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70" windowWidth="19815" windowHeight="9405"/>
  </bookViews>
  <sheets>
    <sheet name="Rekapitulace stavby" sheetId="1" r:id="rId1"/>
    <sheet name="707-17 - Oprava zvoničky ..." sheetId="2" r:id="rId2"/>
  </sheets>
  <definedNames>
    <definedName name="_xlnm.Print_Titles" localSheetId="1">'707-17 - Oprava zvoničky ...'!$129:$129</definedName>
    <definedName name="_xlnm.Print_Titles" localSheetId="0">'Rekapitulace stavby'!$85:$85</definedName>
    <definedName name="_xlnm.Print_Area" localSheetId="1">'707-17 - Oprava zvoničky ...'!$C$4:$Q$70,'707-17 - Oprava zvoničky ...'!$C$76:$Q$114,'707-17 - Oprava zvoničky ...'!$C$120:$Q$481</definedName>
    <definedName name="_xlnm.Print_Area" localSheetId="0">'Rekapitulace stavby'!$C$4:$AP$70,'Rekapitulace stavby'!$C$76:$AP$96</definedName>
  </definedNames>
  <calcPr calcId="101716" fullCalcOnLoad="1"/>
</workbook>
</file>

<file path=xl/calcChain.xml><?xml version="1.0" encoding="utf-8"?>
<calcChain xmlns="http://schemas.openxmlformats.org/spreadsheetml/2006/main">
  <c r="N481" i="2"/>
  <c r="AA454"/>
  <c r="AA457"/>
  <c r="AA463"/>
  <c r="AA469"/>
  <c r="AA472"/>
  <c r="AA475"/>
  <c r="AA478"/>
  <c r="AA453"/>
  <c r="Y454"/>
  <c r="Y457"/>
  <c r="Y463"/>
  <c r="Y469"/>
  <c r="Y472"/>
  <c r="Y475"/>
  <c r="Y478"/>
  <c r="Y453"/>
  <c r="W454"/>
  <c r="W457"/>
  <c r="W463"/>
  <c r="W469"/>
  <c r="W472"/>
  <c r="W475"/>
  <c r="W478"/>
  <c r="W453"/>
  <c r="BK454"/>
  <c r="BK457"/>
  <c r="BK463"/>
  <c r="BK469"/>
  <c r="BK472"/>
  <c r="BK475"/>
  <c r="BK478"/>
  <c r="BK453"/>
  <c r="N453"/>
  <c r="AA439"/>
  <c r="AA442"/>
  <c r="AA445"/>
  <c r="AA449"/>
  <c r="AA452"/>
  <c r="AA438"/>
  <c r="Y439"/>
  <c r="Y442"/>
  <c r="Y445"/>
  <c r="Y449"/>
  <c r="Y452"/>
  <c r="Y438"/>
  <c r="W439"/>
  <c r="W442"/>
  <c r="W445"/>
  <c r="W449"/>
  <c r="W452"/>
  <c r="W438"/>
  <c r="BK439"/>
  <c r="BK442"/>
  <c r="BK445"/>
  <c r="BK449"/>
  <c r="BK452"/>
  <c r="BK438"/>
  <c r="N438"/>
  <c r="AA433"/>
  <c r="AA436"/>
  <c r="AA437"/>
  <c r="AA432"/>
  <c r="Y433"/>
  <c r="Y436"/>
  <c r="Y437"/>
  <c r="Y432"/>
  <c r="W433"/>
  <c r="W436"/>
  <c r="W437"/>
  <c r="W432"/>
  <c r="BK433"/>
  <c r="BK436"/>
  <c r="BK437"/>
  <c r="BK432"/>
  <c r="N432"/>
  <c r="AA420"/>
  <c r="AA423"/>
  <c r="AA424"/>
  <c r="AA427"/>
  <c r="AA430"/>
  <c r="AA431"/>
  <c r="AA419"/>
  <c r="Y420"/>
  <c r="Y423"/>
  <c r="Y424"/>
  <c r="Y427"/>
  <c r="Y430"/>
  <c r="Y431"/>
  <c r="Y419"/>
  <c r="W420"/>
  <c r="W423"/>
  <c r="W424"/>
  <c r="W427"/>
  <c r="W430"/>
  <c r="W431"/>
  <c r="W419"/>
  <c r="BK420"/>
  <c r="BK423"/>
  <c r="BK424"/>
  <c r="BK427"/>
  <c r="BK430"/>
  <c r="BK431"/>
  <c r="BK419"/>
  <c r="N419"/>
  <c r="AA403"/>
  <c r="AA406"/>
  <c r="AA409"/>
  <c r="AA412"/>
  <c r="AA415"/>
  <c r="AA418"/>
  <c r="AA402"/>
  <c r="Y403"/>
  <c r="Y406"/>
  <c r="Y409"/>
  <c r="Y412"/>
  <c r="Y415"/>
  <c r="Y418"/>
  <c r="Y402"/>
  <c r="W403"/>
  <c r="W406"/>
  <c r="W409"/>
  <c r="W412"/>
  <c r="W415"/>
  <c r="W418"/>
  <c r="W402"/>
  <c r="BK403"/>
  <c r="BK406"/>
  <c r="BK409"/>
  <c r="BK412"/>
  <c r="BK415"/>
  <c r="BK418"/>
  <c r="BK402"/>
  <c r="N402"/>
  <c r="AA361"/>
  <c r="AA367"/>
  <c r="AA370"/>
  <c r="AA374"/>
  <c r="AA378"/>
  <c r="AA382"/>
  <c r="AA386"/>
  <c r="AA389"/>
  <c r="AA392"/>
  <c r="AA395"/>
  <c r="AA398"/>
  <c r="AA401"/>
  <c r="AA360"/>
  <c r="Y361"/>
  <c r="Y367"/>
  <c r="Y370"/>
  <c r="Y374"/>
  <c r="Y378"/>
  <c r="Y382"/>
  <c r="Y386"/>
  <c r="Y389"/>
  <c r="Y392"/>
  <c r="Y395"/>
  <c r="Y398"/>
  <c r="Y401"/>
  <c r="Y360"/>
  <c r="W361"/>
  <c r="W367"/>
  <c r="W370"/>
  <c r="W374"/>
  <c r="W378"/>
  <c r="W382"/>
  <c r="W386"/>
  <c r="W389"/>
  <c r="W392"/>
  <c r="W395"/>
  <c r="W398"/>
  <c r="W401"/>
  <c r="W360"/>
  <c r="BK361"/>
  <c r="BK367"/>
  <c r="BK370"/>
  <c r="BK374"/>
  <c r="BK378"/>
  <c r="BK382"/>
  <c r="BK386"/>
  <c r="BK389"/>
  <c r="BK392"/>
  <c r="BK395"/>
  <c r="BK398"/>
  <c r="BK401"/>
  <c r="BK360"/>
  <c r="N360"/>
  <c r="AA356"/>
  <c r="AA359"/>
  <c r="AA355"/>
  <c r="Y356"/>
  <c r="Y359"/>
  <c r="Y355"/>
  <c r="W356"/>
  <c r="W359"/>
  <c r="W355"/>
  <c r="BK356"/>
  <c r="BK359"/>
  <c r="BK355"/>
  <c r="N355"/>
  <c r="AA354"/>
  <c r="Y354"/>
  <c r="W354"/>
  <c r="BK354"/>
  <c r="N354"/>
  <c r="AA344"/>
  <c r="AA345"/>
  <c r="AA348"/>
  <c r="AA349"/>
  <c r="AA352"/>
  <c r="AA353"/>
  <c r="AA343"/>
  <c r="Y344"/>
  <c r="Y345"/>
  <c r="Y348"/>
  <c r="Y349"/>
  <c r="Y352"/>
  <c r="Y353"/>
  <c r="Y343"/>
  <c r="W344"/>
  <c r="W345"/>
  <c r="W348"/>
  <c r="W349"/>
  <c r="W352"/>
  <c r="W353"/>
  <c r="W343"/>
  <c r="BK344"/>
  <c r="BK345"/>
  <c r="BK348"/>
  <c r="BK349"/>
  <c r="BK352"/>
  <c r="BK353"/>
  <c r="BK343"/>
  <c r="N343"/>
  <c r="AA286"/>
  <c r="AA289"/>
  <c r="AA292"/>
  <c r="AA295"/>
  <c r="AA298"/>
  <c r="AA301"/>
  <c r="AA304"/>
  <c r="AA307"/>
  <c r="AA310"/>
  <c r="AA313"/>
  <c r="AA316"/>
  <c r="AA319"/>
  <c r="AA322"/>
  <c r="AA325"/>
  <c r="AA328"/>
  <c r="AA331"/>
  <c r="AA334"/>
  <c r="AA337"/>
  <c r="AA340"/>
  <c r="AA285"/>
  <c r="Y286"/>
  <c r="Y289"/>
  <c r="Y292"/>
  <c r="Y295"/>
  <c r="Y298"/>
  <c r="Y301"/>
  <c r="Y304"/>
  <c r="Y307"/>
  <c r="Y310"/>
  <c r="Y313"/>
  <c r="Y316"/>
  <c r="Y319"/>
  <c r="Y322"/>
  <c r="Y325"/>
  <c r="Y328"/>
  <c r="Y331"/>
  <c r="Y334"/>
  <c r="Y337"/>
  <c r="Y340"/>
  <c r="Y285"/>
  <c r="W286"/>
  <c r="W289"/>
  <c r="W292"/>
  <c r="W295"/>
  <c r="W298"/>
  <c r="W301"/>
  <c r="W304"/>
  <c r="W307"/>
  <c r="W310"/>
  <c r="W313"/>
  <c r="W316"/>
  <c r="W319"/>
  <c r="W322"/>
  <c r="W325"/>
  <c r="W328"/>
  <c r="W331"/>
  <c r="W334"/>
  <c r="W337"/>
  <c r="W340"/>
  <c r="W285"/>
  <c r="BK286"/>
  <c r="BK289"/>
  <c r="BK292"/>
  <c r="BK295"/>
  <c r="BK298"/>
  <c r="BK301"/>
  <c r="BK304"/>
  <c r="BK307"/>
  <c r="BK310"/>
  <c r="BK313"/>
  <c r="BK316"/>
  <c r="BK319"/>
  <c r="BK322"/>
  <c r="BK325"/>
  <c r="BK328"/>
  <c r="BK331"/>
  <c r="BK334"/>
  <c r="BK337"/>
  <c r="BK340"/>
  <c r="BK285"/>
  <c r="N285"/>
  <c r="AA227"/>
  <c r="AA230"/>
  <c r="AA233"/>
  <c r="AA236"/>
  <c r="AA239"/>
  <c r="AA242"/>
  <c r="AA245"/>
  <c r="AA248"/>
  <c r="AA251"/>
  <c r="AA254"/>
  <c r="AA257"/>
  <c r="AA260"/>
  <c r="AA263"/>
  <c r="AA266"/>
  <c r="AA269"/>
  <c r="AA272"/>
  <c r="AA273"/>
  <c r="AA276"/>
  <c r="AA279"/>
  <c r="AA282"/>
  <c r="AA226"/>
  <c r="Y227"/>
  <c r="Y230"/>
  <c r="Y233"/>
  <c r="Y236"/>
  <c r="Y239"/>
  <c r="Y242"/>
  <c r="Y245"/>
  <c r="Y248"/>
  <c r="Y251"/>
  <c r="Y254"/>
  <c r="Y257"/>
  <c r="Y260"/>
  <c r="Y263"/>
  <c r="Y266"/>
  <c r="Y269"/>
  <c r="Y272"/>
  <c r="Y273"/>
  <c r="Y276"/>
  <c r="Y279"/>
  <c r="Y282"/>
  <c r="Y226"/>
  <c r="W227"/>
  <c r="W230"/>
  <c r="W233"/>
  <c r="W236"/>
  <c r="W239"/>
  <c r="W242"/>
  <c r="W245"/>
  <c r="W248"/>
  <c r="W251"/>
  <c r="W254"/>
  <c r="W257"/>
  <c r="W260"/>
  <c r="W263"/>
  <c r="W266"/>
  <c r="W269"/>
  <c r="W272"/>
  <c r="W273"/>
  <c r="W276"/>
  <c r="W279"/>
  <c r="W282"/>
  <c r="W226"/>
  <c r="BK227"/>
  <c r="BK230"/>
  <c r="BK233"/>
  <c r="BK236"/>
  <c r="BK239"/>
  <c r="BK242"/>
  <c r="BK245"/>
  <c r="BK248"/>
  <c r="BK251"/>
  <c r="BK254"/>
  <c r="BK257"/>
  <c r="BK260"/>
  <c r="BK263"/>
  <c r="BK266"/>
  <c r="BK269"/>
  <c r="BK272"/>
  <c r="BK273"/>
  <c r="BK276"/>
  <c r="BK279"/>
  <c r="BK282"/>
  <c r="BK226"/>
  <c r="N226"/>
  <c r="AA222"/>
  <c r="AA221"/>
  <c r="Y222"/>
  <c r="Y221"/>
  <c r="W222"/>
  <c r="W221"/>
  <c r="BK222"/>
  <c r="BK221"/>
  <c r="N221"/>
  <c r="AA205"/>
  <c r="AA209"/>
  <c r="AA212"/>
  <c r="AA215"/>
  <c r="AA218"/>
  <c r="AA204"/>
  <c r="Y205"/>
  <c r="Y209"/>
  <c r="Y212"/>
  <c r="Y215"/>
  <c r="Y218"/>
  <c r="Y204"/>
  <c r="W205"/>
  <c r="W209"/>
  <c r="W212"/>
  <c r="W215"/>
  <c r="W218"/>
  <c r="W204"/>
  <c r="BK205"/>
  <c r="BK209"/>
  <c r="BK212"/>
  <c r="BK215"/>
  <c r="BK218"/>
  <c r="BK204"/>
  <c r="N204"/>
  <c r="AA201"/>
  <c r="AA200"/>
  <c r="Y201"/>
  <c r="Y200"/>
  <c r="W201"/>
  <c r="W200"/>
  <c r="BK201"/>
  <c r="BK200"/>
  <c r="N200"/>
  <c r="AA183"/>
  <c r="AA186"/>
  <c r="AA189"/>
  <c r="AA190"/>
  <c r="AA193"/>
  <c r="AA196"/>
  <c r="AA182"/>
  <c r="Y183"/>
  <c r="Y186"/>
  <c r="Y189"/>
  <c r="Y190"/>
  <c r="Y193"/>
  <c r="Y196"/>
  <c r="Y182"/>
  <c r="W183"/>
  <c r="W186"/>
  <c r="W189"/>
  <c r="W190"/>
  <c r="W193"/>
  <c r="W196"/>
  <c r="W182"/>
  <c r="BK183"/>
  <c r="BK186"/>
  <c r="BK189"/>
  <c r="BK190"/>
  <c r="BK193"/>
  <c r="BK196"/>
  <c r="BK182"/>
  <c r="N182"/>
  <c r="AA133"/>
  <c r="AA136"/>
  <c r="AA139"/>
  <c r="AA142"/>
  <c r="AA145"/>
  <c r="AA148"/>
  <c r="AA151"/>
  <c r="AA154"/>
  <c r="AA157"/>
  <c r="AA160"/>
  <c r="AA163"/>
  <c r="AA166"/>
  <c r="AA169"/>
  <c r="AA172"/>
  <c r="AA175"/>
  <c r="AA178"/>
  <c r="AA179"/>
  <c r="AA132"/>
  <c r="Y133"/>
  <c r="Y136"/>
  <c r="Y139"/>
  <c r="Y142"/>
  <c r="Y145"/>
  <c r="Y148"/>
  <c r="Y151"/>
  <c r="Y154"/>
  <c r="Y157"/>
  <c r="Y160"/>
  <c r="Y163"/>
  <c r="Y166"/>
  <c r="Y169"/>
  <c r="Y172"/>
  <c r="Y175"/>
  <c r="Y178"/>
  <c r="Y179"/>
  <c r="Y132"/>
  <c r="W133"/>
  <c r="W136"/>
  <c r="W139"/>
  <c r="W142"/>
  <c r="W145"/>
  <c r="W148"/>
  <c r="W151"/>
  <c r="W154"/>
  <c r="W157"/>
  <c r="W160"/>
  <c r="W163"/>
  <c r="W166"/>
  <c r="W169"/>
  <c r="W172"/>
  <c r="W175"/>
  <c r="W178"/>
  <c r="W179"/>
  <c r="W132"/>
  <c r="BK133"/>
  <c r="BK136"/>
  <c r="BK139"/>
  <c r="BK142"/>
  <c r="BK145"/>
  <c r="BK148"/>
  <c r="BK151"/>
  <c r="BK154"/>
  <c r="BK157"/>
  <c r="BK160"/>
  <c r="BK163"/>
  <c r="BK166"/>
  <c r="BK169"/>
  <c r="BK172"/>
  <c r="BK175"/>
  <c r="BK178"/>
  <c r="BK179"/>
  <c r="BK132"/>
  <c r="N132"/>
  <c r="AA131"/>
  <c r="Y131"/>
  <c r="W131"/>
  <c r="BK131"/>
  <c r="N131"/>
  <c r="AA130"/>
  <c r="Y130"/>
  <c r="W130"/>
  <c r="BK130"/>
  <c r="N130"/>
  <c r="BI107"/>
  <c r="BI108"/>
  <c r="BI109"/>
  <c r="BI110"/>
  <c r="BI111"/>
  <c r="BI112"/>
  <c r="BI133"/>
  <c r="BI136"/>
  <c r="BI139"/>
  <c r="BI142"/>
  <c r="BI145"/>
  <c r="BI148"/>
  <c r="BI151"/>
  <c r="BI154"/>
  <c r="BI157"/>
  <c r="BI160"/>
  <c r="BI163"/>
  <c r="BI166"/>
  <c r="BI169"/>
  <c r="BI172"/>
  <c r="BI175"/>
  <c r="BI178"/>
  <c r="BI179"/>
  <c r="BI183"/>
  <c r="BI186"/>
  <c r="BI189"/>
  <c r="BI190"/>
  <c r="BI193"/>
  <c r="BI196"/>
  <c r="BI201"/>
  <c r="BI205"/>
  <c r="BI209"/>
  <c r="BI212"/>
  <c r="BI215"/>
  <c r="BI218"/>
  <c r="BI222"/>
  <c r="BI227"/>
  <c r="BI230"/>
  <c r="BI233"/>
  <c r="BI236"/>
  <c r="BI239"/>
  <c r="BI242"/>
  <c r="BI245"/>
  <c r="BI248"/>
  <c r="BI251"/>
  <c r="BI254"/>
  <c r="BI257"/>
  <c r="BI260"/>
  <c r="BI263"/>
  <c r="BI266"/>
  <c r="BI269"/>
  <c r="BI272"/>
  <c r="BI273"/>
  <c r="BI276"/>
  <c r="BI279"/>
  <c r="BI282"/>
  <c r="BI286"/>
  <c r="BI289"/>
  <c r="BI292"/>
  <c r="BI295"/>
  <c r="BI298"/>
  <c r="BI301"/>
  <c r="BI304"/>
  <c r="BI307"/>
  <c r="BI310"/>
  <c r="BI313"/>
  <c r="BI316"/>
  <c r="BI319"/>
  <c r="BI322"/>
  <c r="BI325"/>
  <c r="BI328"/>
  <c r="BI331"/>
  <c r="BI334"/>
  <c r="BI337"/>
  <c r="BI340"/>
  <c r="BI344"/>
  <c r="BI345"/>
  <c r="BI348"/>
  <c r="BI349"/>
  <c r="BI352"/>
  <c r="BI353"/>
  <c r="BI356"/>
  <c r="BI359"/>
  <c r="BI361"/>
  <c r="BI367"/>
  <c r="BI370"/>
  <c r="BI374"/>
  <c r="BI378"/>
  <c r="BI382"/>
  <c r="BI386"/>
  <c r="BI389"/>
  <c r="BI392"/>
  <c r="BI395"/>
  <c r="BI398"/>
  <c r="BI401"/>
  <c r="BI403"/>
  <c r="BI406"/>
  <c r="BI409"/>
  <c r="BI412"/>
  <c r="BI415"/>
  <c r="BI418"/>
  <c r="BI420"/>
  <c r="BI423"/>
  <c r="BI424"/>
  <c r="BI427"/>
  <c r="BI430"/>
  <c r="BI431"/>
  <c r="BI433"/>
  <c r="BI436"/>
  <c r="BI437"/>
  <c r="BI439"/>
  <c r="BI442"/>
  <c r="BI445"/>
  <c r="BI449"/>
  <c r="BI452"/>
  <c r="BI454"/>
  <c r="BI457"/>
  <c r="BI463"/>
  <c r="BI469"/>
  <c r="BI472"/>
  <c r="BI475"/>
  <c r="BI478"/>
  <c r="H35"/>
  <c r="BD88" i="1"/>
  <c r="BH107" i="2"/>
  <c r="BH108"/>
  <c r="BH109"/>
  <c r="BH110"/>
  <c r="BH111"/>
  <c r="BH112"/>
  <c r="BH133"/>
  <c r="BH136"/>
  <c r="BH139"/>
  <c r="BH142"/>
  <c r="BH145"/>
  <c r="BH148"/>
  <c r="BH151"/>
  <c r="BH154"/>
  <c r="BH157"/>
  <c r="BH160"/>
  <c r="BH163"/>
  <c r="BH166"/>
  <c r="BH169"/>
  <c r="BH172"/>
  <c r="BH175"/>
  <c r="BH178"/>
  <c r="BH179"/>
  <c r="BH183"/>
  <c r="BH186"/>
  <c r="BH189"/>
  <c r="BH190"/>
  <c r="BH193"/>
  <c r="BH196"/>
  <c r="BH201"/>
  <c r="BH205"/>
  <c r="BH209"/>
  <c r="BH212"/>
  <c r="BH215"/>
  <c r="BH218"/>
  <c r="BH222"/>
  <c r="BH227"/>
  <c r="BH230"/>
  <c r="BH233"/>
  <c r="BH236"/>
  <c r="BH239"/>
  <c r="BH242"/>
  <c r="BH245"/>
  <c r="BH248"/>
  <c r="BH251"/>
  <c r="BH254"/>
  <c r="BH257"/>
  <c r="BH260"/>
  <c r="BH263"/>
  <c r="BH266"/>
  <c r="BH269"/>
  <c r="BH272"/>
  <c r="BH273"/>
  <c r="BH276"/>
  <c r="BH279"/>
  <c r="BH282"/>
  <c r="BH286"/>
  <c r="BH289"/>
  <c r="BH292"/>
  <c r="BH295"/>
  <c r="BH298"/>
  <c r="BH301"/>
  <c r="BH304"/>
  <c r="BH307"/>
  <c r="BH310"/>
  <c r="BH313"/>
  <c r="BH316"/>
  <c r="BH319"/>
  <c r="BH322"/>
  <c r="BH325"/>
  <c r="BH328"/>
  <c r="BH331"/>
  <c r="BH334"/>
  <c r="BH337"/>
  <c r="BH340"/>
  <c r="BH344"/>
  <c r="BH345"/>
  <c r="BH348"/>
  <c r="BH349"/>
  <c r="BH352"/>
  <c r="BH353"/>
  <c r="BH356"/>
  <c r="BH359"/>
  <c r="BH361"/>
  <c r="BH367"/>
  <c r="BH370"/>
  <c r="BH374"/>
  <c r="BH378"/>
  <c r="BH382"/>
  <c r="BH386"/>
  <c r="BH389"/>
  <c r="BH392"/>
  <c r="BH395"/>
  <c r="BH398"/>
  <c r="BH401"/>
  <c r="BH403"/>
  <c r="BH406"/>
  <c r="BH409"/>
  <c r="BH412"/>
  <c r="BH415"/>
  <c r="BH418"/>
  <c r="BH420"/>
  <c r="BH423"/>
  <c r="BH424"/>
  <c r="BH427"/>
  <c r="BH430"/>
  <c r="BH431"/>
  <c r="BH433"/>
  <c r="BH436"/>
  <c r="BH437"/>
  <c r="BH439"/>
  <c r="BH442"/>
  <c r="BH445"/>
  <c r="BH449"/>
  <c r="BH452"/>
  <c r="BH454"/>
  <c r="BH457"/>
  <c r="BH463"/>
  <c r="BH469"/>
  <c r="BH472"/>
  <c r="BH475"/>
  <c r="BH478"/>
  <c r="H34"/>
  <c r="BC88" i="1"/>
  <c r="BG107" i="2"/>
  <c r="BG108"/>
  <c r="BG109"/>
  <c r="BG110"/>
  <c r="BG111"/>
  <c r="BG112"/>
  <c r="BG133"/>
  <c r="BG136"/>
  <c r="BG139"/>
  <c r="BG142"/>
  <c r="BG145"/>
  <c r="BG148"/>
  <c r="BG151"/>
  <c r="BG154"/>
  <c r="BG157"/>
  <c r="BG160"/>
  <c r="BG163"/>
  <c r="BG166"/>
  <c r="BG169"/>
  <c r="BG172"/>
  <c r="BG175"/>
  <c r="BG178"/>
  <c r="BG179"/>
  <c r="BG183"/>
  <c r="BG186"/>
  <c r="BG189"/>
  <c r="BG190"/>
  <c r="BG193"/>
  <c r="BG196"/>
  <c r="BG201"/>
  <c r="BG205"/>
  <c r="BG209"/>
  <c r="BG212"/>
  <c r="BG215"/>
  <c r="BG218"/>
  <c r="BG222"/>
  <c r="BG227"/>
  <c r="BG230"/>
  <c r="BG233"/>
  <c r="BG236"/>
  <c r="BG239"/>
  <c r="BG242"/>
  <c r="BG245"/>
  <c r="BG248"/>
  <c r="BG251"/>
  <c r="BG254"/>
  <c r="BG257"/>
  <c r="BG260"/>
  <c r="BG263"/>
  <c r="BG266"/>
  <c r="BG269"/>
  <c r="BG272"/>
  <c r="BG273"/>
  <c r="BG276"/>
  <c r="BG279"/>
  <c r="BG282"/>
  <c r="BG286"/>
  <c r="BG289"/>
  <c r="BG292"/>
  <c r="BG295"/>
  <c r="BG298"/>
  <c r="BG301"/>
  <c r="BG304"/>
  <c r="BG307"/>
  <c r="BG310"/>
  <c r="BG313"/>
  <c r="BG316"/>
  <c r="BG319"/>
  <c r="BG322"/>
  <c r="BG325"/>
  <c r="BG328"/>
  <c r="BG331"/>
  <c r="BG334"/>
  <c r="BG337"/>
  <c r="BG340"/>
  <c r="BG344"/>
  <c r="BG345"/>
  <c r="BG348"/>
  <c r="BG349"/>
  <c r="BG352"/>
  <c r="BG353"/>
  <c r="BG356"/>
  <c r="BG359"/>
  <c r="BG361"/>
  <c r="BG367"/>
  <c r="BG370"/>
  <c r="BG374"/>
  <c r="BG378"/>
  <c r="BG382"/>
  <c r="BG386"/>
  <c r="BG389"/>
  <c r="BG392"/>
  <c r="BG395"/>
  <c r="BG398"/>
  <c r="BG401"/>
  <c r="BG403"/>
  <c r="BG406"/>
  <c r="BG409"/>
  <c r="BG412"/>
  <c r="BG415"/>
  <c r="BG418"/>
  <c r="BG420"/>
  <c r="BG423"/>
  <c r="BG424"/>
  <c r="BG427"/>
  <c r="BG430"/>
  <c r="BG431"/>
  <c r="BG433"/>
  <c r="BG436"/>
  <c r="BG437"/>
  <c r="BG439"/>
  <c r="BG442"/>
  <c r="BG445"/>
  <c r="BG449"/>
  <c r="BG452"/>
  <c r="BG454"/>
  <c r="BG457"/>
  <c r="BG463"/>
  <c r="BG469"/>
  <c r="BG472"/>
  <c r="BG475"/>
  <c r="BG478"/>
  <c r="H33"/>
  <c r="BB88" i="1"/>
  <c r="BF107" i="2"/>
  <c r="BF108"/>
  <c r="BF109"/>
  <c r="BF110"/>
  <c r="BF111"/>
  <c r="BF112"/>
  <c r="BF133"/>
  <c r="BF136"/>
  <c r="BF139"/>
  <c r="BF142"/>
  <c r="BF145"/>
  <c r="BF148"/>
  <c r="BF151"/>
  <c r="BF154"/>
  <c r="BF157"/>
  <c r="BF160"/>
  <c r="BF163"/>
  <c r="BF166"/>
  <c r="BF169"/>
  <c r="BF172"/>
  <c r="BF175"/>
  <c r="BF178"/>
  <c r="BF179"/>
  <c r="BF183"/>
  <c r="BF186"/>
  <c r="BF189"/>
  <c r="BF190"/>
  <c r="BF193"/>
  <c r="BF196"/>
  <c r="BF201"/>
  <c r="BF205"/>
  <c r="BF209"/>
  <c r="BF212"/>
  <c r="BF215"/>
  <c r="BF218"/>
  <c r="BF222"/>
  <c r="BF227"/>
  <c r="BF230"/>
  <c r="BF233"/>
  <c r="BF236"/>
  <c r="BF239"/>
  <c r="BF242"/>
  <c r="BF245"/>
  <c r="BF248"/>
  <c r="BF251"/>
  <c r="BF254"/>
  <c r="BF257"/>
  <c r="BF260"/>
  <c r="BF263"/>
  <c r="BF266"/>
  <c r="BF269"/>
  <c r="BF272"/>
  <c r="BF273"/>
  <c r="BF276"/>
  <c r="BF279"/>
  <c r="BF282"/>
  <c r="BF286"/>
  <c r="BF289"/>
  <c r="BF292"/>
  <c r="BF295"/>
  <c r="BF298"/>
  <c r="BF301"/>
  <c r="BF304"/>
  <c r="BF307"/>
  <c r="BF310"/>
  <c r="BF313"/>
  <c r="BF316"/>
  <c r="BF319"/>
  <c r="BF322"/>
  <c r="BF325"/>
  <c r="BF328"/>
  <c r="BF331"/>
  <c r="BF334"/>
  <c r="BF337"/>
  <c r="BF340"/>
  <c r="BF344"/>
  <c r="BF345"/>
  <c r="BF348"/>
  <c r="BF349"/>
  <c r="BF352"/>
  <c r="BF353"/>
  <c r="BF356"/>
  <c r="BF359"/>
  <c r="BF361"/>
  <c r="BF367"/>
  <c r="BF370"/>
  <c r="BF374"/>
  <c r="BF378"/>
  <c r="BF382"/>
  <c r="BF386"/>
  <c r="BF389"/>
  <c r="BF392"/>
  <c r="BF395"/>
  <c r="BF398"/>
  <c r="BF401"/>
  <c r="BF403"/>
  <c r="BF406"/>
  <c r="BF409"/>
  <c r="BF412"/>
  <c r="BF415"/>
  <c r="BF418"/>
  <c r="BF420"/>
  <c r="BF423"/>
  <c r="BF424"/>
  <c r="BF427"/>
  <c r="BF430"/>
  <c r="BF431"/>
  <c r="BF433"/>
  <c r="BF436"/>
  <c r="BF437"/>
  <c r="BF439"/>
  <c r="BF442"/>
  <c r="BF445"/>
  <c r="BF449"/>
  <c r="BF452"/>
  <c r="BF454"/>
  <c r="BF457"/>
  <c r="BF463"/>
  <c r="BF469"/>
  <c r="BF472"/>
  <c r="BF475"/>
  <c r="BF478"/>
  <c r="H32"/>
  <c r="BA88" i="1"/>
  <c r="N87" i="2"/>
  <c r="N107"/>
  <c r="BE107"/>
  <c r="N108"/>
  <c r="BE108"/>
  <c r="N109"/>
  <c r="BE109"/>
  <c r="N110"/>
  <c r="BE110"/>
  <c r="N111"/>
  <c r="BE111"/>
  <c r="N112"/>
  <c r="BE112"/>
  <c r="N133"/>
  <c r="BE133"/>
  <c r="N136"/>
  <c r="BE136"/>
  <c r="N139"/>
  <c r="BE139"/>
  <c r="N142"/>
  <c r="BE142"/>
  <c r="N145"/>
  <c r="BE145"/>
  <c r="N148"/>
  <c r="BE148"/>
  <c r="N151"/>
  <c r="BE151"/>
  <c r="N154"/>
  <c r="BE154"/>
  <c r="N157"/>
  <c r="BE157"/>
  <c r="N160"/>
  <c r="BE160"/>
  <c r="N163"/>
  <c r="BE163"/>
  <c r="N166"/>
  <c r="BE166"/>
  <c r="N169"/>
  <c r="BE169"/>
  <c r="N172"/>
  <c r="BE172"/>
  <c r="N175"/>
  <c r="BE175"/>
  <c r="N178"/>
  <c r="BE178"/>
  <c r="N179"/>
  <c r="BE179"/>
  <c r="N183"/>
  <c r="BE183"/>
  <c r="N186"/>
  <c r="BE186"/>
  <c r="N189"/>
  <c r="BE189"/>
  <c r="N190"/>
  <c r="BE190"/>
  <c r="N193"/>
  <c r="BE193"/>
  <c r="N196"/>
  <c r="BE196"/>
  <c r="N201"/>
  <c r="BE201"/>
  <c r="N205"/>
  <c r="BE205"/>
  <c r="N209"/>
  <c r="BE209"/>
  <c r="N212"/>
  <c r="BE212"/>
  <c r="N215"/>
  <c r="BE215"/>
  <c r="N218"/>
  <c r="BE218"/>
  <c r="N222"/>
  <c r="BE222"/>
  <c r="N227"/>
  <c r="BE227"/>
  <c r="N230"/>
  <c r="BE230"/>
  <c r="N233"/>
  <c r="BE233"/>
  <c r="N236"/>
  <c r="BE236"/>
  <c r="N239"/>
  <c r="BE239"/>
  <c r="N242"/>
  <c r="BE242"/>
  <c r="N245"/>
  <c r="BE245"/>
  <c r="N248"/>
  <c r="BE248"/>
  <c r="N251"/>
  <c r="BE251"/>
  <c r="N254"/>
  <c r="BE254"/>
  <c r="N257"/>
  <c r="BE257"/>
  <c r="N260"/>
  <c r="BE260"/>
  <c r="N263"/>
  <c r="BE263"/>
  <c r="N266"/>
  <c r="BE266"/>
  <c r="N269"/>
  <c r="BE269"/>
  <c r="N272"/>
  <c r="BE272"/>
  <c r="N273"/>
  <c r="BE273"/>
  <c r="N276"/>
  <c r="BE276"/>
  <c r="N279"/>
  <c r="BE279"/>
  <c r="N282"/>
  <c r="BE282"/>
  <c r="N286"/>
  <c r="BE286"/>
  <c r="N289"/>
  <c r="BE289"/>
  <c r="N292"/>
  <c r="BE292"/>
  <c r="N295"/>
  <c r="BE295"/>
  <c r="N298"/>
  <c r="BE298"/>
  <c r="N301"/>
  <c r="BE301"/>
  <c r="N304"/>
  <c r="BE304"/>
  <c r="N307"/>
  <c r="BE307"/>
  <c r="N310"/>
  <c r="BE310"/>
  <c r="N313"/>
  <c r="BE313"/>
  <c r="N316"/>
  <c r="BE316"/>
  <c r="N319"/>
  <c r="BE319"/>
  <c r="N322"/>
  <c r="BE322"/>
  <c r="N325"/>
  <c r="BE325"/>
  <c r="N328"/>
  <c r="BE328"/>
  <c r="N331"/>
  <c r="BE331"/>
  <c r="N334"/>
  <c r="BE334"/>
  <c r="N337"/>
  <c r="BE337"/>
  <c r="N340"/>
  <c r="BE340"/>
  <c r="N344"/>
  <c r="BE344"/>
  <c r="N345"/>
  <c r="BE345"/>
  <c r="N348"/>
  <c r="BE348"/>
  <c r="N349"/>
  <c r="BE349"/>
  <c r="N352"/>
  <c r="BE352"/>
  <c r="N353"/>
  <c r="BE353"/>
  <c r="N356"/>
  <c r="BE356"/>
  <c r="N359"/>
  <c r="BE359"/>
  <c r="N361"/>
  <c r="BE361"/>
  <c r="N367"/>
  <c r="BE367"/>
  <c r="N370"/>
  <c r="BE370"/>
  <c r="N374"/>
  <c r="BE374"/>
  <c r="N378"/>
  <c r="BE378"/>
  <c r="N382"/>
  <c r="BE382"/>
  <c r="N386"/>
  <c r="BE386"/>
  <c r="N389"/>
  <c r="BE389"/>
  <c r="N392"/>
  <c r="BE392"/>
  <c r="N395"/>
  <c r="BE395"/>
  <c r="N398"/>
  <c r="BE398"/>
  <c r="N401"/>
  <c r="BE401"/>
  <c r="N403"/>
  <c r="BE403"/>
  <c r="N406"/>
  <c r="BE406"/>
  <c r="N409"/>
  <c r="BE409"/>
  <c r="N412"/>
  <c r="BE412"/>
  <c r="N415"/>
  <c r="BE415"/>
  <c r="N418"/>
  <c r="BE418"/>
  <c r="N420"/>
  <c r="BE420"/>
  <c r="N423"/>
  <c r="BE423"/>
  <c r="N424"/>
  <c r="BE424"/>
  <c r="N427"/>
  <c r="BE427"/>
  <c r="N430"/>
  <c r="BE430"/>
  <c r="N431"/>
  <c r="BE431"/>
  <c r="N433"/>
  <c r="BE433"/>
  <c r="N436"/>
  <c r="BE436"/>
  <c r="N437"/>
  <c r="BE437"/>
  <c r="N439"/>
  <c r="BE439"/>
  <c r="N442"/>
  <c r="BE442"/>
  <c r="N445"/>
  <c r="BE445"/>
  <c r="N449"/>
  <c r="BE449"/>
  <c r="N452"/>
  <c r="BE452"/>
  <c r="N454"/>
  <c r="BE454"/>
  <c r="N457"/>
  <c r="BE457"/>
  <c r="N463"/>
  <c r="BE463"/>
  <c r="N469"/>
  <c r="BE469"/>
  <c r="N472"/>
  <c r="BE472"/>
  <c r="N475"/>
  <c r="BE475"/>
  <c r="N478"/>
  <c r="BE478"/>
  <c r="H31"/>
  <c r="AZ88" i="1"/>
  <c r="AY88"/>
  <c r="AX88"/>
  <c r="M32" i="2"/>
  <c r="AW88" i="1"/>
  <c r="M31" i="2"/>
  <c r="AV88" i="1"/>
  <c r="AU88"/>
  <c r="M26" i="2"/>
  <c r="N106"/>
  <c r="M27"/>
  <c r="M29"/>
  <c r="AG88" i="1"/>
  <c r="AS88"/>
  <c r="N104" i="2"/>
  <c r="N103"/>
  <c r="N102"/>
  <c r="N101"/>
  <c r="N100"/>
  <c r="N99"/>
  <c r="N98"/>
  <c r="N97"/>
  <c r="N96"/>
  <c r="N95"/>
  <c r="N94"/>
  <c r="N93"/>
  <c r="N92"/>
  <c r="N91"/>
  <c r="N90"/>
  <c r="N89"/>
  <c r="N88"/>
  <c r="M127"/>
  <c r="E14"/>
  <c r="F127"/>
  <c r="E17"/>
  <c r="M126"/>
  <c r="F126"/>
  <c r="O8"/>
  <c r="M124"/>
  <c r="F124"/>
  <c r="F122"/>
  <c r="L114"/>
  <c r="M83"/>
  <c r="F83"/>
  <c r="M82"/>
  <c r="F82"/>
  <c r="M80"/>
  <c r="F80"/>
  <c r="F78"/>
  <c r="L37"/>
  <c r="O17"/>
  <c r="O16"/>
  <c r="O14"/>
  <c r="O13"/>
  <c r="BD87" i="1"/>
  <c r="CH91"/>
  <c r="CH92"/>
  <c r="CH93"/>
  <c r="CH94"/>
  <c r="W35"/>
  <c r="BC87"/>
  <c r="CG91"/>
  <c r="CG92"/>
  <c r="CG93"/>
  <c r="CG94"/>
  <c r="W34"/>
  <c r="BB87"/>
  <c r="CF91"/>
  <c r="CF92"/>
  <c r="CF93"/>
  <c r="CF94"/>
  <c r="W33"/>
  <c r="BA87"/>
  <c r="AW87"/>
  <c r="BZ91"/>
  <c r="BZ92"/>
  <c r="BZ93"/>
  <c r="BZ94"/>
  <c r="AK32"/>
  <c r="CE91"/>
  <c r="CE92"/>
  <c r="CE93"/>
  <c r="CE94"/>
  <c r="W32"/>
  <c r="AZ87"/>
  <c r="AV87"/>
  <c r="AG87"/>
  <c r="AG91"/>
  <c r="AV91"/>
  <c r="BY91"/>
  <c r="AG92"/>
  <c r="AV92"/>
  <c r="BY92"/>
  <c r="AG93"/>
  <c r="AV93"/>
  <c r="BY93"/>
  <c r="AG94"/>
  <c r="AV94"/>
  <c r="BY94"/>
  <c r="AK31"/>
  <c r="CD91"/>
  <c r="CD92"/>
  <c r="CD93"/>
  <c r="CD94"/>
  <c r="W31"/>
  <c r="AG90"/>
  <c r="AK27"/>
  <c r="AK26"/>
  <c r="AT87"/>
  <c r="AN87"/>
  <c r="AN91"/>
  <c r="AN92"/>
  <c r="AN93"/>
  <c r="AN94"/>
  <c r="AN90"/>
  <c r="AN96"/>
  <c r="AG96"/>
  <c r="CK94"/>
  <c r="CJ94"/>
  <c r="CI94"/>
  <c r="CC94"/>
  <c r="CB94"/>
  <c r="CA94"/>
  <c r="CK93"/>
  <c r="CJ93"/>
  <c r="CI93"/>
  <c r="CC93"/>
  <c r="CB93"/>
  <c r="CA93"/>
  <c r="CK92"/>
  <c r="CJ92"/>
  <c r="CI92"/>
  <c r="CC92"/>
  <c r="CB92"/>
  <c r="CA92"/>
  <c r="CK91"/>
  <c r="CJ91"/>
  <c r="CI91"/>
  <c r="AY87"/>
  <c r="AX87"/>
  <c r="AU87"/>
  <c r="AS87"/>
  <c r="AT88"/>
  <c r="AN8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<sst xmlns="http://schemas.openxmlformats.org/spreadsheetml/2006/main" count="3766" uniqueCount="689">
  <si>
    <t>2012</t>
  </si>
  <si>
    <t>List obsahuje: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</si>
  <si>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</si>
  <si>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</si>
  <si>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</si>
  <si>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</si>
  <si>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</si>
  <si>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</si>
  <si>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</si>
  <si>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</si>
  <si>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</si>
  <si>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</si>
  <si>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</si>
  <si>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</si>
  <si>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</si>
  <si>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707-17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</si>
  <si>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</si>
  <si>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</si>
  <si>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zvoničky v obci Modlešovice</t>
  </si>
  <si>
    <t>0,1</t>
  </si>
  <si>
    <t>JKSO:</t>
  </si>
  <si>
    <t/>
  </si>
  <si>
    <t>CC-CZ:</t>
  </si>
  <si>
    <t>1</t>
  </si>
  <si>
    <t>Místo:</t>
  </si>
  <si>
    <t>Modlešovice</t>
  </si>
  <si>
    <t>Datum:</t>
  </si>
  <si>
    <t>25.5.2017</t>
  </si>
  <si>
    <t>10</t>
  </si>
  <si>
    <t>100</t>
  </si>
  <si>
    <t>Objednatel:</t>
  </si>
  <si>
    <t>IČ:</t>
  </si>
  <si>
    <t>002 51 810</t>
  </si>
  <si>
    <t>Město Strakonice, Velké nám. 2, Strakonice</t>
  </si>
  <si>
    <t>DIČ:</t>
  </si>
  <si>
    <t>Zhotovitel:</t>
  </si>
  <si>
    <t>Vyplň údaj</t>
  </si>
  <si>
    <t>Projektant:</t>
  </si>
  <si>
    <t xml:space="preserve"> </t>
  </si>
  <si>
    <t>True</t>
  </si>
  <si>
    <t>Zpracovatel:</t>
  </si>
  <si>
    <t>735 52 771</t>
  </si>
  <si>
    <t>Jiří Urbánek, Hraniční 70, Strakonice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</si>
  <si>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</si>
  <si>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</si>
  <si>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</si>
  <si>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</si>
  <si>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</si>
  <si>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</si>
  <si>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</si>
  <si>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</si>
  <si>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</si>
  <si>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</si>
  <si>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</si>
  <si>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</si>
  <si>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</si>
  <si>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</si>
  <si>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</si>
  <si>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</si>
  <si>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</si>
  <si>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</si>
  <si>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</si>
  <si>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</si>
  <si>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</si>
  <si>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</si>
  <si>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</si>
  <si>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</si>
  <si>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</si>
  <si>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</si>
  <si>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</si>
  <si>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</si>
  <si>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</si>
  <si>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</si>
  <si>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</si>
  <si>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</si>
  <si>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</si>
  <si>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</si>
  <si>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</si>
  <si>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</si>
  <si>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</si>
  <si>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</si>
  <si>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</si>
  <si>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</si>
  <si>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</si>
  <si>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</si>
  <si>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{9476d227-0dba-4489-9084-ca1979f8e3fd}</t>
  </si>
  <si>
    <t>{00000000-0000-0000-0000-000000000000}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</si>
  <si>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</si>
  <si>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</si>
  <si>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</si>
  <si>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</si>
  <si>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</si>
  <si>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</si>
  <si>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</si>
  <si>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</si>
  <si>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</si>
  <si>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</si>
  <si>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Zpět na list: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</si>
  <si>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</si>
  <si>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</si>
  <si>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</si>
  <si>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</si>
  <si>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</si>
  <si>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</si>
  <si>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</si>
  <si>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</si>
  <si>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</si>
  <si>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</si>
  <si>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</si>
  <si>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</si>
  <si>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</si>
  <si>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</si>
  <si>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</si>
  <si>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</si>
  <si>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</si>
  <si>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</si>
  <si>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</si>
  <si>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</si>
  <si>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</si>
  <si>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</si>
  <si>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</si>
  <si>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772 - Podlahy z kamene</t>
  </si>
  <si>
    <t xml:space="preserve">    783 - Dokončovací práce - nátěry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</si>
  <si>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</si>
  <si>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</si>
  <si>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</si>
  <si>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</si>
  <si>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</si>
  <si>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</si>
  <si>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</si>
  <si>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</si>
  <si>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</si>
  <si>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</si>
  <si>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</si>
  <si>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</si>
  <si>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</si>
  <si>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</si>
  <si>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</si>
  <si>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</si>
  <si>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</si>
  <si>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</si>
  <si>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</si>
  <si>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</si>
  <si>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</si>
  <si>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</si>
  <si>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</si>
  <si>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</si>
  <si>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</si>
  <si>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112201101</t>
  </si>
  <si>
    <t>Odstranění pařezů D do 300 mm</t>
  </si>
  <si>
    <t>kus</t>
  </si>
  <si>
    <t>4</t>
  </si>
  <si>
    <t>-1906503480</t>
  </si>
  <si>
    <t>"pohled východní"  2</t>
  </si>
  <si>
    <t>VV</t>
  </si>
  <si>
    <t>Součet</t>
  </si>
  <si>
    <t>121112011</t>
  </si>
  <si>
    <t>Sejmutí ornice tl vrstvy do 150 mm ručně s odhozením do 3 m bez vodorovného přemístění</t>
  </si>
  <si>
    <t>m3</t>
  </si>
  <si>
    <t>2052357552</t>
  </si>
  <si>
    <t>(4*2,95+4*0,5)*0,5</t>
  </si>
  <si>
    <t>3</t>
  </si>
  <si>
    <t>122201101</t>
  </si>
  <si>
    <t>Odkopávky a prokopávky nezapažené v hornině tř. 3 objem do 100 m3</t>
  </si>
  <si>
    <t>1479839869</t>
  </si>
  <si>
    <t>"terénní schodiště" ((2,3*2,1)+(2,3*1,8))*0,4</t>
  </si>
  <si>
    <t>122201109</t>
  </si>
  <si>
    <t>Příplatek za lepivost u odkopávek v hornině tř. 1 až 3</t>
  </si>
  <si>
    <t>-767060368</t>
  </si>
  <si>
    <t>((2,3*2,1)+(2,3*1,8))*0,4</t>
  </si>
  <si>
    <t>5</t>
  </si>
  <si>
    <t>131201201</t>
  </si>
  <si>
    <t>Hloubení jam zapažených v hornině tř. 3 objemu do 100 m3</t>
  </si>
  <si>
    <t>-1194784979</t>
  </si>
  <si>
    <t>"pod podlahou" (1,4*1,4)*(1,5+0,8)/2</t>
  </si>
  <si>
    <t>6</t>
  </si>
  <si>
    <t>131201209</t>
  </si>
  <si>
    <t>Příplatek za lepivost u hloubení jam zapažených v hornině tř. 3</t>
  </si>
  <si>
    <t>-1552960723</t>
  </si>
  <si>
    <t>7</t>
  </si>
  <si>
    <t>132212202</t>
  </si>
  <si>
    <t>Hloubení rýh š přes 600 do 2000 mm ručním nebo pneum nářadím v nesoudržných horninách tř. 3</t>
  </si>
  <si>
    <t>9501983</t>
  </si>
  <si>
    <t>(4*2,95+4*0,5)*0,5*0,5+(1,0*0,5*0,5)</t>
  </si>
  <si>
    <t>8</t>
  </si>
  <si>
    <t>132212209</t>
  </si>
  <si>
    <t>Příplatek za lepivost u hloubení rýh š do 2000 mm ručním nebo pneum nářadím v hornině tř. 3</t>
  </si>
  <si>
    <t>2047597761</t>
  </si>
  <si>
    <t>9</t>
  </si>
  <si>
    <t>161101101</t>
  </si>
  <si>
    <t>Svislé přemístění výkopku z horniny tř. 1 až 4 hl výkopu do 2,5 m</t>
  </si>
  <si>
    <t>1241734886</t>
  </si>
  <si>
    <t>"pod podlahou" (1,4*1,4)*0,7</t>
  </si>
  <si>
    <t>162201201</t>
  </si>
  <si>
    <t>Vodorovné přemístění do 10 m nošením výkopku z horniny tř. 1 až 4</t>
  </si>
  <si>
    <t>1588253406</t>
  </si>
  <si>
    <t>11</t>
  </si>
  <si>
    <t>162601102</t>
  </si>
  <si>
    <t>Vodorovné přemístění do 5000 m výkopku/sypaniny z horniny tř. 1 až 4</t>
  </si>
  <si>
    <t>-672791378</t>
  </si>
  <si>
    <t>(2,254+3,7+3,588)</t>
  </si>
  <si>
    <t>12</t>
  </si>
  <si>
    <t>167101101</t>
  </si>
  <si>
    <t>Nakládání výkopku z hornin tř. 1 až 4 do 100 m3</t>
  </si>
  <si>
    <t>-1392469246</t>
  </si>
  <si>
    <t>13</t>
  </si>
  <si>
    <t>171201201</t>
  </si>
  <si>
    <t>Uložení sypaniny na skládky</t>
  </si>
  <si>
    <t>1253138069</t>
  </si>
  <si>
    <t>14</t>
  </si>
  <si>
    <t>171201211</t>
  </si>
  <si>
    <t>Poplatek za uložení odpadu ze sypaniny na skládce (skládkovné)</t>
  </si>
  <si>
    <t>t</t>
  </si>
  <si>
    <t>-691706836</t>
  </si>
  <si>
    <t>(2,254+3,7+3,588)*1,75</t>
  </si>
  <si>
    <t>181411132</t>
  </si>
  <si>
    <t>Založení parkového trávníku výsevem plochy do 1000 m2 ve svahu do 1:2</t>
  </si>
  <si>
    <t>m2</t>
  </si>
  <si>
    <t>-616878368</t>
  </si>
  <si>
    <t>((2*4,5)+(3*4,5))*0,5</t>
  </si>
  <si>
    <t>16</t>
  </si>
  <si>
    <t>M</t>
  </si>
  <si>
    <t>005724100</t>
  </si>
  <si>
    <t>osivo směs travní parková</t>
  </si>
  <si>
    <t>kg</t>
  </si>
  <si>
    <t>-516372517</t>
  </si>
  <si>
    <t>17</t>
  </si>
  <si>
    <t>182301122</t>
  </si>
  <si>
    <t>J  Rozprostření ornice pl do 500 m2 ve svahu přes 1:5 tl vrstvy do 150 mm</t>
  </si>
  <si>
    <t>-1067719980</t>
  </si>
  <si>
    <t>18</t>
  </si>
  <si>
    <t>211531111</t>
  </si>
  <si>
    <t>Výplň odvodňovacích žeber nebo trativodů kamenivem hrubým drceným frakce 16 až 63 mm</t>
  </si>
  <si>
    <t>1353767453</t>
  </si>
  <si>
    <t>19</t>
  </si>
  <si>
    <t>211971110</t>
  </si>
  <si>
    <t>Zřízení opláštění žeber nebo trativodů geotextilií v rýze nebo zářezu sklonu do 1:2</t>
  </si>
  <si>
    <t>-1467032727</t>
  </si>
  <si>
    <t>(4*2,95+4*0,5)*(4*0,5)</t>
  </si>
  <si>
    <t>20</t>
  </si>
  <si>
    <t>693111460</t>
  </si>
  <si>
    <t>textilie 63 63/30 300 g/m2 do š 8,8 m</t>
  </si>
  <si>
    <t>991930241</t>
  </si>
  <si>
    <t>212532111</t>
  </si>
  <si>
    <t>Lože pro trativody z kameniva hrubého drceného frakce 16 až 32 mm</t>
  </si>
  <si>
    <t>107676495</t>
  </si>
  <si>
    <t>2*(2,95+3,05+1,0+2,5)*0,15*0,3</t>
  </si>
  <si>
    <t>22</t>
  </si>
  <si>
    <t>212755214</t>
  </si>
  <si>
    <t>Trativody z drenážních trubek plastových flexibilních D 100 mm bez lože</t>
  </si>
  <si>
    <t>m</t>
  </si>
  <si>
    <t>2021194205</t>
  </si>
  <si>
    <t>2*(2,95+3,05+1,0)+2,5</t>
  </si>
  <si>
    <t>23</t>
  </si>
  <si>
    <t>215901101</t>
  </si>
  <si>
    <t>Zhutnění podloží z hornin soudržných do 92% PS nebo nesoudržných sypkých I(d) do 0,8</t>
  </si>
  <si>
    <t>606174574</t>
  </si>
  <si>
    <t>"kaplička" (1,4*1,4)</t>
  </si>
  <si>
    <t>"okap.chodník"  (4*2,95+2*0,5)*0,5</t>
  </si>
  <si>
    <t>24</t>
  </si>
  <si>
    <t>310219811:1</t>
  </si>
  <si>
    <t>P  Zazdívka otvorů ve zdivu a doplnění zdiva nadzákladového kamenem pl do 4 m2</t>
  </si>
  <si>
    <t>-1954786111</t>
  </si>
  <si>
    <t>4*(0,5*0,3*0,25)+3*(0,6*0,2*0,3)+(0,7*0,15*0,45)+(0,35*0,60*0,45)+2*(0,5*0,3*0,25)</t>
  </si>
  <si>
    <t>25</t>
  </si>
  <si>
    <t>434191423.1</t>
  </si>
  <si>
    <t>Osazení schodišťových stupňů kamenných pemrlovaných do betonového lože min. 40 mm</t>
  </si>
  <si>
    <t>249574543</t>
  </si>
  <si>
    <t>"původní stupně-po demontáži" (2,5+3*1,9+1,6)</t>
  </si>
  <si>
    <t>"nové stupně" (1,87+2,15+2,45+1,0)</t>
  </si>
  <si>
    <t>26</t>
  </si>
  <si>
    <t>583880101.1</t>
  </si>
  <si>
    <t>S1 stupeň schodišťový žulový plný výšky 150x450x1600-1870 mm pemrlovaný povrch</t>
  </si>
  <si>
    <t>33172263</t>
  </si>
  <si>
    <t>27</t>
  </si>
  <si>
    <t>583880102.1</t>
  </si>
  <si>
    <t>S2 stupeň schodišťový žulový plný výšky 150x450x1870-2150 mm pemrlovaný povrch</t>
  </si>
  <si>
    <t>474437463</t>
  </si>
  <si>
    <t>28</t>
  </si>
  <si>
    <t>583880103.1</t>
  </si>
  <si>
    <t>S3 stupeň schodišťový žulový plný výšky 150x450x2150-2450 mm pemrlovaný povrch</t>
  </si>
  <si>
    <t>529351471</t>
  </si>
  <si>
    <t>29</t>
  </si>
  <si>
    <t>583880104.1</t>
  </si>
  <si>
    <t>S4 stupeň schodišťový žulový plný 250x250x1000 mm rovný tryskaný</t>
  </si>
  <si>
    <t>-69015782</t>
  </si>
  <si>
    <t>30</t>
  </si>
  <si>
    <t>564851111</t>
  </si>
  <si>
    <t>K  Podklad ze štěrkodrtě ŠD fr. 16/32 tl 150 mm</t>
  </si>
  <si>
    <t>-1527273232</t>
  </si>
  <si>
    <t>"okapový chodník" 2*(2,95+2*0,5)*0,5+(2*2,95)*0,5</t>
  </si>
  <si>
    <t>"terénní schodiště" ((2,3*2,1)+(2,3*1,8))</t>
  </si>
  <si>
    <t>31</t>
  </si>
  <si>
    <t>612631011.1</t>
  </si>
  <si>
    <t>P  Spárování maltou vnitřních pohledových ploch stěn z kamene</t>
  </si>
  <si>
    <t>-1481099812</t>
  </si>
  <si>
    <t>4*(1,4*4,35)-(0,6*1,6)</t>
  </si>
  <si>
    <t>32</t>
  </si>
  <si>
    <t>622321121.1</t>
  </si>
  <si>
    <t>A1 Vápenná omítka hladká jednovrstvá vnějších stěn nanášená ručně - trasové vápno</t>
  </si>
  <si>
    <t>-223477896</t>
  </si>
  <si>
    <t>4*(2,95*1,85)</t>
  </si>
  <si>
    <t>33</t>
  </si>
  <si>
    <t>622321131</t>
  </si>
  <si>
    <t>A1 Potažení vnějších stěn aktivovaným štukem tloušťky do 3 mm</t>
  </si>
  <si>
    <t>-760362069</t>
  </si>
  <si>
    <t>(2,95*6,35)+(2,95*4,8)+2*((2,95*6,35)+(2,95*4,8))/2</t>
  </si>
  <si>
    <t>34</t>
  </si>
  <si>
    <t>622321191.1</t>
  </si>
  <si>
    <t>A1 Příplatek k vápenné omítce vnějších stěn za každých dalších 5 mm tloušťky ručně</t>
  </si>
  <si>
    <t>-2080943016</t>
  </si>
  <si>
    <t>2*(4*(2,95*1,85))</t>
  </si>
  <si>
    <t>35</t>
  </si>
  <si>
    <t>622325102</t>
  </si>
  <si>
    <t>A1 Oprava vnější vápenocementové hladké omítky složitosti 1 stěn v rozsahu do 30%</t>
  </si>
  <si>
    <t>1698976564</t>
  </si>
  <si>
    <t>(2,95*6,35)+(2,95*4,8)+2*((2,95*6,35)+(2,95*4,8))/2-4*(2,95*1,85)</t>
  </si>
  <si>
    <t>36</t>
  </si>
  <si>
    <t>625681021.R</t>
  </si>
  <si>
    <t>M1 Ochrana proti holubům - pletivo s oky 30x30 mm, drát FeZn 2 mm uchyceno do rámu z pásové ocele 40x5 mm, kovářsky opracováno - kovářská čerň vč. ukotvení</t>
  </si>
  <si>
    <t>-1540393490</t>
  </si>
  <si>
    <t>37</t>
  </si>
  <si>
    <t>625681022.R</t>
  </si>
  <si>
    <t>M2 Ochrana proti holubům 100x75 cm - pletivo s oky 30x30 mm, drát FeZn 2 mm uchyceno do rámu z pásové ocele 40x5 mm, kovářsky opracováno - kovářská čerň vč. ukotvení</t>
  </si>
  <si>
    <t>-1181425795</t>
  </si>
  <si>
    <t>38</t>
  </si>
  <si>
    <t>628195001</t>
  </si>
  <si>
    <t>P  Očištění zdiva nebo betonu zdí a valů před započetím oprav ručně</t>
  </si>
  <si>
    <t>785774769</t>
  </si>
  <si>
    <t>39</t>
  </si>
  <si>
    <t>629991011</t>
  </si>
  <si>
    <t>Zakrytí výplní otvorů a svislých ploch fólií přilepenou lepící páskou</t>
  </si>
  <si>
    <t>-1719385950</t>
  </si>
  <si>
    <t>"dveře"  2*(0,6*1,6)</t>
  </si>
  <si>
    <t>40</t>
  </si>
  <si>
    <t>629995101</t>
  </si>
  <si>
    <t>A1 Očištění vnějších ploch tlakovou vodou</t>
  </si>
  <si>
    <t>1130880099</t>
  </si>
  <si>
    <t>41</t>
  </si>
  <si>
    <t>635111141</t>
  </si>
  <si>
    <t>Násyp pod podlahy z hrubého kameniva 8-16 s udusáním</t>
  </si>
  <si>
    <t>100889186</t>
  </si>
  <si>
    <t>"podlaha" 1,4*1,4*0,1</t>
  </si>
  <si>
    <t>42</t>
  </si>
  <si>
    <t>635111142</t>
  </si>
  <si>
    <t>Násyp pod podlahy z hrubého kameniva 16-32 s udusáním</t>
  </si>
  <si>
    <t>1248561098</t>
  </si>
  <si>
    <t>43</t>
  </si>
  <si>
    <t>635111142.1</t>
  </si>
  <si>
    <t>Násyp pod podlahy z hrubého kameniva 63/125 s udusáním</t>
  </si>
  <si>
    <t>-950982171</t>
  </si>
  <si>
    <t>"podlaha" 1,4*1,4*(1,3+0,55)/2</t>
  </si>
  <si>
    <t>44</t>
  </si>
  <si>
    <t>637311122</t>
  </si>
  <si>
    <t>Okapový chodník z betonových chodníkových obrubníků stojatých lože beton</t>
  </si>
  <si>
    <t>1786433605</t>
  </si>
  <si>
    <t>(4*2,95+4*0,5)</t>
  </si>
  <si>
    <t>45</t>
  </si>
  <si>
    <t>642952121</t>
  </si>
  <si>
    <t>D  Osazování dřevěných hoblovaných dveřních zárubní a rámů dodatečné pl do 2,5 m2</t>
  </si>
  <si>
    <t>-481319680</t>
  </si>
  <si>
    <t>46</t>
  </si>
  <si>
    <t>611822500</t>
  </si>
  <si>
    <t>zárubeň rámová pro dveře 1křídlové 60x197 cm</t>
  </si>
  <si>
    <t>2012338879</t>
  </si>
  <si>
    <t>47</t>
  </si>
  <si>
    <t>644941121.1</t>
  </si>
  <si>
    <t>Montáž průchodky k větrací mřížce ve zhotoveném otvoru</t>
  </si>
  <si>
    <t>-542977370</t>
  </si>
  <si>
    <t>48</t>
  </si>
  <si>
    <t>283776100.1</t>
  </si>
  <si>
    <t>tvarovka průchodka - PVC DN 100</t>
  </si>
  <si>
    <t>117054457</t>
  </si>
  <si>
    <t>"odvětrání podloží"  (4*0,8)</t>
  </si>
  <si>
    <t>49</t>
  </si>
  <si>
    <t>644941121.2</t>
  </si>
  <si>
    <t>Montáž větrací mřížky</t>
  </si>
  <si>
    <t>790243311</t>
  </si>
  <si>
    <t>50</t>
  </si>
  <si>
    <t>283776100.2</t>
  </si>
  <si>
    <t>větrací mřížka 100x100 mm - rámeček z pásové oceli+ocel. síťka s oky 5x5 mm - žárově zinkováno (přetřít fasádní barvou)</t>
  </si>
  <si>
    <t>-271186253</t>
  </si>
  <si>
    <t>51</t>
  </si>
  <si>
    <t>941111111</t>
  </si>
  <si>
    <t>Montáž lešení řadového trubkového lehkého s podlahami zatížení do 200 kg/m2 š do 0,9 m v do 10 m</t>
  </si>
  <si>
    <t>-1217937986</t>
  </si>
  <si>
    <t>(2,95+2*2,0)*11,5+(2,95+2*2,0)*9,0+2,95*2*(11,5+9,0)/2</t>
  </si>
  <si>
    <t>52</t>
  </si>
  <si>
    <t>941111211</t>
  </si>
  <si>
    <t>Příplatek k lešení řadovému trubkovému lehkému s podlahami š 0,9 m v 10 m za první a ZKD den použití</t>
  </si>
  <si>
    <t>578225188</t>
  </si>
  <si>
    <t>2*((2,95+2*2,0)*11,5+(2,95+2*2,0)*9,0+2,95*2*(11,5+9,0)/2)</t>
  </si>
  <si>
    <t>53</t>
  </si>
  <si>
    <t>941111811</t>
  </si>
  <si>
    <t>Demontáž lešení řadového trubkového lehkého s podlahami zatížení do 200 kg/m2 š do 0,9 m v do 10 m</t>
  </si>
  <si>
    <t>652252005</t>
  </si>
  <si>
    <t>54</t>
  </si>
  <si>
    <t>943211111</t>
  </si>
  <si>
    <t>Montáž lešení prostorového rámového lehkého s podlahami zatížení do 200 kg/m2 v do 10 m</t>
  </si>
  <si>
    <t>1938003400</t>
  </si>
  <si>
    <t>(1,4*1,4*4,35)</t>
  </si>
  <si>
    <t>55</t>
  </si>
  <si>
    <t>943211211</t>
  </si>
  <si>
    <t>Příplatek k lešení prostorovému rámovému lehkému s podlahami v do 10 m za první a ZKD den použití</t>
  </si>
  <si>
    <t>1749199395</t>
  </si>
  <si>
    <t>2*(1,4*1,4*4,35)</t>
  </si>
  <si>
    <t>56</t>
  </si>
  <si>
    <t>943211811</t>
  </si>
  <si>
    <t>Demontáž lešení prostorového rámového lehkého s podlahami zatížení do 200 kg/m2 v do 10 m</t>
  </si>
  <si>
    <t>-88508776</t>
  </si>
  <si>
    <t>57</t>
  </si>
  <si>
    <t>944511111</t>
  </si>
  <si>
    <t>Montáž ochranné sítě z textilie z umělých vláken</t>
  </si>
  <si>
    <t>-912726027</t>
  </si>
  <si>
    <t>58</t>
  </si>
  <si>
    <t>944511211</t>
  </si>
  <si>
    <t>Příplatek k ochranné síti za první a ZKD den použití</t>
  </si>
  <si>
    <t>380840313</t>
  </si>
  <si>
    <t>59</t>
  </si>
  <si>
    <t>944511811</t>
  </si>
  <si>
    <t>Demontáž ochranné sítě z textilie z umělých vláken</t>
  </si>
  <si>
    <t>1972260646</t>
  </si>
  <si>
    <t>60</t>
  </si>
  <si>
    <t>952903001</t>
  </si>
  <si>
    <t>F  Čištění budov odstranění ptačího nebo netopýřího trusu z podlahy</t>
  </si>
  <si>
    <t>995763872</t>
  </si>
  <si>
    <t>"podlaha"  (1,4*1,4)</t>
  </si>
  <si>
    <t>61</t>
  </si>
  <si>
    <t>952903006</t>
  </si>
  <si>
    <t>B  Čištění budov odstranění ptačího nebo netopýřího trusu z trámů</t>
  </si>
  <si>
    <t>-1919827690</t>
  </si>
  <si>
    <t>(2*(2,88+1,4)+2*2,88+2*(1,3+1,1)+1,0)*0,15</t>
  </si>
  <si>
    <t>62</t>
  </si>
  <si>
    <t>963023612.R</t>
  </si>
  <si>
    <t>S0  Vybourání schodišťových stupňů osazených do betonové mazaniny</t>
  </si>
  <si>
    <t>-1619843667</t>
  </si>
  <si>
    <t>(2,5+3*1,9+1,6)</t>
  </si>
  <si>
    <t>63</t>
  </si>
  <si>
    <t>965022131</t>
  </si>
  <si>
    <t>F  Bourání kamenných podlah nebo dlažeb z lomového kamene nebo kostek pl přes 1 m2</t>
  </si>
  <si>
    <t>-1280940150</t>
  </si>
  <si>
    <t>64</t>
  </si>
  <si>
    <t>965082941</t>
  </si>
  <si>
    <t>F  Odstranění násypů pod podlahami tl přes 200 mm</t>
  </si>
  <si>
    <t>1399259734</t>
  </si>
  <si>
    <t>"podlaha"  (1,4*1,4)*0,3</t>
  </si>
  <si>
    <t>65</t>
  </si>
  <si>
    <t>968062455</t>
  </si>
  <si>
    <t>D  Vybourání dřevěných dveřních zárubní pl do 2 m2</t>
  </si>
  <si>
    <t>1452993990</t>
  </si>
  <si>
    <t>(0,6*1,59)</t>
  </si>
  <si>
    <t>66</t>
  </si>
  <si>
    <t>977151121</t>
  </si>
  <si>
    <t>Jádrové vrty diamantovými korunkami do D 120 mm do stavebních materiálů</t>
  </si>
  <si>
    <t>1060017025</t>
  </si>
  <si>
    <t>67</t>
  </si>
  <si>
    <t>978015341</t>
  </si>
  <si>
    <t>A1 Otlučení vnější vápenné nebo vápenocementové vnější omítky stupně členitosti 1 a 2 rozsahu do 30%</t>
  </si>
  <si>
    <t>-130874730</t>
  </si>
  <si>
    <t>68</t>
  </si>
  <si>
    <t>978015391</t>
  </si>
  <si>
    <t>A1 Otlučení vnější vápenné nebo vápenocementové vnější omítky stupně členitosti 1 a 2 rozsahu do 100%</t>
  </si>
  <si>
    <t>199754106</t>
  </si>
  <si>
    <t>69</t>
  </si>
  <si>
    <t>978023251</t>
  </si>
  <si>
    <t>P  Vyškrabání spár zdiva kamenného režného</t>
  </si>
  <si>
    <t>357825014</t>
  </si>
  <si>
    <t>70</t>
  </si>
  <si>
    <t>997013113</t>
  </si>
  <si>
    <t>Vnitrostaveništní doprava suti a vybouraných hmot pro budovy v do 12 m s použitím mechanizace</t>
  </si>
  <si>
    <t>-1851446647</t>
  </si>
  <si>
    <t>71</t>
  </si>
  <si>
    <t>997013311</t>
  </si>
  <si>
    <t>Montáž a demontáž shozu suti v do 10 m</t>
  </si>
  <si>
    <t>1298965749</t>
  </si>
  <si>
    <t>72</t>
  </si>
  <si>
    <t>997013501</t>
  </si>
  <si>
    <t>Odvoz suti a vybouraných hmot na skládku nebo meziskládku do 1 km se složením</t>
  </si>
  <si>
    <t>-608471465</t>
  </si>
  <si>
    <t>73</t>
  </si>
  <si>
    <t>997013509</t>
  </si>
  <si>
    <t>Příplatek k odvozu suti a vybouraných hmot na skládku ZKD 1 km přes 1 km</t>
  </si>
  <si>
    <t>197994631</t>
  </si>
  <si>
    <t>9*8,503</t>
  </si>
  <si>
    <t>74</t>
  </si>
  <si>
    <t>997013803</t>
  </si>
  <si>
    <t>Poplatek za uložení stavebního odpadu z keramických materiálů na skládce (skládkovné)</t>
  </si>
  <si>
    <t>-604232020</t>
  </si>
  <si>
    <t>75</t>
  </si>
  <si>
    <t>997013811</t>
  </si>
  <si>
    <t>Poplatek za uložení stavebního dřevěného odpadu na skládce (skládkovné)</t>
  </si>
  <si>
    <t>-1084257614</t>
  </si>
  <si>
    <t>76</t>
  </si>
  <si>
    <t>711161511</t>
  </si>
  <si>
    <t>K  Izolace fóliemi nopovými pro sanaci vlhkých stěn nebo soklů zatížitelnost 70 kN/m2</t>
  </si>
  <si>
    <t>-1453398648</t>
  </si>
  <si>
    <t>(4*2,95)*0,5</t>
  </si>
  <si>
    <t>77</t>
  </si>
  <si>
    <t>998711101</t>
  </si>
  <si>
    <t>Přesun hmot tonážní pro izolace proti vodě, vlhkosti a plynům v objektech výšky do 6 m</t>
  </si>
  <si>
    <t>-1776558854</t>
  </si>
  <si>
    <t>78</t>
  </si>
  <si>
    <t>762081150</t>
  </si>
  <si>
    <t>Hoblování hraněného řeziva ve staveništní dílně</t>
  </si>
  <si>
    <t>1928244740</t>
  </si>
  <si>
    <t>"pozednice-předpoklad"  ((0,45+0,5)+(0,65+0,9)+(0,5+2,4))*(0,12*0,14)</t>
  </si>
  <si>
    <t>"střecha-bednění"  (4*(1,2+3,55)/2*1,45)*0,0025</t>
  </si>
  <si>
    <t>"zvonička-bednění" (4*(0,9+1,9)/2*0,45+(6*0,78))*0,0025</t>
  </si>
  <si>
    <t>"hrotnice"  2,0*0,16*0,16</t>
  </si>
  <si>
    <t>79</t>
  </si>
  <si>
    <t>762331921</t>
  </si>
  <si>
    <t>Vyřezání části střešní vazby průřezové plochy řeziva do 224 cm2 délky do 3 m</t>
  </si>
  <si>
    <t>1619083839</t>
  </si>
  <si>
    <t>"pozednice-předpoklad"  (0,45+0,5)+(0,65+0,9)+(0,5+2,4)</t>
  </si>
  <si>
    <t>80</t>
  </si>
  <si>
    <t>762332922</t>
  </si>
  <si>
    <t>Doplnění části střešní vazby z hranolů průřezové plochy do 224 cm2 včetně materiálu</t>
  </si>
  <si>
    <t>1854313806</t>
  </si>
  <si>
    <t>"hrotnice"  2,0</t>
  </si>
  <si>
    <t>81</t>
  </si>
  <si>
    <t>762341250</t>
  </si>
  <si>
    <t>C  Montáž bednění střech rovných a šikmých sklonu do 60° z hoblovaných prken</t>
  </si>
  <si>
    <t>1044737615</t>
  </si>
  <si>
    <t>"střecha"  4*(1,2+3,55)/2*1,45</t>
  </si>
  <si>
    <t>"zvonička" 4*(0,9+1,9)/2*0,45+(6*0,78)</t>
  </si>
  <si>
    <t>82</t>
  </si>
  <si>
    <t>605151210</t>
  </si>
  <si>
    <t>řezivo jehličnaté boční prkno jakost I.-II. 4 - 6 cm</t>
  </si>
  <si>
    <t>-1322134586</t>
  </si>
  <si>
    <t>"střecha"  (4*(1,2+3,55)/2*1,45)*0,0025</t>
  </si>
  <si>
    <t>"zvonička" (4*(0,9+1,9)/2*0,45+(6*0,78))*0,0025</t>
  </si>
  <si>
    <t>83</t>
  </si>
  <si>
    <t>762341811</t>
  </si>
  <si>
    <t>C  Demontáž bednění střech z prken</t>
  </si>
  <si>
    <t>-613517297</t>
  </si>
  <si>
    <t>84</t>
  </si>
  <si>
    <t>762342311</t>
  </si>
  <si>
    <t>C  Montáž laťování na střechách složitých sklonu do 60° osové vzdálenosti do 150 mm</t>
  </si>
  <si>
    <t>1136326417</t>
  </si>
  <si>
    <t>85</t>
  </si>
  <si>
    <t>605141130</t>
  </si>
  <si>
    <t>řezivo jehličnaté,střešní latě impregnované dl 2 - 3,5 m</t>
  </si>
  <si>
    <t>1873326733</t>
  </si>
  <si>
    <t>"střecha"  (4*(1,2+3,55)/2*1,45)*6,66*0,04*0,06</t>
  </si>
  <si>
    <t>86</t>
  </si>
  <si>
    <t>762342441</t>
  </si>
  <si>
    <t>C  Montáž lišt trojúhelníkových nebo kontralatí na střechách sklonu do 60°</t>
  </si>
  <si>
    <t>-1595961712</t>
  </si>
  <si>
    <t>"střecha"  (4*(1,2+3,55)/2*1,45)*1,1</t>
  </si>
  <si>
    <t>87</t>
  </si>
  <si>
    <t>-1975742403</t>
  </si>
  <si>
    <t>"střecha"  (4*(1,2+3,55)/2*1,45)*1,1*0,04*0,06*1,1</t>
  </si>
  <si>
    <t>88</t>
  </si>
  <si>
    <t>762395000</t>
  </si>
  <si>
    <t>Spojovací prostředky pro montáž krovu, bednění, laťování, světlíky, klíny</t>
  </si>
  <si>
    <t>538704462</t>
  </si>
  <si>
    <t>(7,4*0,16*0,16)+(0,052+0,22+0,044)</t>
  </si>
  <si>
    <t>89</t>
  </si>
  <si>
    <t>998762102</t>
  </si>
  <si>
    <t>Přesun hmot tonážní pro kce tesařské v objektech v do 12 m</t>
  </si>
  <si>
    <t>2053247943</t>
  </si>
  <si>
    <t>90</t>
  </si>
  <si>
    <t>764001831</t>
  </si>
  <si>
    <t>E  Demontáž krytiny z taškových tabulí do suti</t>
  </si>
  <si>
    <t>-509577795</t>
  </si>
  <si>
    <t>91</t>
  </si>
  <si>
    <t>764031413.R</t>
  </si>
  <si>
    <t>Podkladní plech s odkapovou hranou z Cu plechu rš 250 mm</t>
  </si>
  <si>
    <t>386931447</t>
  </si>
  <si>
    <t>"po pojistnou izolaci"  (4*3,6)</t>
  </si>
  <si>
    <t>92</t>
  </si>
  <si>
    <t>764131405.R</t>
  </si>
  <si>
    <t>E  Krytina střechy oblé drážkováním ze segmentů z Cu plechu rš 500 mm sklonu přes 60° - zastřešení zvoničky</t>
  </si>
  <si>
    <t>1745682065</t>
  </si>
  <si>
    <t>93</t>
  </si>
  <si>
    <t>764231001.R</t>
  </si>
  <si>
    <t>Oplechování přechodu mezi věžičkou (vč. sloupků) a šindelem z Cu plechu rš 400 mm</t>
  </si>
  <si>
    <t>1113838773</t>
  </si>
  <si>
    <t>(4*1,75)+4*(3*0,15)</t>
  </si>
  <si>
    <t>94</t>
  </si>
  <si>
    <t>76423200R</t>
  </si>
  <si>
    <t>Oplechování střechy oblé ze segmentů z Cu plechu - výroba makovice včetně osazovacího rukávce na hrotnici</t>
  </si>
  <si>
    <t>-529444926</t>
  </si>
  <si>
    <t>"výroba makovice včetně osazovacího rukávce na hrotnici"  1</t>
  </si>
  <si>
    <t>95</t>
  </si>
  <si>
    <t>998764102</t>
  </si>
  <si>
    <t>Přesun hmot tonážní pro konstrukce klempířské v objektech v do 12 m</t>
  </si>
  <si>
    <t>844260252</t>
  </si>
  <si>
    <t>96</t>
  </si>
  <si>
    <t>765162001</t>
  </si>
  <si>
    <t>C Mtž krytiny ze šindelů dřevěných jednoduché krytí rovné na laťování Pz hřeby do 35 ks/m2</t>
  </si>
  <si>
    <t>-1036405825</t>
  </si>
  <si>
    <t>"střecha"  4*(1,8+3,55)/2*1,45</t>
  </si>
  <si>
    <t>97</t>
  </si>
  <si>
    <t>605921250</t>
  </si>
  <si>
    <t>C šindel štípaný jedlový impregnovaný rovný délka 600 mm, tl cca 20 mm</t>
  </si>
  <si>
    <t>1608643404</t>
  </si>
  <si>
    <t>98</t>
  </si>
  <si>
    <t>765162801</t>
  </si>
  <si>
    <t>C Demontáž krytiny z dřevěných šindelů sklon do 45° do suti</t>
  </si>
  <si>
    <t>702255598</t>
  </si>
  <si>
    <t>99</t>
  </si>
  <si>
    <t>765191013</t>
  </si>
  <si>
    <t>C  Montáž pojistné hydroizolační fólie kladené přes 20° volně na bednění nebo tepelnou izolaci</t>
  </si>
  <si>
    <t>811911805</t>
  </si>
  <si>
    <t>628212280</t>
  </si>
  <si>
    <t>pás asfaltovaný R500 H</t>
  </si>
  <si>
    <t>-1466111110</t>
  </si>
  <si>
    <t>101</t>
  </si>
  <si>
    <t>998765102</t>
  </si>
  <si>
    <t>Přesun hmot tonážní pro krytiny skládané v objektech v do 12 m</t>
  </si>
  <si>
    <t>1758466316</t>
  </si>
  <si>
    <t>102</t>
  </si>
  <si>
    <t>766660101</t>
  </si>
  <si>
    <t>D  Montáž dveřních křídel otvíravých 1křídlových š do 0,8 m do dřevěné rámové zárubně</t>
  </si>
  <si>
    <t>-1815666484</t>
  </si>
  <si>
    <t>103</t>
  </si>
  <si>
    <t>611741800.R</t>
  </si>
  <si>
    <t>dveře dřevěné vchodové svlakové SM 60x160 cm - kopie stávajících včetně kování a zámku</t>
  </si>
  <si>
    <t>480003954</t>
  </si>
  <si>
    <t>104</t>
  </si>
  <si>
    <t>998766101</t>
  </si>
  <si>
    <t>Přesun hmot tonážní pro konstrukce truhlářské v objektech v do 6 m</t>
  </si>
  <si>
    <t>-2053898201</t>
  </si>
  <si>
    <t>105</t>
  </si>
  <si>
    <t>772526260</t>
  </si>
  <si>
    <t>F  Kladení dlažby z kamene ze zlomků desek se zaprýsknutím do malty tl do 70 mm</t>
  </si>
  <si>
    <t>186618111</t>
  </si>
  <si>
    <t>"práh dveří"  (0,6*0,65)</t>
  </si>
  <si>
    <t>106</t>
  </si>
  <si>
    <t>772526260.1</t>
  </si>
  <si>
    <t>K  Kladení dlažby z kamene ze zlomků desek se zaprýsknutím do lože z kameniva drobného tl do 70 mm</t>
  </si>
  <si>
    <t>581965257</t>
  </si>
  <si>
    <t>107</t>
  </si>
  <si>
    <t>583846600.1</t>
  </si>
  <si>
    <t>nepravidelný kámen žula dlažba tl. 8-10 cm - tvar dle stávající dlažby po odkrytí suti</t>
  </si>
  <si>
    <t>957336325</t>
  </si>
  <si>
    <t>"práh dveří"  (0,6*0,65)*1,1</t>
  </si>
  <si>
    <t>"okapový chodník" (2*(2,95+2*0,5)*0,5+(2*2,95)*0,5)*1,1</t>
  </si>
  <si>
    <t>108</t>
  </si>
  <si>
    <t>772526270.2</t>
  </si>
  <si>
    <t>F  Kladení dlažby z kamene ze zlomků desek se zaprýsknutím do lože z kameniva drobného tl do 90 mm (materiál po vybourání)</t>
  </si>
  <si>
    <t>-400272384</t>
  </si>
  <si>
    <t>"podlaha" (1,4*1,4)</t>
  </si>
  <si>
    <t>109</t>
  </si>
  <si>
    <t>998772101</t>
  </si>
  <si>
    <t>Přesun hmot tonážní pro podlahy z kamene v objektech v do 6 m</t>
  </si>
  <si>
    <t>869503408</t>
  </si>
  <si>
    <t>110</t>
  </si>
  <si>
    <t>783206801</t>
  </si>
  <si>
    <t>B Odstranění nátěrů z tesařských konstrukcí obroušením</t>
  </si>
  <si>
    <t>1089644733</t>
  </si>
  <si>
    <t>(2*(2,88+1,4)*4*0,15+2*2,88*4*0,16+2*(1,3+1,1)*4*0,15+1,0*4*0,15)+(2*2*0,23)+4*3*1,45*4*0,15</t>
  </si>
  <si>
    <t>111</t>
  </si>
  <si>
    <t>783213011</t>
  </si>
  <si>
    <t>B Napouštěcí jednonásobný syntetický biocidní nátěr tesařských prvků nezabudovaných do konstrukce</t>
  </si>
  <si>
    <t>-232628690</t>
  </si>
  <si>
    <t>"krov" (2*(2,88+1,4)*4*0,15+2*2,88*4*0,16+2*(1,3+1,1)*4*0,15+1,0*4*0,15)+(2*2*0,23)+4*3*1,45*4*0,15</t>
  </si>
  <si>
    <t>"hrotnice"  2,0*4*0,16</t>
  </si>
  <si>
    <t>112</t>
  </si>
  <si>
    <t>783227101.1</t>
  </si>
  <si>
    <t>B Krycí dvojnásobný silikátový nátěr na tesařských konstrukcí včetně penetrace</t>
  </si>
  <si>
    <t>614212527</t>
  </si>
  <si>
    <t>113</t>
  </si>
  <si>
    <t>783806811</t>
  </si>
  <si>
    <t>A2 Odstranění nátěrů z omítek oškrábáním</t>
  </si>
  <si>
    <t>864272758</t>
  </si>
  <si>
    <t>((2,95*6,35)+(2,95*4,8)+2*((2,95*6,35)+(2,95*4,8))/2-4*(2,95*1,85))*0,7</t>
  </si>
  <si>
    <t>114</t>
  </si>
  <si>
    <t>783823133</t>
  </si>
  <si>
    <t>A2 Penetrační silikátový nátěr hladkých, tenkovrstvých zrnitých nebo štukových omítek</t>
  </si>
  <si>
    <t>668949001</t>
  </si>
  <si>
    <t>115</t>
  </si>
  <si>
    <t>783827423</t>
  </si>
  <si>
    <t>A2 Krycí dvojnásobný sol-silikátový nátěr omítek bez titanové běloby stupně členitosti 1 a 2 - více viz PD</t>
  </si>
  <si>
    <t>1143467824</t>
  </si>
  <si>
    <t>116</t>
  </si>
  <si>
    <t>783827429</t>
  </si>
  <si>
    <t>Příplatek k cenám dvojnásobného nátěru omítek stupně členitosti 1 a 2 za biocidní přísadu</t>
  </si>
  <si>
    <t>-612659685</t>
  </si>
  <si>
    <t>VP - Vícepráce</t>
  </si>
  <si>
    <t>PN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</si>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</sst>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43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sz val="10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8"/>
      <color indexed="10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u/>
      <sz val="8"/>
      <color indexed="12"/>
      <name val="Trebuchet MS"/>
      <family val="2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4" xfId="0" applyBorder="1" applyProtection="1"/>
    <xf numFmtId="0" fontId="20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2" fillId="0" borderId="13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166" fontId="26" fillId="0" borderId="16" xfId="0" applyNumberFormat="1" applyFont="1" applyBorder="1" applyAlignment="1" applyProtection="1">
      <alignment vertical="center"/>
    </xf>
    <xf numFmtId="4" fontId="26" fillId="0" borderId="17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64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 applyProtection="1">
      <alignment vertical="center"/>
    </xf>
    <xf numFmtId="164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4" fontId="20" fillId="0" borderId="17" xfId="0" applyNumberFormat="1" applyFont="1" applyBorder="1" applyAlignment="1" applyProtection="1">
      <alignment vertical="center"/>
    </xf>
    <xf numFmtId="0" fontId="23" fillId="4" borderId="0" xfId="0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14" fillId="0" borderId="2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0" fillId="0" borderId="11" xfId="0" applyNumberFormat="1" applyFont="1" applyBorder="1" applyAlignment="1" applyProtection="1"/>
    <xf numFmtId="166" fontId="30" fillId="0" borderId="12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3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7" fontId="0" fillId="0" borderId="24" xfId="0" applyNumberFormat="1" applyFont="1" applyBorder="1" applyAlignment="1" applyProtection="1">
      <alignment vertical="center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4" xfId="0" applyFont="1" applyBorder="1" applyAlignment="1" applyProtection="1">
      <alignment horizontal="center" vertical="center"/>
    </xf>
    <xf numFmtId="49" fontId="33" fillId="0" borderId="24" xfId="0" applyNumberFormat="1" applyFont="1" applyBorder="1" applyAlignment="1" applyProtection="1">
      <alignment horizontal="left" vertical="center" wrapText="1"/>
    </xf>
    <xf numFmtId="0" fontId="33" fillId="0" borderId="24" xfId="0" applyFont="1" applyBorder="1" applyAlignment="1" applyProtection="1">
      <alignment horizontal="center" vertical="center" wrapText="1"/>
    </xf>
    <xf numFmtId="167" fontId="33" fillId="0" borderId="24" xfId="0" applyNumberFormat="1" applyFont="1" applyBorder="1" applyAlignment="1" applyProtection="1">
      <alignment vertical="center"/>
    </xf>
    <xf numFmtId="0" fontId="36" fillId="0" borderId="0" xfId="1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0" fillId="2" borderId="0" xfId="0" applyFill="1" applyProtection="1"/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0" xfId="0" applyNumberFormat="1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5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11" fillId="4" borderId="0" xfId="0" applyFont="1" applyFill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4" fontId="25" fillId="0" borderId="0" xfId="0" applyNumberFormat="1" applyFont="1" applyBorder="1" applyAlignment="1" applyProtection="1">
      <alignment vertical="center"/>
    </xf>
    <xf numFmtId="4" fontId="23" fillId="4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" fontId="18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2" fillId="4" borderId="22" xfId="0" applyFont="1" applyFill="1" applyBorder="1" applyAlignment="1" applyProtection="1">
      <alignment horizontal="center" vertical="center" wrapText="1"/>
    </xf>
    <xf numFmtId="0" fontId="0" fillId="4" borderId="22" xfId="0" applyFont="1" applyFill="1" applyBorder="1" applyAlignment="1" applyProtection="1">
      <alignment horizontal="center" vertical="center" wrapText="1"/>
    </xf>
    <xf numFmtId="0" fontId="29" fillId="4" borderId="22" xfId="0" applyFont="1" applyFill="1" applyBorder="1" applyAlignment="1" applyProtection="1">
      <alignment horizontal="center" vertical="center" wrapText="1"/>
    </xf>
    <xf numFmtId="0" fontId="0" fillId="4" borderId="23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vertical="center"/>
    </xf>
    <xf numFmtId="4" fontId="0" fillId="3" borderId="24" xfId="0" applyNumberFormat="1" applyFont="1" applyFill="1" applyBorder="1" applyAlignment="1" applyProtection="1">
      <alignment vertical="center"/>
      <protection locked="0"/>
    </xf>
    <xf numFmtId="4" fontId="0" fillId="0" borderId="24" xfId="0" applyNumberFormat="1" applyFont="1" applyBorder="1" applyAlignment="1" applyProtection="1">
      <alignment vertical="center"/>
    </xf>
    <xf numFmtId="4" fontId="33" fillId="3" borderId="24" xfId="0" applyNumberFormat="1" applyFont="1" applyFill="1" applyBorder="1" applyAlignment="1" applyProtection="1">
      <alignment vertical="center"/>
      <protection locked="0"/>
    </xf>
    <xf numFmtId="0" fontId="33" fillId="0" borderId="24" xfId="0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0" fontId="33" fillId="0" borderId="24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4" fontId="6" fillId="0" borderId="22" xfId="0" applyNumberFormat="1" applyFont="1" applyBorder="1" applyAlignment="1" applyProtection="1"/>
    <xf numFmtId="4" fontId="6" fillId="0" borderId="22" xfId="0" applyNumberFormat="1" applyFont="1" applyBorder="1" applyAlignment="1" applyProtection="1">
      <alignment vertical="center"/>
    </xf>
    <xf numFmtId="4" fontId="6" fillId="0" borderId="16" xfId="0" applyNumberFormat="1" applyFont="1" applyBorder="1" applyAlignment="1" applyProtection="1"/>
    <xf numFmtId="4" fontId="6" fillId="0" borderId="16" xfId="0" applyNumberFormat="1" applyFont="1" applyBorder="1" applyAlignment="1" applyProtection="1">
      <alignment vertical="center"/>
    </xf>
    <xf numFmtId="4" fontId="5" fillId="0" borderId="11" xfId="0" applyNumberFormat="1" applyFont="1" applyBorder="1" applyAlignment="1" applyProtection="1"/>
    <xf numFmtId="4" fontId="5" fillId="0" borderId="11" xfId="0" applyNumberFormat="1" applyFont="1" applyBorder="1" applyAlignment="1" applyProtection="1">
      <alignment vertical="center"/>
    </xf>
    <xf numFmtId="4" fontId="23" fillId="0" borderId="11" xfId="0" applyNumberFormat="1" applyFont="1" applyBorder="1" applyAlignment="1" applyProtection="1"/>
    <xf numFmtId="4" fontId="3" fillId="0" borderId="11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0" fontId="39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998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1025" name="Picture 1" descr="C:\KROSplusData\System\Temp\radF998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82" t="s">
        <v>0</v>
      </c>
      <c r="B1" s="183"/>
      <c r="C1" s="183"/>
      <c r="D1" s="184" t="s">
        <v>1</v>
      </c>
      <c r="E1" s="183"/>
      <c r="F1" s="183"/>
      <c r="G1" s="183"/>
      <c r="H1" s="183"/>
      <c r="I1" s="183"/>
      <c r="J1" s="183"/>
      <c r="K1" s="185" t="s">
        <v>682</v>
      </c>
      <c r="L1" s="185"/>
      <c r="M1" s="185"/>
      <c r="N1" s="185"/>
      <c r="O1" s="185"/>
      <c r="P1" s="185"/>
      <c r="Q1" s="185"/>
      <c r="R1" s="185"/>
      <c r="S1" s="185"/>
      <c r="T1" s="183"/>
      <c r="U1" s="183"/>
      <c r="V1" s="183"/>
      <c r="W1" s="185" t="s">
        <v>683</v>
      </c>
      <c r="X1" s="185"/>
      <c r="Y1" s="185"/>
      <c r="Z1" s="185"/>
      <c r="AA1" s="185"/>
      <c r="AB1" s="185"/>
      <c r="AC1" s="185"/>
      <c r="AD1" s="185"/>
      <c r="AE1" s="185"/>
      <c r="AF1" s="185"/>
      <c r="AG1" s="183"/>
      <c r="AH1" s="18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</row>
    <row r="2" spans="1:73" ht="36.950000000000003" customHeight="1">
      <c r="C2" s="190" t="s">
        <v>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R2" s="224" t="s">
        <v>6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5" t="s">
        <v>7</v>
      </c>
      <c r="BT2" s="15" t="s">
        <v>8</v>
      </c>
    </row>
    <row r="3" spans="1:73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7</v>
      </c>
      <c r="BT3" s="15" t="s">
        <v>9</v>
      </c>
    </row>
    <row r="4" spans="1:73" ht="36.950000000000003" customHeight="1">
      <c r="B4" s="19"/>
      <c r="C4" s="192" t="s">
        <v>10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21"/>
      <c r="AS4" s="22" t="s">
        <v>11</v>
      </c>
      <c r="BE4" s="23" t="s">
        <v>12</v>
      </c>
      <c r="BS4" s="15" t="s">
        <v>13</v>
      </c>
    </row>
    <row r="5" spans="1:73" ht="14.45" customHeight="1">
      <c r="B5" s="19"/>
      <c r="C5" s="20"/>
      <c r="D5" s="24" t="s">
        <v>14</v>
      </c>
      <c r="E5" s="20"/>
      <c r="F5" s="20"/>
      <c r="G5" s="20"/>
      <c r="H5" s="20"/>
      <c r="I5" s="20"/>
      <c r="J5" s="20"/>
      <c r="K5" s="197" t="s">
        <v>15</v>
      </c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20"/>
      <c r="AQ5" s="21"/>
      <c r="BE5" s="194" t="s">
        <v>16</v>
      </c>
      <c r="BS5" s="15" t="s">
        <v>7</v>
      </c>
    </row>
    <row r="6" spans="1:73" ht="36.950000000000003" customHeight="1">
      <c r="B6" s="19"/>
      <c r="C6" s="20"/>
      <c r="D6" s="26" t="s">
        <v>17</v>
      </c>
      <c r="E6" s="20"/>
      <c r="F6" s="20"/>
      <c r="G6" s="20"/>
      <c r="H6" s="20"/>
      <c r="I6" s="20"/>
      <c r="J6" s="20"/>
      <c r="K6" s="198" t="s">
        <v>18</v>
      </c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20"/>
      <c r="AQ6" s="21"/>
      <c r="BE6" s="191"/>
      <c r="BS6" s="15" t="s">
        <v>19</v>
      </c>
    </row>
    <row r="7" spans="1:73" ht="14.45" customHeight="1">
      <c r="B7" s="19"/>
      <c r="C7" s="20"/>
      <c r="D7" s="27" t="s">
        <v>20</v>
      </c>
      <c r="E7" s="20"/>
      <c r="F7" s="20"/>
      <c r="G7" s="20"/>
      <c r="H7" s="20"/>
      <c r="I7" s="20"/>
      <c r="J7" s="20"/>
      <c r="K7" s="25" t="s">
        <v>21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22</v>
      </c>
      <c r="AL7" s="20"/>
      <c r="AM7" s="20"/>
      <c r="AN7" s="25" t="s">
        <v>21</v>
      </c>
      <c r="AO7" s="20"/>
      <c r="AP7" s="20"/>
      <c r="AQ7" s="21"/>
      <c r="BE7" s="191"/>
      <c r="BS7" s="15" t="s">
        <v>23</v>
      </c>
    </row>
    <row r="8" spans="1:73" ht="14.45" customHeight="1">
      <c r="B8" s="19"/>
      <c r="C8" s="20"/>
      <c r="D8" s="27" t="s">
        <v>24</v>
      </c>
      <c r="E8" s="20"/>
      <c r="F8" s="20"/>
      <c r="G8" s="20"/>
      <c r="H8" s="20"/>
      <c r="I8" s="20"/>
      <c r="J8" s="20"/>
      <c r="K8" s="25" t="s">
        <v>25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26</v>
      </c>
      <c r="AL8" s="20"/>
      <c r="AM8" s="20"/>
      <c r="AN8" s="28" t="s">
        <v>27</v>
      </c>
      <c r="AO8" s="20"/>
      <c r="AP8" s="20"/>
      <c r="AQ8" s="21"/>
      <c r="BE8" s="191"/>
      <c r="BS8" s="15" t="s">
        <v>28</v>
      </c>
    </row>
    <row r="9" spans="1:73" ht="14.45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BE9" s="191"/>
      <c r="BS9" s="15" t="s">
        <v>29</v>
      </c>
    </row>
    <row r="10" spans="1:73" ht="14.45" customHeight="1">
      <c r="B10" s="19"/>
      <c r="C10" s="20"/>
      <c r="D10" s="27" t="s">
        <v>30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31</v>
      </c>
      <c r="AL10" s="20"/>
      <c r="AM10" s="20"/>
      <c r="AN10" s="25" t="s">
        <v>32</v>
      </c>
      <c r="AO10" s="20"/>
      <c r="AP10" s="20"/>
      <c r="AQ10" s="21"/>
      <c r="BE10" s="191"/>
      <c r="BS10" s="15" t="s">
        <v>19</v>
      </c>
    </row>
    <row r="11" spans="1:73" ht="18.399999999999999" customHeight="1">
      <c r="B11" s="19"/>
      <c r="C11" s="20"/>
      <c r="D11" s="20"/>
      <c r="E11" s="25" t="s">
        <v>33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34</v>
      </c>
      <c r="AL11" s="20"/>
      <c r="AM11" s="20"/>
      <c r="AN11" s="25" t="s">
        <v>21</v>
      </c>
      <c r="AO11" s="20"/>
      <c r="AP11" s="20"/>
      <c r="AQ11" s="21"/>
      <c r="BE11" s="191"/>
      <c r="BS11" s="15" t="s">
        <v>19</v>
      </c>
    </row>
    <row r="12" spans="1:73" ht="6.95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BE12" s="191"/>
      <c r="BS12" s="15" t="s">
        <v>19</v>
      </c>
    </row>
    <row r="13" spans="1:73" ht="14.45" customHeight="1">
      <c r="B13" s="19"/>
      <c r="C13" s="20"/>
      <c r="D13" s="27" t="s">
        <v>35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31</v>
      </c>
      <c r="AL13" s="20"/>
      <c r="AM13" s="20"/>
      <c r="AN13" s="29" t="s">
        <v>36</v>
      </c>
      <c r="AO13" s="20"/>
      <c r="AP13" s="20"/>
      <c r="AQ13" s="21"/>
      <c r="BE13" s="191"/>
      <c r="BS13" s="15" t="s">
        <v>19</v>
      </c>
    </row>
    <row r="14" spans="1:73" ht="15">
      <c r="B14" s="19"/>
      <c r="C14" s="20"/>
      <c r="D14" s="20"/>
      <c r="E14" s="199" t="s">
        <v>36</v>
      </c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27" t="s">
        <v>34</v>
      </c>
      <c r="AL14" s="20"/>
      <c r="AM14" s="20"/>
      <c r="AN14" s="29" t="s">
        <v>36</v>
      </c>
      <c r="AO14" s="20"/>
      <c r="AP14" s="20"/>
      <c r="AQ14" s="21"/>
      <c r="BE14" s="191"/>
      <c r="BS14" s="15" t="s">
        <v>19</v>
      </c>
    </row>
    <row r="15" spans="1:73" ht="6.95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BE15" s="191"/>
      <c r="BS15" s="15" t="s">
        <v>4</v>
      </c>
    </row>
    <row r="16" spans="1:73" ht="14.45" customHeight="1">
      <c r="B16" s="19"/>
      <c r="C16" s="20"/>
      <c r="D16" s="27" t="s">
        <v>37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31</v>
      </c>
      <c r="AL16" s="20"/>
      <c r="AM16" s="20"/>
      <c r="AN16" s="25" t="s">
        <v>21</v>
      </c>
      <c r="AO16" s="20"/>
      <c r="AP16" s="20"/>
      <c r="AQ16" s="21"/>
      <c r="BE16" s="191"/>
      <c r="BS16" s="15" t="s">
        <v>4</v>
      </c>
    </row>
    <row r="17" spans="2:71" ht="18.399999999999999" customHeight="1">
      <c r="B17" s="19"/>
      <c r="C17" s="20"/>
      <c r="D17" s="20"/>
      <c r="E17" s="25" t="s">
        <v>38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34</v>
      </c>
      <c r="AL17" s="20"/>
      <c r="AM17" s="20"/>
      <c r="AN17" s="25" t="s">
        <v>21</v>
      </c>
      <c r="AO17" s="20"/>
      <c r="AP17" s="20"/>
      <c r="AQ17" s="21"/>
      <c r="BE17" s="191"/>
      <c r="BS17" s="15" t="s">
        <v>39</v>
      </c>
    </row>
    <row r="18" spans="2:71" ht="6.95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BE18" s="191"/>
      <c r="BS18" s="15" t="s">
        <v>7</v>
      </c>
    </row>
    <row r="19" spans="2:71" ht="14.45" customHeight="1">
      <c r="B19" s="19"/>
      <c r="C19" s="20"/>
      <c r="D19" s="27" t="s">
        <v>40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31</v>
      </c>
      <c r="AL19" s="20"/>
      <c r="AM19" s="20"/>
      <c r="AN19" s="25" t="s">
        <v>41</v>
      </c>
      <c r="AO19" s="20"/>
      <c r="AP19" s="20"/>
      <c r="AQ19" s="21"/>
      <c r="BE19" s="191"/>
      <c r="BS19" s="15" t="s">
        <v>7</v>
      </c>
    </row>
    <row r="20" spans="2:71" ht="18.399999999999999" customHeight="1">
      <c r="B20" s="19"/>
      <c r="C20" s="20"/>
      <c r="D20" s="20"/>
      <c r="E20" s="25" t="s">
        <v>42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34</v>
      </c>
      <c r="AL20" s="20"/>
      <c r="AM20" s="20"/>
      <c r="AN20" s="25" t="s">
        <v>21</v>
      </c>
      <c r="AO20" s="20"/>
      <c r="AP20" s="20"/>
      <c r="AQ20" s="21"/>
      <c r="BE20" s="191"/>
    </row>
    <row r="21" spans="2:71" ht="6.9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  <c r="BE21" s="191"/>
    </row>
    <row r="22" spans="2:71" ht="15">
      <c r="B22" s="19"/>
      <c r="C22" s="20"/>
      <c r="D22" s="27" t="s">
        <v>43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  <c r="BE22" s="191"/>
    </row>
    <row r="23" spans="2:71" ht="22.5" customHeight="1">
      <c r="B23" s="19"/>
      <c r="C23" s="20"/>
      <c r="D23" s="20"/>
      <c r="E23" s="200" t="s">
        <v>21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20"/>
      <c r="AP23" s="20"/>
      <c r="AQ23" s="21"/>
      <c r="BE23" s="191"/>
    </row>
    <row r="24" spans="2:71" ht="6.9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  <c r="BE24" s="191"/>
    </row>
    <row r="25" spans="2:71" ht="6.95" customHeight="1">
      <c r="B25" s="19"/>
      <c r="C25" s="2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0"/>
      <c r="AQ25" s="21"/>
      <c r="BE25" s="191"/>
    </row>
    <row r="26" spans="2:71" ht="14.45" customHeight="1">
      <c r="B26" s="19"/>
      <c r="C26" s="20"/>
      <c r="D26" s="31" t="s">
        <v>44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1">
        <f>ROUND(AG87,2)</f>
        <v>0</v>
      </c>
      <c r="AL26" s="193"/>
      <c r="AM26" s="193"/>
      <c r="AN26" s="193"/>
      <c r="AO26" s="193"/>
      <c r="AP26" s="20"/>
      <c r="AQ26" s="21"/>
      <c r="BE26" s="191"/>
    </row>
    <row r="27" spans="2:71" ht="14.45" customHeight="1">
      <c r="B27" s="19"/>
      <c r="C27" s="20"/>
      <c r="D27" s="31" t="s">
        <v>45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1">
        <f>ROUND(AG90,2)</f>
        <v>0</v>
      </c>
      <c r="AL27" s="193"/>
      <c r="AM27" s="193"/>
      <c r="AN27" s="193"/>
      <c r="AO27" s="193"/>
      <c r="AP27" s="20"/>
      <c r="AQ27" s="21"/>
      <c r="BE27" s="191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  <c r="BE28" s="195"/>
    </row>
    <row r="29" spans="2:71" s="1" customFormat="1" ht="25.9" customHeight="1">
      <c r="B29" s="32"/>
      <c r="C29" s="33"/>
      <c r="D29" s="35" t="s">
        <v>46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02">
        <f>ROUND(AK26+AK27,2)</f>
        <v>0</v>
      </c>
      <c r="AL29" s="203"/>
      <c r="AM29" s="203"/>
      <c r="AN29" s="203"/>
      <c r="AO29" s="203"/>
      <c r="AP29" s="33"/>
      <c r="AQ29" s="34"/>
      <c r="BE29" s="195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  <c r="BE30" s="195"/>
    </row>
    <row r="31" spans="2:71" s="2" customFormat="1" ht="14.45" customHeight="1">
      <c r="B31" s="37"/>
      <c r="C31" s="38"/>
      <c r="D31" s="39" t="s">
        <v>47</v>
      </c>
      <c r="E31" s="38"/>
      <c r="F31" s="39" t="s">
        <v>48</v>
      </c>
      <c r="G31" s="38"/>
      <c r="H31" s="38"/>
      <c r="I31" s="38"/>
      <c r="J31" s="38"/>
      <c r="K31" s="38"/>
      <c r="L31" s="187">
        <v>0.21</v>
      </c>
      <c r="M31" s="188"/>
      <c r="N31" s="188"/>
      <c r="O31" s="188"/>
      <c r="P31" s="38"/>
      <c r="Q31" s="38"/>
      <c r="R31" s="38"/>
      <c r="S31" s="38"/>
      <c r="T31" s="41" t="s">
        <v>49</v>
      </c>
      <c r="U31" s="38"/>
      <c r="V31" s="38"/>
      <c r="W31" s="189">
        <f>ROUND(AZ87+SUM(CD91:CD95),2)</f>
        <v>0</v>
      </c>
      <c r="X31" s="188"/>
      <c r="Y31" s="188"/>
      <c r="Z31" s="188"/>
      <c r="AA31" s="188"/>
      <c r="AB31" s="188"/>
      <c r="AC31" s="188"/>
      <c r="AD31" s="188"/>
      <c r="AE31" s="188"/>
      <c r="AF31" s="38"/>
      <c r="AG31" s="38"/>
      <c r="AH31" s="38"/>
      <c r="AI31" s="38"/>
      <c r="AJ31" s="38"/>
      <c r="AK31" s="189">
        <f>ROUND(AV87+SUM(BY91:BY95),2)</f>
        <v>0</v>
      </c>
      <c r="AL31" s="188"/>
      <c r="AM31" s="188"/>
      <c r="AN31" s="188"/>
      <c r="AO31" s="188"/>
      <c r="AP31" s="38"/>
      <c r="AQ31" s="42"/>
      <c r="BE31" s="196"/>
    </row>
    <row r="32" spans="2:71" s="2" customFormat="1" ht="14.45" customHeight="1">
      <c r="B32" s="37"/>
      <c r="C32" s="38"/>
      <c r="D32" s="38"/>
      <c r="E32" s="38"/>
      <c r="F32" s="39" t="s">
        <v>50</v>
      </c>
      <c r="G32" s="38"/>
      <c r="H32" s="38"/>
      <c r="I32" s="38"/>
      <c r="J32" s="38"/>
      <c r="K32" s="38"/>
      <c r="L32" s="187">
        <v>0.15</v>
      </c>
      <c r="M32" s="188"/>
      <c r="N32" s="188"/>
      <c r="O32" s="188"/>
      <c r="P32" s="38"/>
      <c r="Q32" s="38"/>
      <c r="R32" s="38"/>
      <c r="S32" s="38"/>
      <c r="T32" s="41" t="s">
        <v>49</v>
      </c>
      <c r="U32" s="38"/>
      <c r="V32" s="38"/>
      <c r="W32" s="189">
        <f>ROUND(BA87+SUM(CE91:CE95),2)</f>
        <v>0</v>
      </c>
      <c r="X32" s="188"/>
      <c r="Y32" s="188"/>
      <c r="Z32" s="188"/>
      <c r="AA32" s="188"/>
      <c r="AB32" s="188"/>
      <c r="AC32" s="188"/>
      <c r="AD32" s="188"/>
      <c r="AE32" s="188"/>
      <c r="AF32" s="38"/>
      <c r="AG32" s="38"/>
      <c r="AH32" s="38"/>
      <c r="AI32" s="38"/>
      <c r="AJ32" s="38"/>
      <c r="AK32" s="189">
        <f>ROUND(AW87+SUM(BZ91:BZ95),2)</f>
        <v>0</v>
      </c>
      <c r="AL32" s="188"/>
      <c r="AM32" s="188"/>
      <c r="AN32" s="188"/>
      <c r="AO32" s="188"/>
      <c r="AP32" s="38"/>
      <c r="AQ32" s="42"/>
      <c r="BE32" s="196"/>
    </row>
    <row r="33" spans="2:57" s="2" customFormat="1" ht="14.45" hidden="1" customHeight="1">
      <c r="B33" s="37"/>
      <c r="C33" s="38"/>
      <c r="D33" s="38"/>
      <c r="E33" s="38"/>
      <c r="F33" s="39" t="s">
        <v>51</v>
      </c>
      <c r="G33" s="38"/>
      <c r="H33" s="38"/>
      <c r="I33" s="38"/>
      <c r="J33" s="38"/>
      <c r="K33" s="38"/>
      <c r="L33" s="187">
        <v>0.21</v>
      </c>
      <c r="M33" s="188"/>
      <c r="N33" s="188"/>
      <c r="O33" s="188"/>
      <c r="P33" s="38"/>
      <c r="Q33" s="38"/>
      <c r="R33" s="38"/>
      <c r="S33" s="38"/>
      <c r="T33" s="41" t="s">
        <v>49</v>
      </c>
      <c r="U33" s="38"/>
      <c r="V33" s="38"/>
      <c r="W33" s="189">
        <f>ROUND(BB87+SUM(CF91:CF95),2)</f>
        <v>0</v>
      </c>
      <c r="X33" s="188"/>
      <c r="Y33" s="188"/>
      <c r="Z33" s="188"/>
      <c r="AA33" s="188"/>
      <c r="AB33" s="188"/>
      <c r="AC33" s="188"/>
      <c r="AD33" s="188"/>
      <c r="AE33" s="188"/>
      <c r="AF33" s="38"/>
      <c r="AG33" s="38"/>
      <c r="AH33" s="38"/>
      <c r="AI33" s="38"/>
      <c r="AJ33" s="38"/>
      <c r="AK33" s="189">
        <v>0</v>
      </c>
      <c r="AL33" s="188"/>
      <c r="AM33" s="188"/>
      <c r="AN33" s="188"/>
      <c r="AO33" s="188"/>
      <c r="AP33" s="38"/>
      <c r="AQ33" s="42"/>
      <c r="BE33" s="196"/>
    </row>
    <row r="34" spans="2:57" s="2" customFormat="1" ht="14.45" hidden="1" customHeight="1">
      <c r="B34" s="37"/>
      <c r="C34" s="38"/>
      <c r="D34" s="38"/>
      <c r="E34" s="38"/>
      <c r="F34" s="39" t="s">
        <v>52</v>
      </c>
      <c r="G34" s="38"/>
      <c r="H34" s="38"/>
      <c r="I34" s="38"/>
      <c r="J34" s="38"/>
      <c r="K34" s="38"/>
      <c r="L34" s="187">
        <v>0.15</v>
      </c>
      <c r="M34" s="188"/>
      <c r="N34" s="188"/>
      <c r="O34" s="188"/>
      <c r="P34" s="38"/>
      <c r="Q34" s="38"/>
      <c r="R34" s="38"/>
      <c r="S34" s="38"/>
      <c r="T34" s="41" t="s">
        <v>49</v>
      </c>
      <c r="U34" s="38"/>
      <c r="V34" s="38"/>
      <c r="W34" s="189">
        <f>ROUND(BC87+SUM(CG91:CG95),2)</f>
        <v>0</v>
      </c>
      <c r="X34" s="188"/>
      <c r="Y34" s="188"/>
      <c r="Z34" s="188"/>
      <c r="AA34" s="188"/>
      <c r="AB34" s="188"/>
      <c r="AC34" s="188"/>
      <c r="AD34" s="188"/>
      <c r="AE34" s="188"/>
      <c r="AF34" s="38"/>
      <c r="AG34" s="38"/>
      <c r="AH34" s="38"/>
      <c r="AI34" s="38"/>
      <c r="AJ34" s="38"/>
      <c r="AK34" s="189">
        <v>0</v>
      </c>
      <c r="AL34" s="188"/>
      <c r="AM34" s="188"/>
      <c r="AN34" s="188"/>
      <c r="AO34" s="188"/>
      <c r="AP34" s="38"/>
      <c r="AQ34" s="42"/>
      <c r="BE34" s="196"/>
    </row>
    <row r="35" spans="2:57" s="2" customFormat="1" ht="14.45" hidden="1" customHeight="1">
      <c r="B35" s="37"/>
      <c r="C35" s="38"/>
      <c r="D35" s="38"/>
      <c r="E35" s="38"/>
      <c r="F35" s="39" t="s">
        <v>53</v>
      </c>
      <c r="G35" s="38"/>
      <c r="H35" s="38"/>
      <c r="I35" s="38"/>
      <c r="J35" s="38"/>
      <c r="K35" s="38"/>
      <c r="L35" s="187">
        <v>0</v>
      </c>
      <c r="M35" s="188"/>
      <c r="N35" s="188"/>
      <c r="O35" s="188"/>
      <c r="P35" s="38"/>
      <c r="Q35" s="38"/>
      <c r="R35" s="38"/>
      <c r="S35" s="38"/>
      <c r="T35" s="41" t="s">
        <v>49</v>
      </c>
      <c r="U35" s="38"/>
      <c r="V35" s="38"/>
      <c r="W35" s="189">
        <f>ROUND(BD87+SUM(CH91:CH95),2)</f>
        <v>0</v>
      </c>
      <c r="X35" s="188"/>
      <c r="Y35" s="188"/>
      <c r="Z35" s="188"/>
      <c r="AA35" s="188"/>
      <c r="AB35" s="188"/>
      <c r="AC35" s="188"/>
      <c r="AD35" s="188"/>
      <c r="AE35" s="188"/>
      <c r="AF35" s="38"/>
      <c r="AG35" s="38"/>
      <c r="AH35" s="38"/>
      <c r="AI35" s="38"/>
      <c r="AJ35" s="38"/>
      <c r="AK35" s="189">
        <v>0</v>
      </c>
      <c r="AL35" s="188"/>
      <c r="AM35" s="188"/>
      <c r="AN35" s="188"/>
      <c r="AO35" s="188"/>
      <c r="AP35" s="38"/>
      <c r="AQ35" s="42"/>
    </row>
    <row r="36" spans="2:57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57" s="1" customFormat="1" ht="25.9" customHeight="1">
      <c r="B37" s="32"/>
      <c r="C37" s="43"/>
      <c r="D37" s="44" t="s">
        <v>54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55</v>
      </c>
      <c r="U37" s="45"/>
      <c r="V37" s="45"/>
      <c r="W37" s="45"/>
      <c r="X37" s="204" t="s">
        <v>56</v>
      </c>
      <c r="Y37" s="205"/>
      <c r="Z37" s="205"/>
      <c r="AA37" s="205"/>
      <c r="AB37" s="205"/>
      <c r="AC37" s="45"/>
      <c r="AD37" s="45"/>
      <c r="AE37" s="45"/>
      <c r="AF37" s="45"/>
      <c r="AG37" s="45"/>
      <c r="AH37" s="45"/>
      <c r="AI37" s="45"/>
      <c r="AJ37" s="45"/>
      <c r="AK37" s="206">
        <f>SUM(AK29:AK35)</f>
        <v>0</v>
      </c>
      <c r="AL37" s="205"/>
      <c r="AM37" s="205"/>
      <c r="AN37" s="205"/>
      <c r="AO37" s="207"/>
      <c r="AP37" s="43"/>
      <c r="AQ37" s="34"/>
    </row>
    <row r="38" spans="2:57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57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2:57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</row>
    <row r="41" spans="2:57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</row>
    <row r="42" spans="2:57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2:57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</row>
    <row r="44" spans="2:57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</row>
    <row r="45" spans="2:57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</row>
    <row r="46" spans="2:57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</row>
    <row r="47" spans="2:57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</row>
    <row r="48" spans="2:57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</row>
    <row r="49" spans="2:43" s="1" customFormat="1" ht="15">
      <c r="B49" s="32"/>
      <c r="C49" s="33"/>
      <c r="D49" s="47" t="s">
        <v>57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58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19"/>
      <c r="C50" s="20"/>
      <c r="D50" s="5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51"/>
      <c r="AA50" s="20"/>
      <c r="AB50" s="20"/>
      <c r="AC50" s="5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51"/>
      <c r="AP50" s="20"/>
      <c r="AQ50" s="21"/>
    </row>
    <row r="51" spans="2:43">
      <c r="B51" s="19"/>
      <c r="C51" s="20"/>
      <c r="D51" s="5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51"/>
      <c r="AA51" s="20"/>
      <c r="AB51" s="20"/>
      <c r="AC51" s="5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51"/>
      <c r="AP51" s="20"/>
      <c r="AQ51" s="21"/>
    </row>
    <row r="52" spans="2:43">
      <c r="B52" s="19"/>
      <c r="C52" s="20"/>
      <c r="D52" s="5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51"/>
      <c r="AA52" s="20"/>
      <c r="AB52" s="20"/>
      <c r="AC52" s="5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51"/>
      <c r="AP52" s="20"/>
      <c r="AQ52" s="21"/>
    </row>
    <row r="53" spans="2:43">
      <c r="B53" s="19"/>
      <c r="C53" s="20"/>
      <c r="D53" s="5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51"/>
      <c r="AA53" s="20"/>
      <c r="AB53" s="20"/>
      <c r="AC53" s="5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51"/>
      <c r="AP53" s="20"/>
      <c r="AQ53" s="21"/>
    </row>
    <row r="54" spans="2:43">
      <c r="B54" s="19"/>
      <c r="C54" s="20"/>
      <c r="D54" s="5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51"/>
      <c r="AA54" s="20"/>
      <c r="AB54" s="20"/>
      <c r="AC54" s="5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51"/>
      <c r="AP54" s="20"/>
      <c r="AQ54" s="21"/>
    </row>
    <row r="55" spans="2:43">
      <c r="B55" s="19"/>
      <c r="C55" s="20"/>
      <c r="D55" s="5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51"/>
      <c r="AA55" s="20"/>
      <c r="AB55" s="20"/>
      <c r="AC55" s="5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51"/>
      <c r="AP55" s="20"/>
      <c r="AQ55" s="21"/>
    </row>
    <row r="56" spans="2:43">
      <c r="B56" s="19"/>
      <c r="C56" s="20"/>
      <c r="D56" s="5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51"/>
      <c r="AA56" s="20"/>
      <c r="AB56" s="20"/>
      <c r="AC56" s="5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51"/>
      <c r="AP56" s="20"/>
      <c r="AQ56" s="21"/>
    </row>
    <row r="57" spans="2:43">
      <c r="B57" s="19"/>
      <c r="C57" s="20"/>
      <c r="D57" s="5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51"/>
      <c r="AA57" s="20"/>
      <c r="AB57" s="20"/>
      <c r="AC57" s="5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51"/>
      <c r="AP57" s="20"/>
      <c r="AQ57" s="21"/>
    </row>
    <row r="58" spans="2:43" s="1" customFormat="1" ht="15">
      <c r="B58" s="32"/>
      <c r="C58" s="33"/>
      <c r="D58" s="52" t="s">
        <v>59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60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59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60</v>
      </c>
      <c r="AN58" s="53"/>
      <c r="AO58" s="55"/>
      <c r="AP58" s="33"/>
      <c r="AQ58" s="34"/>
    </row>
    <row r="59" spans="2:43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1"/>
    </row>
    <row r="60" spans="2:43" s="1" customFormat="1" ht="15">
      <c r="B60" s="32"/>
      <c r="C60" s="33"/>
      <c r="D60" s="47" t="s">
        <v>61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62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19"/>
      <c r="C61" s="20"/>
      <c r="D61" s="5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51"/>
      <c r="AA61" s="20"/>
      <c r="AB61" s="20"/>
      <c r="AC61" s="5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51"/>
      <c r="AP61" s="20"/>
      <c r="AQ61" s="21"/>
    </row>
    <row r="62" spans="2:43">
      <c r="B62" s="19"/>
      <c r="C62" s="20"/>
      <c r="D62" s="5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51"/>
      <c r="AA62" s="20"/>
      <c r="AB62" s="20"/>
      <c r="AC62" s="5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51"/>
      <c r="AP62" s="20"/>
      <c r="AQ62" s="21"/>
    </row>
    <row r="63" spans="2:43">
      <c r="B63" s="19"/>
      <c r="C63" s="20"/>
      <c r="D63" s="5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51"/>
      <c r="AA63" s="20"/>
      <c r="AB63" s="20"/>
      <c r="AC63" s="5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51"/>
      <c r="AP63" s="20"/>
      <c r="AQ63" s="21"/>
    </row>
    <row r="64" spans="2:43">
      <c r="B64" s="19"/>
      <c r="C64" s="20"/>
      <c r="D64" s="5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51"/>
      <c r="AA64" s="20"/>
      <c r="AB64" s="20"/>
      <c r="AC64" s="5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51"/>
      <c r="AP64" s="20"/>
      <c r="AQ64" s="21"/>
    </row>
    <row r="65" spans="2:43">
      <c r="B65" s="19"/>
      <c r="C65" s="20"/>
      <c r="D65" s="5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51"/>
      <c r="AA65" s="20"/>
      <c r="AB65" s="20"/>
      <c r="AC65" s="5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51"/>
      <c r="AP65" s="20"/>
      <c r="AQ65" s="21"/>
    </row>
    <row r="66" spans="2:43">
      <c r="B66" s="19"/>
      <c r="C66" s="20"/>
      <c r="D66" s="5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51"/>
      <c r="AA66" s="20"/>
      <c r="AB66" s="20"/>
      <c r="AC66" s="5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51"/>
      <c r="AP66" s="20"/>
      <c r="AQ66" s="21"/>
    </row>
    <row r="67" spans="2:43">
      <c r="B67" s="19"/>
      <c r="C67" s="20"/>
      <c r="D67" s="5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51"/>
      <c r="AA67" s="20"/>
      <c r="AB67" s="20"/>
      <c r="AC67" s="5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51"/>
      <c r="AP67" s="20"/>
      <c r="AQ67" s="21"/>
    </row>
    <row r="68" spans="2:43">
      <c r="B68" s="19"/>
      <c r="C68" s="20"/>
      <c r="D68" s="5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51"/>
      <c r="AA68" s="20"/>
      <c r="AB68" s="20"/>
      <c r="AC68" s="5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51"/>
      <c r="AP68" s="20"/>
      <c r="AQ68" s="21"/>
    </row>
    <row r="69" spans="2:43" s="1" customFormat="1" ht="15">
      <c r="B69" s="32"/>
      <c r="C69" s="33"/>
      <c r="D69" s="52" t="s">
        <v>59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60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59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60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192" t="s">
        <v>63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34"/>
    </row>
    <row r="77" spans="2:43" s="3" customFormat="1" ht="14.45" customHeight="1">
      <c r="B77" s="62"/>
      <c r="C77" s="27" t="s">
        <v>14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707-17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17</v>
      </c>
      <c r="D78" s="67"/>
      <c r="E78" s="67"/>
      <c r="F78" s="67"/>
      <c r="G78" s="67"/>
      <c r="H78" s="67"/>
      <c r="I78" s="67"/>
      <c r="J78" s="67"/>
      <c r="K78" s="67"/>
      <c r="L78" s="209" t="str">
        <f>K6</f>
        <v>Oprava zvoničky v obci Modlešovice</v>
      </c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7" t="s">
        <v>24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Modlešovice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7" t="s">
        <v>26</v>
      </c>
      <c r="AJ80" s="33"/>
      <c r="AK80" s="33"/>
      <c r="AL80" s="33"/>
      <c r="AM80" s="70" t="str">
        <f>IF(AN8= "","",AN8)</f>
        <v>25.5.2017</v>
      </c>
      <c r="AN80" s="33"/>
      <c r="AO80" s="33"/>
      <c r="AP80" s="33"/>
      <c r="AQ80" s="34"/>
    </row>
    <row r="81" spans="1:89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89" s="1" customFormat="1" ht="15">
      <c r="B82" s="32"/>
      <c r="C82" s="27" t="s">
        <v>30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>Město Strakonice, Velké nám. 2, Strakonice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7" t="s">
        <v>37</v>
      </c>
      <c r="AJ82" s="33"/>
      <c r="AK82" s="33"/>
      <c r="AL82" s="33"/>
      <c r="AM82" s="211" t="str">
        <f>IF(E17="","",E17)</f>
        <v xml:space="preserve"> </v>
      </c>
      <c r="AN82" s="208"/>
      <c r="AO82" s="208"/>
      <c r="AP82" s="208"/>
      <c r="AQ82" s="34"/>
      <c r="AS82" s="212" t="s">
        <v>64</v>
      </c>
      <c r="AT82" s="213"/>
      <c r="AU82" s="71"/>
      <c r="AV82" s="71"/>
      <c r="AW82" s="71"/>
      <c r="AX82" s="71"/>
      <c r="AY82" s="71"/>
      <c r="AZ82" s="71"/>
      <c r="BA82" s="71"/>
      <c r="BB82" s="71"/>
      <c r="BC82" s="71"/>
      <c r="BD82" s="72"/>
    </row>
    <row r="83" spans="1:89" s="1" customFormat="1" ht="15">
      <c r="B83" s="32"/>
      <c r="C83" s="27" t="s">
        <v>35</v>
      </c>
      <c r="D83" s="33"/>
      <c r="E83" s="33"/>
      <c r="F83" s="33"/>
      <c r="G83" s="33"/>
      <c r="H83" s="33"/>
      <c r="I83" s="33"/>
      <c r="J83" s="33"/>
      <c r="K83" s="33"/>
      <c r="L83" s="63" t="str">
        <f>IF(E14= "Vyplň údaj","",E14)</f>
        <v/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7" t="s">
        <v>40</v>
      </c>
      <c r="AJ83" s="33"/>
      <c r="AK83" s="33"/>
      <c r="AL83" s="33"/>
      <c r="AM83" s="211" t="str">
        <f>IF(E20="","",E20)</f>
        <v>Jiří Urbánek, Hraniční 70, Strakonice</v>
      </c>
      <c r="AN83" s="208"/>
      <c r="AO83" s="208"/>
      <c r="AP83" s="208"/>
      <c r="AQ83" s="34"/>
      <c r="AS83" s="214"/>
      <c r="AT83" s="215"/>
      <c r="AU83" s="73"/>
      <c r="AV83" s="73"/>
      <c r="AW83" s="73"/>
      <c r="AX83" s="73"/>
      <c r="AY83" s="73"/>
      <c r="AZ83" s="73"/>
      <c r="BA83" s="73"/>
      <c r="BB83" s="73"/>
      <c r="BC83" s="73"/>
      <c r="BD83" s="74"/>
    </row>
    <row r="84" spans="1:89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216"/>
      <c r="AT84" s="208"/>
      <c r="AU84" s="33"/>
      <c r="AV84" s="33"/>
      <c r="AW84" s="33"/>
      <c r="AX84" s="33"/>
      <c r="AY84" s="33"/>
      <c r="AZ84" s="33"/>
      <c r="BA84" s="33"/>
      <c r="BB84" s="33"/>
      <c r="BC84" s="33"/>
      <c r="BD84" s="76"/>
    </row>
    <row r="85" spans="1:89" s="1" customFormat="1" ht="29.25" customHeight="1">
      <c r="B85" s="32"/>
      <c r="C85" s="225" t="s">
        <v>65</v>
      </c>
      <c r="D85" s="205"/>
      <c r="E85" s="205"/>
      <c r="F85" s="205"/>
      <c r="G85" s="205"/>
      <c r="H85" s="45"/>
      <c r="I85" s="226" t="s">
        <v>66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26" t="s">
        <v>67</v>
      </c>
      <c r="AH85" s="205"/>
      <c r="AI85" s="205"/>
      <c r="AJ85" s="205"/>
      <c r="AK85" s="205"/>
      <c r="AL85" s="205"/>
      <c r="AM85" s="205"/>
      <c r="AN85" s="226" t="s">
        <v>68</v>
      </c>
      <c r="AO85" s="205"/>
      <c r="AP85" s="207"/>
      <c r="AQ85" s="34"/>
      <c r="AS85" s="77" t="s">
        <v>69</v>
      </c>
      <c r="AT85" s="78" t="s">
        <v>70</v>
      </c>
      <c r="AU85" s="78" t="s">
        <v>71</v>
      </c>
      <c r="AV85" s="78" t="s">
        <v>72</v>
      </c>
      <c r="AW85" s="78" t="s">
        <v>73</v>
      </c>
      <c r="AX85" s="78" t="s">
        <v>74</v>
      </c>
      <c r="AY85" s="78" t="s">
        <v>75</v>
      </c>
      <c r="AZ85" s="78" t="s">
        <v>76</v>
      </c>
      <c r="BA85" s="78" t="s">
        <v>77</v>
      </c>
      <c r="BB85" s="78" t="s">
        <v>78</v>
      </c>
      <c r="BC85" s="78" t="s">
        <v>79</v>
      </c>
      <c r="BD85" s="79" t="s">
        <v>80</v>
      </c>
    </row>
    <row r="86" spans="1:89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80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89" s="4" customFormat="1" ht="32.450000000000003" customHeight="1">
      <c r="B87" s="65"/>
      <c r="C87" s="81" t="s">
        <v>81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19">
        <f>ROUND(AG88,2)</f>
        <v>0</v>
      </c>
      <c r="AH87" s="219"/>
      <c r="AI87" s="219"/>
      <c r="AJ87" s="219"/>
      <c r="AK87" s="219"/>
      <c r="AL87" s="219"/>
      <c r="AM87" s="219"/>
      <c r="AN87" s="220">
        <f>SUM(AG87,AT87)</f>
        <v>0</v>
      </c>
      <c r="AO87" s="220"/>
      <c r="AP87" s="220"/>
      <c r="AQ87" s="68"/>
      <c r="AS87" s="83">
        <f>ROUND(AS88,2)</f>
        <v>0</v>
      </c>
      <c r="AT87" s="84">
        <f>ROUND(SUM(AV87:AW87),2)</f>
        <v>0</v>
      </c>
      <c r="AU87" s="85">
        <f>ROUND(AU88,5)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ROUND(AZ88,2)</f>
        <v>0</v>
      </c>
      <c r="BA87" s="84">
        <f>ROUND(BA88,2)</f>
        <v>0</v>
      </c>
      <c r="BB87" s="84">
        <f>ROUND(BB88,2)</f>
        <v>0</v>
      </c>
      <c r="BC87" s="84">
        <f>ROUND(BC88,2)</f>
        <v>0</v>
      </c>
      <c r="BD87" s="86">
        <f>ROUND(BD88,2)</f>
        <v>0</v>
      </c>
      <c r="BS87" s="87" t="s">
        <v>82</v>
      </c>
      <c r="BT87" s="87" t="s">
        <v>83</v>
      </c>
      <c r="BV87" s="87" t="s">
        <v>84</v>
      </c>
      <c r="BW87" s="87" t="s">
        <v>85</v>
      </c>
      <c r="BX87" s="87" t="s">
        <v>86</v>
      </c>
    </row>
    <row r="88" spans="1:89" s="5" customFormat="1" ht="22.5" customHeight="1">
      <c r="A88" s="181" t="s">
        <v>684</v>
      </c>
      <c r="B88" s="88"/>
      <c r="C88" s="89"/>
      <c r="D88" s="217" t="s">
        <v>15</v>
      </c>
      <c r="E88" s="218"/>
      <c r="F88" s="218"/>
      <c r="G88" s="218"/>
      <c r="H88" s="218"/>
      <c r="I88" s="90"/>
      <c r="J88" s="217" t="s">
        <v>18</v>
      </c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27">
        <f ca="1">'707-17 - Oprava zvoničky ...'!M29</f>
        <v>0</v>
      </c>
      <c r="AH88" s="218"/>
      <c r="AI88" s="218"/>
      <c r="AJ88" s="218"/>
      <c r="AK88" s="218"/>
      <c r="AL88" s="218"/>
      <c r="AM88" s="218"/>
      <c r="AN88" s="227">
        <f>SUM(AG88,AT88)</f>
        <v>0</v>
      </c>
      <c r="AO88" s="218"/>
      <c r="AP88" s="218"/>
      <c r="AQ88" s="91"/>
      <c r="AS88" s="92">
        <f ca="1">'707-17 - Oprava zvoničky ...'!M27</f>
        <v>0</v>
      </c>
      <c r="AT88" s="93">
        <f ca="1">ROUND(SUM(AV88:AW88),2)</f>
        <v>0</v>
      </c>
      <c r="AU88" s="94">
        <f ca="1">'707-17 - Oprava zvoničky ...'!W130</f>
        <v>0</v>
      </c>
      <c r="AV88" s="93">
        <f ca="1">'707-17 - Oprava zvoničky ...'!M31</f>
        <v>0</v>
      </c>
      <c r="AW88" s="93">
        <f ca="1">'707-17 - Oprava zvoničky ...'!M32</f>
        <v>0</v>
      </c>
      <c r="AX88" s="93">
        <f ca="1">'707-17 - Oprava zvoničky ...'!M33</f>
        <v>0</v>
      </c>
      <c r="AY88" s="93">
        <f ca="1">'707-17 - Oprava zvoničky ...'!M34</f>
        <v>0</v>
      </c>
      <c r="AZ88" s="93">
        <f ca="1">'707-17 - Oprava zvoničky ...'!H31</f>
        <v>0</v>
      </c>
      <c r="BA88" s="93">
        <f ca="1">'707-17 - Oprava zvoničky ...'!H32</f>
        <v>0</v>
      </c>
      <c r="BB88" s="93">
        <f ca="1">'707-17 - Oprava zvoničky ...'!H33</f>
        <v>0</v>
      </c>
      <c r="BC88" s="93">
        <f ca="1">'707-17 - Oprava zvoničky ...'!H34</f>
        <v>0</v>
      </c>
      <c r="BD88" s="95">
        <f ca="1">'707-17 - Oprava zvoničky ...'!H35</f>
        <v>0</v>
      </c>
      <c r="BT88" s="96" t="s">
        <v>23</v>
      </c>
      <c r="BU88" s="96" t="s">
        <v>87</v>
      </c>
      <c r="BV88" s="96" t="s">
        <v>84</v>
      </c>
      <c r="BW88" s="96" t="s">
        <v>85</v>
      </c>
      <c r="BX88" s="96" t="s">
        <v>86</v>
      </c>
    </row>
    <row r="89" spans="1:89"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1"/>
    </row>
    <row r="90" spans="1:89" s="1" customFormat="1" ht="30" customHeight="1">
      <c r="B90" s="32"/>
      <c r="C90" s="81" t="s">
        <v>88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220">
        <f>ROUND(SUM(AG91:AG94),2)</f>
        <v>0</v>
      </c>
      <c r="AH90" s="208"/>
      <c r="AI90" s="208"/>
      <c r="AJ90" s="208"/>
      <c r="AK90" s="208"/>
      <c r="AL90" s="208"/>
      <c r="AM90" s="208"/>
      <c r="AN90" s="220">
        <f>ROUND(SUM(AN91:AN94),2)</f>
        <v>0</v>
      </c>
      <c r="AO90" s="208"/>
      <c r="AP90" s="208"/>
      <c r="AQ90" s="34"/>
      <c r="AS90" s="77" t="s">
        <v>89</v>
      </c>
      <c r="AT90" s="78" t="s">
        <v>90</v>
      </c>
      <c r="AU90" s="78" t="s">
        <v>47</v>
      </c>
      <c r="AV90" s="79" t="s">
        <v>70</v>
      </c>
    </row>
    <row r="91" spans="1:89" s="1" customFormat="1" ht="19.899999999999999" customHeight="1">
      <c r="B91" s="32"/>
      <c r="C91" s="33"/>
      <c r="D91" s="97" t="s">
        <v>91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222">
        <f>ROUND(AG87*AS91,2)</f>
        <v>0</v>
      </c>
      <c r="AH91" s="208"/>
      <c r="AI91" s="208"/>
      <c r="AJ91" s="208"/>
      <c r="AK91" s="208"/>
      <c r="AL91" s="208"/>
      <c r="AM91" s="208"/>
      <c r="AN91" s="223">
        <f>ROUND(AG91+AV91,2)</f>
        <v>0</v>
      </c>
      <c r="AO91" s="208"/>
      <c r="AP91" s="208"/>
      <c r="AQ91" s="34"/>
      <c r="AS91" s="98">
        <v>0</v>
      </c>
      <c r="AT91" s="99" t="s">
        <v>92</v>
      </c>
      <c r="AU91" s="99" t="s">
        <v>48</v>
      </c>
      <c r="AV91" s="100">
        <f>ROUND(IF(AU91="základní",AG91*L31,IF(AU91="snížená",AG91*L32,0)),2)</f>
        <v>0</v>
      </c>
      <c r="BV91" s="15" t="s">
        <v>93</v>
      </c>
      <c r="BY91" s="101">
        <f>IF(AU91="základní",AV91,0)</f>
        <v>0</v>
      </c>
      <c r="BZ91" s="101">
        <f>IF(AU91="snížená",AV91,0)</f>
        <v>0</v>
      </c>
      <c r="CA91" s="101">
        <v>0</v>
      </c>
      <c r="CB91" s="101">
        <v>0</v>
      </c>
      <c r="CC91" s="101">
        <v>0</v>
      </c>
      <c r="CD91" s="101">
        <f>IF(AU91="základní",AG91,0)</f>
        <v>0</v>
      </c>
      <c r="CE91" s="101">
        <f>IF(AU91="snížená",AG91,0)</f>
        <v>0</v>
      </c>
      <c r="CF91" s="101">
        <f>IF(AU91="zákl. přenesená",AG91,0)</f>
        <v>0</v>
      </c>
      <c r="CG91" s="101">
        <f>IF(AU91="sníž. přenesená",AG91,0)</f>
        <v>0</v>
      </c>
      <c r="CH91" s="101">
        <f>IF(AU91="nulová",AG91,0)</f>
        <v>0</v>
      </c>
      <c r="CI91" s="15">
        <f>IF(AU91="základní",1,IF(AU91="snížená",2,IF(AU91="zákl. přenesená",4,IF(AU91="sníž. přenesená",5,3))))</f>
        <v>1</v>
      </c>
      <c r="CJ91" s="15">
        <f>IF(AT91="stavební čast",1,IF(8891="investiční čast",2,3))</f>
        <v>1</v>
      </c>
      <c r="CK91" s="15" t="str">
        <f>IF(D91="Vyplň vlastní","","x")</f>
        <v>x</v>
      </c>
    </row>
    <row r="92" spans="1:89" s="1" customFormat="1" ht="19.899999999999999" customHeight="1">
      <c r="B92" s="32"/>
      <c r="C92" s="33"/>
      <c r="D92" s="221" t="s">
        <v>94</v>
      </c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33"/>
      <c r="AD92" s="33"/>
      <c r="AE92" s="33"/>
      <c r="AF92" s="33"/>
      <c r="AG92" s="222">
        <f>AG87*AS92</f>
        <v>0</v>
      </c>
      <c r="AH92" s="208"/>
      <c r="AI92" s="208"/>
      <c r="AJ92" s="208"/>
      <c r="AK92" s="208"/>
      <c r="AL92" s="208"/>
      <c r="AM92" s="208"/>
      <c r="AN92" s="223">
        <f>AG92+AV92</f>
        <v>0</v>
      </c>
      <c r="AO92" s="208"/>
      <c r="AP92" s="208"/>
      <c r="AQ92" s="34"/>
      <c r="AS92" s="102">
        <v>0</v>
      </c>
      <c r="AT92" s="103" t="s">
        <v>92</v>
      </c>
      <c r="AU92" s="103" t="s">
        <v>48</v>
      </c>
      <c r="AV92" s="104">
        <f>ROUND(IF(AU92="nulová",0,IF(OR(AU92="základní",AU92="zákl. přenesená"),AG92*L31,AG92*L32)),2)</f>
        <v>0</v>
      </c>
      <c r="BV92" s="15" t="s">
        <v>95</v>
      </c>
      <c r="BY92" s="101">
        <f>IF(AU92="základní",AV92,0)</f>
        <v>0</v>
      </c>
      <c r="BZ92" s="101">
        <f>IF(AU92="snížená",AV92,0)</f>
        <v>0</v>
      </c>
      <c r="CA92" s="101">
        <f>IF(AU92="zákl. přenesená",AV92,0)</f>
        <v>0</v>
      </c>
      <c r="CB92" s="101">
        <f>IF(AU92="sníž. přenesená",AV92,0)</f>
        <v>0</v>
      </c>
      <c r="CC92" s="101">
        <f>IF(AU92="nulová",AV92,0)</f>
        <v>0</v>
      </c>
      <c r="CD92" s="101">
        <f>IF(AU92="základní",AG92,0)</f>
        <v>0</v>
      </c>
      <c r="CE92" s="101">
        <f>IF(AU92="snížená",AG92,0)</f>
        <v>0</v>
      </c>
      <c r="CF92" s="101">
        <f>IF(AU92="zákl. přenesená",AG92,0)</f>
        <v>0</v>
      </c>
      <c r="CG92" s="101">
        <f>IF(AU92="sníž. přenesená",AG92,0)</f>
        <v>0</v>
      </c>
      <c r="CH92" s="101">
        <f>IF(AU92="nulová",AG92,0)</f>
        <v>0</v>
      </c>
      <c r="CI92" s="15">
        <f>IF(AU92="základní",1,IF(AU92="snížená",2,IF(AU92="zákl. přenesená",4,IF(AU92="sníž. přenesená",5,3))))</f>
        <v>1</v>
      </c>
      <c r="CJ92" s="15">
        <f>IF(AT92="stavební čast",1,IF(8892="investiční čast",2,3))</f>
        <v>1</v>
      </c>
      <c r="CK92" s="15" t="str">
        <f>IF(D92="Vyplň vlastní","","x")</f>
        <v/>
      </c>
    </row>
    <row r="93" spans="1:89" s="1" customFormat="1" ht="19.899999999999999" customHeight="1">
      <c r="B93" s="32"/>
      <c r="C93" s="33"/>
      <c r="D93" s="221" t="s">
        <v>94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  <c r="Z93" s="208"/>
      <c r="AA93" s="208"/>
      <c r="AB93" s="208"/>
      <c r="AC93" s="33"/>
      <c r="AD93" s="33"/>
      <c r="AE93" s="33"/>
      <c r="AF93" s="33"/>
      <c r="AG93" s="222">
        <f>AG87*AS93</f>
        <v>0</v>
      </c>
      <c r="AH93" s="208"/>
      <c r="AI93" s="208"/>
      <c r="AJ93" s="208"/>
      <c r="AK93" s="208"/>
      <c r="AL93" s="208"/>
      <c r="AM93" s="208"/>
      <c r="AN93" s="223">
        <f>AG93+AV93</f>
        <v>0</v>
      </c>
      <c r="AO93" s="208"/>
      <c r="AP93" s="208"/>
      <c r="AQ93" s="34"/>
      <c r="AS93" s="102">
        <v>0</v>
      </c>
      <c r="AT93" s="103" t="s">
        <v>92</v>
      </c>
      <c r="AU93" s="103" t="s">
        <v>48</v>
      </c>
      <c r="AV93" s="104">
        <f>ROUND(IF(AU93="nulová",0,IF(OR(AU93="základní",AU93="zákl. přenesená"),AG93*L31,AG93*L32)),2)</f>
        <v>0</v>
      </c>
      <c r="BV93" s="15" t="s">
        <v>95</v>
      </c>
      <c r="BY93" s="101">
        <f>IF(AU93="základní",AV93,0)</f>
        <v>0</v>
      </c>
      <c r="BZ93" s="101">
        <f>IF(AU93="snížená",AV93,0)</f>
        <v>0</v>
      </c>
      <c r="CA93" s="101">
        <f>IF(AU93="zákl. přenesená",AV93,0)</f>
        <v>0</v>
      </c>
      <c r="CB93" s="101">
        <f>IF(AU93="sníž. přenesená",AV93,0)</f>
        <v>0</v>
      </c>
      <c r="CC93" s="101">
        <f>IF(AU93="nulová",AV93,0)</f>
        <v>0</v>
      </c>
      <c r="CD93" s="101">
        <f>IF(AU93="základní",AG93,0)</f>
        <v>0</v>
      </c>
      <c r="CE93" s="101">
        <f>IF(AU93="snížená",AG93,0)</f>
        <v>0</v>
      </c>
      <c r="CF93" s="101">
        <f>IF(AU93="zákl. přenesená",AG93,0)</f>
        <v>0</v>
      </c>
      <c r="CG93" s="101">
        <f>IF(AU93="sníž. přenesená",AG93,0)</f>
        <v>0</v>
      </c>
      <c r="CH93" s="101">
        <f>IF(AU93="nulová",AG93,0)</f>
        <v>0</v>
      </c>
      <c r="CI93" s="15">
        <f>IF(AU93="základní",1,IF(AU93="snížená",2,IF(AU93="zákl. přenesená",4,IF(AU93="sníž. přenesená",5,3))))</f>
        <v>1</v>
      </c>
      <c r="CJ93" s="15">
        <f>IF(AT93="stavební čast",1,IF(8893="investiční čast",2,3))</f>
        <v>1</v>
      </c>
      <c r="CK93" s="15" t="str">
        <f>IF(D93="Vyplň vlastní","","x")</f>
        <v/>
      </c>
    </row>
    <row r="94" spans="1:89" s="1" customFormat="1" ht="19.899999999999999" customHeight="1">
      <c r="B94" s="32"/>
      <c r="C94" s="33"/>
      <c r="D94" s="221" t="s">
        <v>94</v>
      </c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208"/>
      <c r="Z94" s="208"/>
      <c r="AA94" s="208"/>
      <c r="AB94" s="208"/>
      <c r="AC94" s="33"/>
      <c r="AD94" s="33"/>
      <c r="AE94" s="33"/>
      <c r="AF94" s="33"/>
      <c r="AG94" s="222">
        <f>AG87*AS94</f>
        <v>0</v>
      </c>
      <c r="AH94" s="208"/>
      <c r="AI94" s="208"/>
      <c r="AJ94" s="208"/>
      <c r="AK94" s="208"/>
      <c r="AL94" s="208"/>
      <c r="AM94" s="208"/>
      <c r="AN94" s="223">
        <f>AG94+AV94</f>
        <v>0</v>
      </c>
      <c r="AO94" s="208"/>
      <c r="AP94" s="208"/>
      <c r="AQ94" s="34"/>
      <c r="AS94" s="105">
        <v>0</v>
      </c>
      <c r="AT94" s="106" t="s">
        <v>92</v>
      </c>
      <c r="AU94" s="106" t="s">
        <v>48</v>
      </c>
      <c r="AV94" s="107">
        <f>ROUND(IF(AU94="nulová",0,IF(OR(AU94="základní",AU94="zákl. přenesená"),AG94*L31,AG94*L32)),2)</f>
        <v>0</v>
      </c>
      <c r="BV94" s="15" t="s">
        <v>95</v>
      </c>
      <c r="BY94" s="101">
        <f>IF(AU94="základní",AV94,0)</f>
        <v>0</v>
      </c>
      <c r="BZ94" s="101">
        <f>IF(AU94="snížená",AV94,0)</f>
        <v>0</v>
      </c>
      <c r="CA94" s="101">
        <f>IF(AU94="zákl. přenesená",AV94,0)</f>
        <v>0</v>
      </c>
      <c r="CB94" s="101">
        <f>IF(AU94="sníž. přenesená",AV94,0)</f>
        <v>0</v>
      </c>
      <c r="CC94" s="101">
        <f>IF(AU94="nulová",AV94,0)</f>
        <v>0</v>
      </c>
      <c r="CD94" s="101">
        <f>IF(AU94="základní",AG94,0)</f>
        <v>0</v>
      </c>
      <c r="CE94" s="101">
        <f>IF(AU94="snížená",AG94,0)</f>
        <v>0</v>
      </c>
      <c r="CF94" s="101">
        <f>IF(AU94="zákl. přenesená",AG94,0)</f>
        <v>0</v>
      </c>
      <c r="CG94" s="101">
        <f>IF(AU94="sníž. přenesená",AG94,0)</f>
        <v>0</v>
      </c>
      <c r="CH94" s="101">
        <f>IF(AU94="nulová",AG94,0)</f>
        <v>0</v>
      </c>
      <c r="CI94" s="15">
        <f>IF(AU94="základní",1,IF(AU94="snížená",2,IF(AU94="zákl. přenesená",4,IF(AU94="sníž. přenesená",5,3))))</f>
        <v>1</v>
      </c>
      <c r="CJ94" s="15">
        <f>IF(AT94="stavební čast",1,IF(8894="investiční čast",2,3))</f>
        <v>1</v>
      </c>
      <c r="CK94" s="15" t="str">
        <f>IF(D94="Vyplň vlastní","","x")</f>
        <v/>
      </c>
    </row>
    <row r="95" spans="1:89" s="1" customFormat="1" ht="10.9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4"/>
    </row>
    <row r="96" spans="1:89" s="1" customFormat="1" ht="30" customHeight="1">
      <c r="B96" s="32"/>
      <c r="C96" s="108" t="s">
        <v>96</v>
      </c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228">
        <f>ROUND(AG87+AG90,2)</f>
        <v>0</v>
      </c>
      <c r="AH96" s="228"/>
      <c r="AI96" s="228"/>
      <c r="AJ96" s="228"/>
      <c r="AK96" s="228"/>
      <c r="AL96" s="228"/>
      <c r="AM96" s="228"/>
      <c r="AN96" s="228">
        <f>AN87+AN90</f>
        <v>0</v>
      </c>
      <c r="AO96" s="228"/>
      <c r="AP96" s="228"/>
      <c r="AQ96" s="34"/>
    </row>
    <row r="97" spans="2:43" s="1" customFormat="1" ht="6.95" customHeight="1">
      <c r="B97" s="56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8"/>
    </row>
  </sheetData>
  <sheetProtection password="CC35" sheet="1" objects="1" scenarios="1" formatColumns="0" formatRows="0" sort="0" autoFilter="0"/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C85:G85"/>
    <mergeCell ref="I85:AF85"/>
    <mergeCell ref="AG85:AM85"/>
    <mergeCell ref="AN85:AP85"/>
    <mergeCell ref="AN88:AP88"/>
    <mergeCell ref="AG88:AM88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L78:AO78"/>
    <mergeCell ref="AM82:AP82"/>
    <mergeCell ref="AS82:AT84"/>
    <mergeCell ref="AM83:AP83"/>
    <mergeCell ref="D88:H88"/>
    <mergeCell ref="J88:AF88"/>
    <mergeCell ref="AG87:AM87"/>
    <mergeCell ref="AN87:AP87"/>
    <mergeCell ref="L35:O35"/>
    <mergeCell ref="W35:AE35"/>
    <mergeCell ref="AK35:AO35"/>
    <mergeCell ref="X37:AB37"/>
    <mergeCell ref="AK37:AO37"/>
    <mergeCell ref="C76:AP76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phoneticPr fontId="34" type="noConversion"/>
  <dataValidations count="2">
    <dataValidation type="list" allowBlank="1" showInputMessage="1" showErrorMessage="1" error="Povoleny jsou hodnoty základní, snížená, zákl. přenesená, sníž. přenesená, nulová." sqref="AU91:AU95">
      <formula1>"základní,snížená,zákl. přenesená,sníž. přenesená,nulová"</formula1>
    </dataValidation>
    <dataValidation type="list" allowBlank="1" showInputMessage="1" showErrorMessage="1" error="Povoleny jsou hodnoty stavební čast, technologická čast, investiční čast." sqref="AT91:AT95">
      <formula1>"stavební čast,technologická čast,investiční čast"</formula1>
    </dataValidation>
  </dataValidations>
  <hyperlinks>
    <hyperlink ref="K1:S1" location="C2" tooltip="Souhrnný list stavby" display="1) Souhrnný list stavby"/>
    <hyperlink ref="W1:AF1" location="C87" tooltip="Rekapitulace objektů" display="2) Rekapitulace objektů"/>
    <hyperlink ref="A88" location="'707-17 - Oprava zvoničky ...'!C2" tooltip="707-17 - Oprava zvoničky 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48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86"/>
      <c r="B1" s="183"/>
      <c r="C1" s="183"/>
      <c r="D1" s="184" t="s">
        <v>1</v>
      </c>
      <c r="E1" s="183"/>
      <c r="F1" s="185" t="s">
        <v>685</v>
      </c>
      <c r="G1" s="185"/>
      <c r="H1" s="266" t="s">
        <v>686</v>
      </c>
      <c r="I1" s="266"/>
      <c r="J1" s="266"/>
      <c r="K1" s="266"/>
      <c r="L1" s="185" t="s">
        <v>687</v>
      </c>
      <c r="M1" s="183"/>
      <c r="N1" s="183"/>
      <c r="O1" s="184" t="s">
        <v>97</v>
      </c>
      <c r="P1" s="183"/>
      <c r="Q1" s="183"/>
      <c r="R1" s="183"/>
      <c r="S1" s="185" t="s">
        <v>688</v>
      </c>
      <c r="T1" s="185"/>
      <c r="U1" s="186"/>
      <c r="V1" s="186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>
      <c r="C2" s="190" t="s">
        <v>5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24" t="s">
        <v>6</v>
      </c>
      <c r="T2" s="191"/>
      <c r="U2" s="191"/>
      <c r="V2" s="191"/>
      <c r="W2" s="191"/>
      <c r="X2" s="191"/>
      <c r="Y2" s="191"/>
      <c r="Z2" s="191"/>
      <c r="AA2" s="191"/>
      <c r="AB2" s="191"/>
      <c r="AC2" s="191"/>
      <c r="AT2" s="15" t="s">
        <v>85</v>
      </c>
    </row>
    <row r="3" spans="1:6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98</v>
      </c>
    </row>
    <row r="4" spans="1:66" ht="36.950000000000003" customHeight="1">
      <c r="B4" s="19"/>
      <c r="C4" s="192" t="s">
        <v>99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1"/>
      <c r="T4" s="22" t="s">
        <v>11</v>
      </c>
      <c r="AT4" s="15" t="s">
        <v>4</v>
      </c>
    </row>
    <row r="5" spans="1:66" ht="6.95" customHeight="1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s="1" customFormat="1" ht="32.85" customHeight="1">
      <c r="B6" s="32"/>
      <c r="C6" s="33"/>
      <c r="D6" s="26" t="s">
        <v>17</v>
      </c>
      <c r="E6" s="33"/>
      <c r="F6" s="198" t="s">
        <v>18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33"/>
      <c r="R6" s="34"/>
    </row>
    <row r="7" spans="1:66" s="1" customFormat="1" ht="14.45" customHeight="1">
      <c r="B7" s="32"/>
      <c r="C7" s="33"/>
      <c r="D7" s="27" t="s">
        <v>20</v>
      </c>
      <c r="E7" s="33"/>
      <c r="F7" s="25" t="s">
        <v>21</v>
      </c>
      <c r="G7" s="33"/>
      <c r="H7" s="33"/>
      <c r="I7" s="33"/>
      <c r="J7" s="33"/>
      <c r="K7" s="33"/>
      <c r="L7" s="33"/>
      <c r="M7" s="27" t="s">
        <v>22</v>
      </c>
      <c r="N7" s="33"/>
      <c r="O7" s="25" t="s">
        <v>21</v>
      </c>
      <c r="P7" s="33"/>
      <c r="Q7" s="33"/>
      <c r="R7" s="34"/>
    </row>
    <row r="8" spans="1:66" s="1" customFormat="1" ht="14.45" customHeight="1">
      <c r="B8" s="32"/>
      <c r="C8" s="33"/>
      <c r="D8" s="27" t="s">
        <v>24</v>
      </c>
      <c r="E8" s="33"/>
      <c r="F8" s="25" t="s">
        <v>25</v>
      </c>
      <c r="G8" s="33"/>
      <c r="H8" s="33"/>
      <c r="I8" s="33"/>
      <c r="J8" s="33"/>
      <c r="K8" s="33"/>
      <c r="L8" s="33"/>
      <c r="M8" s="27" t="s">
        <v>26</v>
      </c>
      <c r="N8" s="33"/>
      <c r="O8" s="230" t="str">
        <f ca="1">'Rekapitulace stavby'!AN8</f>
        <v>25.5.2017</v>
      </c>
      <c r="P8" s="208"/>
      <c r="Q8" s="33"/>
      <c r="R8" s="34"/>
    </row>
    <row r="9" spans="1:66" s="1" customFormat="1" ht="10.9" customHeight="1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5" customHeight="1">
      <c r="B10" s="32"/>
      <c r="C10" s="33"/>
      <c r="D10" s="27" t="s">
        <v>30</v>
      </c>
      <c r="E10" s="33"/>
      <c r="F10" s="33"/>
      <c r="G10" s="33"/>
      <c r="H10" s="33"/>
      <c r="I10" s="33"/>
      <c r="J10" s="33"/>
      <c r="K10" s="33"/>
      <c r="L10" s="33"/>
      <c r="M10" s="27" t="s">
        <v>31</v>
      </c>
      <c r="N10" s="33"/>
      <c r="O10" s="197" t="s">
        <v>32</v>
      </c>
      <c r="P10" s="208"/>
      <c r="Q10" s="33"/>
      <c r="R10" s="34"/>
    </row>
    <row r="11" spans="1:66" s="1" customFormat="1" ht="18" customHeight="1">
      <c r="B11" s="32"/>
      <c r="C11" s="33"/>
      <c r="D11" s="33"/>
      <c r="E11" s="25" t="s">
        <v>33</v>
      </c>
      <c r="F11" s="33"/>
      <c r="G11" s="33"/>
      <c r="H11" s="33"/>
      <c r="I11" s="33"/>
      <c r="J11" s="33"/>
      <c r="K11" s="33"/>
      <c r="L11" s="33"/>
      <c r="M11" s="27" t="s">
        <v>34</v>
      </c>
      <c r="N11" s="33"/>
      <c r="O11" s="197" t="s">
        <v>21</v>
      </c>
      <c r="P11" s="208"/>
      <c r="Q11" s="33"/>
      <c r="R11" s="34"/>
    </row>
    <row r="12" spans="1:66" s="1" customFormat="1" ht="6.95" customHeight="1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>
      <c r="B13" s="32"/>
      <c r="C13" s="33"/>
      <c r="D13" s="27" t="s">
        <v>35</v>
      </c>
      <c r="E13" s="33"/>
      <c r="F13" s="33"/>
      <c r="G13" s="33"/>
      <c r="H13" s="33"/>
      <c r="I13" s="33"/>
      <c r="J13" s="33"/>
      <c r="K13" s="33"/>
      <c r="L13" s="33"/>
      <c r="M13" s="27" t="s">
        <v>31</v>
      </c>
      <c r="N13" s="33"/>
      <c r="O13" s="231" t="str">
        <f ca="1">IF('Rekapitulace stavby'!AN13="","",'Rekapitulace stavby'!AN13)</f>
        <v>Vyplň údaj</v>
      </c>
      <c r="P13" s="208"/>
      <c r="Q13" s="33"/>
      <c r="R13" s="34"/>
    </row>
    <row r="14" spans="1:66" s="1" customFormat="1" ht="18" customHeight="1">
      <c r="B14" s="32"/>
      <c r="C14" s="33"/>
      <c r="D14" s="33"/>
      <c r="E14" s="231" t="str">
        <f ca="1">IF('Rekapitulace stavby'!E14="","",'Rekapitulace stavby'!E14)</f>
        <v>Vyplň údaj</v>
      </c>
      <c r="F14" s="208"/>
      <c r="G14" s="208"/>
      <c r="H14" s="208"/>
      <c r="I14" s="208"/>
      <c r="J14" s="208"/>
      <c r="K14" s="208"/>
      <c r="L14" s="208"/>
      <c r="M14" s="27" t="s">
        <v>34</v>
      </c>
      <c r="N14" s="33"/>
      <c r="O14" s="231" t="str">
        <f ca="1">IF('Rekapitulace stavby'!AN14="","",'Rekapitulace stavby'!AN14)</f>
        <v>Vyplň údaj</v>
      </c>
      <c r="P14" s="208"/>
      <c r="Q14" s="33"/>
      <c r="R14" s="34"/>
    </row>
    <row r="15" spans="1:66" s="1" customFormat="1" ht="6.95" customHeight="1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>
      <c r="B16" s="32"/>
      <c r="C16" s="33"/>
      <c r="D16" s="27" t="s">
        <v>37</v>
      </c>
      <c r="E16" s="33"/>
      <c r="F16" s="33"/>
      <c r="G16" s="33"/>
      <c r="H16" s="33"/>
      <c r="I16" s="33"/>
      <c r="J16" s="33"/>
      <c r="K16" s="33"/>
      <c r="L16" s="33"/>
      <c r="M16" s="27" t="s">
        <v>31</v>
      </c>
      <c r="N16" s="33"/>
      <c r="O16" s="197" t="str">
        <f ca="1">IF('Rekapitulace stavby'!AN16="","",'Rekapitulace stavby'!AN16)</f>
        <v/>
      </c>
      <c r="P16" s="208"/>
      <c r="Q16" s="33"/>
      <c r="R16" s="34"/>
    </row>
    <row r="17" spans="2:18" s="1" customFormat="1" ht="18" customHeight="1">
      <c r="B17" s="32"/>
      <c r="C17" s="33"/>
      <c r="D17" s="33"/>
      <c r="E17" s="25" t="str">
        <f ca="1">IF('Rekapitulace stavby'!E17="","",'Rekapitulace stavby'!E17)</f>
        <v xml:space="preserve"> </v>
      </c>
      <c r="F17" s="33"/>
      <c r="G17" s="33"/>
      <c r="H17" s="33"/>
      <c r="I17" s="33"/>
      <c r="J17" s="33"/>
      <c r="K17" s="33"/>
      <c r="L17" s="33"/>
      <c r="M17" s="27" t="s">
        <v>34</v>
      </c>
      <c r="N17" s="33"/>
      <c r="O17" s="197" t="str">
        <f ca="1">IF('Rekapitulace stavby'!AN17="","",'Rekapitulace stavby'!AN17)</f>
        <v/>
      </c>
      <c r="P17" s="208"/>
      <c r="Q17" s="33"/>
      <c r="R17" s="34"/>
    </row>
    <row r="18" spans="2:18" s="1" customFormat="1" ht="6.95" customHeigh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>
      <c r="B19" s="32"/>
      <c r="C19" s="33"/>
      <c r="D19" s="27" t="s">
        <v>40</v>
      </c>
      <c r="E19" s="33"/>
      <c r="F19" s="33"/>
      <c r="G19" s="33"/>
      <c r="H19" s="33"/>
      <c r="I19" s="33"/>
      <c r="J19" s="33"/>
      <c r="K19" s="33"/>
      <c r="L19" s="33"/>
      <c r="M19" s="27" t="s">
        <v>31</v>
      </c>
      <c r="N19" s="33"/>
      <c r="O19" s="197" t="s">
        <v>41</v>
      </c>
      <c r="P19" s="208"/>
      <c r="Q19" s="33"/>
      <c r="R19" s="34"/>
    </row>
    <row r="20" spans="2:18" s="1" customFormat="1" ht="18" customHeight="1">
      <c r="B20" s="32"/>
      <c r="C20" s="33"/>
      <c r="D20" s="33"/>
      <c r="E20" s="25" t="s">
        <v>42</v>
      </c>
      <c r="F20" s="33"/>
      <c r="G20" s="33"/>
      <c r="H20" s="33"/>
      <c r="I20" s="33"/>
      <c r="J20" s="33"/>
      <c r="K20" s="33"/>
      <c r="L20" s="33"/>
      <c r="M20" s="27" t="s">
        <v>34</v>
      </c>
      <c r="N20" s="33"/>
      <c r="O20" s="197" t="s">
        <v>21</v>
      </c>
      <c r="P20" s="208"/>
      <c r="Q20" s="33"/>
      <c r="R20" s="34"/>
    </row>
    <row r="21" spans="2:18" s="1" customFormat="1" ht="6.9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>
      <c r="B22" s="32"/>
      <c r="C22" s="33"/>
      <c r="D22" s="27" t="s">
        <v>43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>
      <c r="B23" s="32"/>
      <c r="C23" s="33"/>
      <c r="D23" s="33"/>
      <c r="E23" s="200" t="s">
        <v>21</v>
      </c>
      <c r="F23" s="208"/>
      <c r="G23" s="208"/>
      <c r="H23" s="208"/>
      <c r="I23" s="208"/>
      <c r="J23" s="208"/>
      <c r="K23" s="208"/>
      <c r="L23" s="208"/>
      <c r="M23" s="33"/>
      <c r="N23" s="33"/>
      <c r="O23" s="33"/>
      <c r="P23" s="33"/>
      <c r="Q23" s="33"/>
      <c r="R23" s="34"/>
    </row>
    <row r="24" spans="2:18" s="1" customFormat="1" ht="6.95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5" customHeight="1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5" customHeight="1">
      <c r="B26" s="32"/>
      <c r="C26" s="33"/>
      <c r="D26" s="109" t="s">
        <v>100</v>
      </c>
      <c r="E26" s="33"/>
      <c r="F26" s="33"/>
      <c r="G26" s="33"/>
      <c r="H26" s="33"/>
      <c r="I26" s="33"/>
      <c r="J26" s="33"/>
      <c r="K26" s="33"/>
      <c r="L26" s="33"/>
      <c r="M26" s="201">
        <f>N87</f>
        <v>0</v>
      </c>
      <c r="N26" s="208"/>
      <c r="O26" s="208"/>
      <c r="P26" s="208"/>
      <c r="Q26" s="33"/>
      <c r="R26" s="34"/>
    </row>
    <row r="27" spans="2:18" s="1" customFormat="1" ht="14.45" customHeight="1">
      <c r="B27" s="32"/>
      <c r="C27" s="33"/>
      <c r="D27" s="31" t="s">
        <v>91</v>
      </c>
      <c r="E27" s="33"/>
      <c r="F27" s="33"/>
      <c r="G27" s="33"/>
      <c r="H27" s="33"/>
      <c r="I27" s="33"/>
      <c r="J27" s="33"/>
      <c r="K27" s="33"/>
      <c r="L27" s="33"/>
      <c r="M27" s="201">
        <f>N106</f>
        <v>0</v>
      </c>
      <c r="N27" s="208"/>
      <c r="O27" s="208"/>
      <c r="P27" s="208"/>
      <c r="Q27" s="33"/>
      <c r="R27" s="34"/>
    </row>
    <row r="28" spans="2:18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>
      <c r="B29" s="32"/>
      <c r="C29" s="33"/>
      <c r="D29" s="110" t="s">
        <v>46</v>
      </c>
      <c r="E29" s="33"/>
      <c r="F29" s="33"/>
      <c r="G29" s="33"/>
      <c r="H29" s="33"/>
      <c r="I29" s="33"/>
      <c r="J29" s="33"/>
      <c r="K29" s="33"/>
      <c r="L29" s="33"/>
      <c r="M29" s="232">
        <f>ROUND(M26+M27,2)</f>
        <v>0</v>
      </c>
      <c r="N29" s="208"/>
      <c r="O29" s="208"/>
      <c r="P29" s="208"/>
      <c r="Q29" s="33"/>
      <c r="R29" s="34"/>
    </row>
    <row r="30" spans="2:18" s="1" customFormat="1" ht="6.95" customHeight="1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5" customHeight="1">
      <c r="B31" s="32"/>
      <c r="C31" s="33"/>
      <c r="D31" s="39" t="s">
        <v>47</v>
      </c>
      <c r="E31" s="39" t="s">
        <v>48</v>
      </c>
      <c r="F31" s="40">
        <v>0.21</v>
      </c>
      <c r="G31" s="111" t="s">
        <v>49</v>
      </c>
      <c r="H31" s="229">
        <f>(SUM(BE106:BE113)+SUM(BE130:BE480))</f>
        <v>0</v>
      </c>
      <c r="I31" s="208"/>
      <c r="J31" s="208"/>
      <c r="K31" s="33"/>
      <c r="L31" s="33"/>
      <c r="M31" s="229">
        <f>ROUND((SUM(BE106:BE113)+SUM(BE130:BE480)), 2)*F31</f>
        <v>0</v>
      </c>
      <c r="N31" s="208"/>
      <c r="O31" s="208"/>
      <c r="P31" s="208"/>
      <c r="Q31" s="33"/>
      <c r="R31" s="34"/>
    </row>
    <row r="32" spans="2:18" s="1" customFormat="1" ht="14.45" customHeight="1">
      <c r="B32" s="32"/>
      <c r="C32" s="33"/>
      <c r="D32" s="33"/>
      <c r="E32" s="39" t="s">
        <v>50</v>
      </c>
      <c r="F32" s="40">
        <v>0.15</v>
      </c>
      <c r="G32" s="111" t="s">
        <v>49</v>
      </c>
      <c r="H32" s="229">
        <f>(SUM(BF106:BF113)+SUM(BF130:BF480))</f>
        <v>0</v>
      </c>
      <c r="I32" s="208"/>
      <c r="J32" s="208"/>
      <c r="K32" s="33"/>
      <c r="L32" s="33"/>
      <c r="M32" s="229">
        <f>ROUND((SUM(BF106:BF113)+SUM(BF130:BF480)), 2)*F32</f>
        <v>0</v>
      </c>
      <c r="N32" s="208"/>
      <c r="O32" s="208"/>
      <c r="P32" s="208"/>
      <c r="Q32" s="33"/>
      <c r="R32" s="34"/>
    </row>
    <row r="33" spans="2:18" s="1" customFormat="1" ht="14.45" hidden="1" customHeight="1">
      <c r="B33" s="32"/>
      <c r="C33" s="33"/>
      <c r="D33" s="33"/>
      <c r="E33" s="39" t="s">
        <v>51</v>
      </c>
      <c r="F33" s="40">
        <v>0.21</v>
      </c>
      <c r="G33" s="111" t="s">
        <v>49</v>
      </c>
      <c r="H33" s="229">
        <f>(SUM(BG106:BG113)+SUM(BG130:BG480))</f>
        <v>0</v>
      </c>
      <c r="I33" s="208"/>
      <c r="J33" s="208"/>
      <c r="K33" s="33"/>
      <c r="L33" s="33"/>
      <c r="M33" s="229">
        <v>0</v>
      </c>
      <c r="N33" s="208"/>
      <c r="O33" s="208"/>
      <c r="P33" s="208"/>
      <c r="Q33" s="33"/>
      <c r="R33" s="34"/>
    </row>
    <row r="34" spans="2:18" s="1" customFormat="1" ht="14.45" hidden="1" customHeight="1">
      <c r="B34" s="32"/>
      <c r="C34" s="33"/>
      <c r="D34" s="33"/>
      <c r="E34" s="39" t="s">
        <v>52</v>
      </c>
      <c r="F34" s="40">
        <v>0.15</v>
      </c>
      <c r="G34" s="111" t="s">
        <v>49</v>
      </c>
      <c r="H34" s="229">
        <f>(SUM(BH106:BH113)+SUM(BH130:BH480))</f>
        <v>0</v>
      </c>
      <c r="I34" s="208"/>
      <c r="J34" s="208"/>
      <c r="K34" s="33"/>
      <c r="L34" s="33"/>
      <c r="M34" s="229">
        <v>0</v>
      </c>
      <c r="N34" s="208"/>
      <c r="O34" s="208"/>
      <c r="P34" s="208"/>
      <c r="Q34" s="33"/>
      <c r="R34" s="34"/>
    </row>
    <row r="35" spans="2:18" s="1" customFormat="1" ht="14.45" hidden="1" customHeight="1">
      <c r="B35" s="32"/>
      <c r="C35" s="33"/>
      <c r="D35" s="33"/>
      <c r="E35" s="39" t="s">
        <v>53</v>
      </c>
      <c r="F35" s="40">
        <v>0</v>
      </c>
      <c r="G35" s="111" t="s">
        <v>49</v>
      </c>
      <c r="H35" s="229">
        <f>(SUM(BI106:BI113)+SUM(BI130:BI480))</f>
        <v>0</v>
      </c>
      <c r="I35" s="208"/>
      <c r="J35" s="208"/>
      <c r="K35" s="33"/>
      <c r="L35" s="33"/>
      <c r="M35" s="229">
        <v>0</v>
      </c>
      <c r="N35" s="208"/>
      <c r="O35" s="208"/>
      <c r="P35" s="208"/>
      <c r="Q35" s="33"/>
      <c r="R35" s="34"/>
    </row>
    <row r="36" spans="2:18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>
      <c r="B37" s="32"/>
      <c r="C37" s="43"/>
      <c r="D37" s="44" t="s">
        <v>54</v>
      </c>
      <c r="E37" s="45"/>
      <c r="F37" s="45"/>
      <c r="G37" s="112" t="s">
        <v>55</v>
      </c>
      <c r="H37" s="46" t="s">
        <v>56</v>
      </c>
      <c r="I37" s="45"/>
      <c r="J37" s="45"/>
      <c r="K37" s="45"/>
      <c r="L37" s="206">
        <f>SUM(M29:M35)</f>
        <v>0</v>
      </c>
      <c r="M37" s="205"/>
      <c r="N37" s="205"/>
      <c r="O37" s="205"/>
      <c r="P37" s="207"/>
      <c r="Q37" s="43"/>
      <c r="R37" s="34"/>
    </row>
    <row r="38" spans="2:18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2:18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>
      <c r="B50" s="32"/>
      <c r="C50" s="33"/>
      <c r="D50" s="47" t="s">
        <v>57</v>
      </c>
      <c r="E50" s="48"/>
      <c r="F50" s="48"/>
      <c r="G50" s="48"/>
      <c r="H50" s="49"/>
      <c r="I50" s="33"/>
      <c r="J50" s="47" t="s">
        <v>58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19"/>
      <c r="C51" s="20"/>
      <c r="D51" s="50"/>
      <c r="E51" s="20"/>
      <c r="F51" s="20"/>
      <c r="G51" s="20"/>
      <c r="H51" s="51"/>
      <c r="I51" s="20"/>
      <c r="J51" s="50"/>
      <c r="K51" s="20"/>
      <c r="L51" s="20"/>
      <c r="M51" s="20"/>
      <c r="N51" s="20"/>
      <c r="O51" s="20"/>
      <c r="P51" s="51"/>
      <c r="Q51" s="20"/>
      <c r="R51" s="21"/>
    </row>
    <row r="52" spans="2:18">
      <c r="B52" s="19"/>
      <c r="C52" s="20"/>
      <c r="D52" s="50"/>
      <c r="E52" s="20"/>
      <c r="F52" s="20"/>
      <c r="G52" s="20"/>
      <c r="H52" s="51"/>
      <c r="I52" s="20"/>
      <c r="J52" s="50"/>
      <c r="K52" s="20"/>
      <c r="L52" s="20"/>
      <c r="M52" s="20"/>
      <c r="N52" s="20"/>
      <c r="O52" s="20"/>
      <c r="P52" s="51"/>
      <c r="Q52" s="20"/>
      <c r="R52" s="21"/>
    </row>
    <row r="53" spans="2:18">
      <c r="B53" s="19"/>
      <c r="C53" s="20"/>
      <c r="D53" s="50"/>
      <c r="E53" s="20"/>
      <c r="F53" s="20"/>
      <c r="G53" s="20"/>
      <c r="H53" s="51"/>
      <c r="I53" s="20"/>
      <c r="J53" s="50"/>
      <c r="K53" s="20"/>
      <c r="L53" s="20"/>
      <c r="M53" s="20"/>
      <c r="N53" s="20"/>
      <c r="O53" s="20"/>
      <c r="P53" s="51"/>
      <c r="Q53" s="20"/>
      <c r="R53" s="21"/>
    </row>
    <row r="54" spans="2:18">
      <c r="B54" s="19"/>
      <c r="C54" s="20"/>
      <c r="D54" s="50"/>
      <c r="E54" s="20"/>
      <c r="F54" s="20"/>
      <c r="G54" s="20"/>
      <c r="H54" s="51"/>
      <c r="I54" s="20"/>
      <c r="J54" s="50"/>
      <c r="K54" s="20"/>
      <c r="L54" s="20"/>
      <c r="M54" s="20"/>
      <c r="N54" s="20"/>
      <c r="O54" s="20"/>
      <c r="P54" s="51"/>
      <c r="Q54" s="20"/>
      <c r="R54" s="21"/>
    </row>
    <row r="55" spans="2:18">
      <c r="B55" s="19"/>
      <c r="C55" s="20"/>
      <c r="D55" s="50"/>
      <c r="E55" s="20"/>
      <c r="F55" s="20"/>
      <c r="G55" s="20"/>
      <c r="H55" s="51"/>
      <c r="I55" s="20"/>
      <c r="J55" s="50"/>
      <c r="K55" s="20"/>
      <c r="L55" s="20"/>
      <c r="M55" s="20"/>
      <c r="N55" s="20"/>
      <c r="O55" s="20"/>
      <c r="P55" s="51"/>
      <c r="Q55" s="20"/>
      <c r="R55" s="21"/>
    </row>
    <row r="56" spans="2:18">
      <c r="B56" s="19"/>
      <c r="C56" s="20"/>
      <c r="D56" s="50"/>
      <c r="E56" s="20"/>
      <c r="F56" s="20"/>
      <c r="G56" s="20"/>
      <c r="H56" s="51"/>
      <c r="I56" s="20"/>
      <c r="J56" s="50"/>
      <c r="K56" s="20"/>
      <c r="L56" s="20"/>
      <c r="M56" s="20"/>
      <c r="N56" s="20"/>
      <c r="O56" s="20"/>
      <c r="P56" s="51"/>
      <c r="Q56" s="20"/>
      <c r="R56" s="21"/>
    </row>
    <row r="57" spans="2:18">
      <c r="B57" s="19"/>
      <c r="C57" s="20"/>
      <c r="D57" s="50"/>
      <c r="E57" s="20"/>
      <c r="F57" s="20"/>
      <c r="G57" s="20"/>
      <c r="H57" s="51"/>
      <c r="I57" s="20"/>
      <c r="J57" s="50"/>
      <c r="K57" s="20"/>
      <c r="L57" s="20"/>
      <c r="M57" s="20"/>
      <c r="N57" s="20"/>
      <c r="O57" s="20"/>
      <c r="P57" s="51"/>
      <c r="Q57" s="20"/>
      <c r="R57" s="21"/>
    </row>
    <row r="58" spans="2:18">
      <c r="B58" s="19"/>
      <c r="C58" s="20"/>
      <c r="D58" s="50"/>
      <c r="E58" s="20"/>
      <c r="F58" s="20"/>
      <c r="G58" s="20"/>
      <c r="H58" s="51"/>
      <c r="I58" s="20"/>
      <c r="J58" s="50"/>
      <c r="K58" s="20"/>
      <c r="L58" s="20"/>
      <c r="M58" s="20"/>
      <c r="N58" s="20"/>
      <c r="O58" s="20"/>
      <c r="P58" s="51"/>
      <c r="Q58" s="20"/>
      <c r="R58" s="21"/>
    </row>
    <row r="59" spans="2:18" s="1" customFormat="1" ht="15">
      <c r="B59" s="32"/>
      <c r="C59" s="33"/>
      <c r="D59" s="52" t="s">
        <v>59</v>
      </c>
      <c r="E59" s="53"/>
      <c r="F59" s="53"/>
      <c r="G59" s="54" t="s">
        <v>60</v>
      </c>
      <c r="H59" s="55"/>
      <c r="I59" s="33"/>
      <c r="J59" s="52" t="s">
        <v>59</v>
      </c>
      <c r="K59" s="53"/>
      <c r="L59" s="53"/>
      <c r="M59" s="53"/>
      <c r="N59" s="54" t="s">
        <v>60</v>
      </c>
      <c r="O59" s="53"/>
      <c r="P59" s="55"/>
      <c r="Q59" s="33"/>
      <c r="R59" s="34"/>
    </row>
    <row r="60" spans="2:18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>
      <c r="B61" s="32"/>
      <c r="C61" s="33"/>
      <c r="D61" s="47" t="s">
        <v>61</v>
      </c>
      <c r="E61" s="48"/>
      <c r="F61" s="48"/>
      <c r="G61" s="48"/>
      <c r="H61" s="49"/>
      <c r="I61" s="33"/>
      <c r="J61" s="47" t="s">
        <v>62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19"/>
      <c r="C62" s="20"/>
      <c r="D62" s="50"/>
      <c r="E62" s="20"/>
      <c r="F62" s="20"/>
      <c r="G62" s="20"/>
      <c r="H62" s="51"/>
      <c r="I62" s="20"/>
      <c r="J62" s="50"/>
      <c r="K62" s="20"/>
      <c r="L62" s="20"/>
      <c r="M62" s="20"/>
      <c r="N62" s="20"/>
      <c r="O62" s="20"/>
      <c r="P62" s="51"/>
      <c r="Q62" s="20"/>
      <c r="R62" s="21"/>
    </row>
    <row r="63" spans="2:18">
      <c r="B63" s="19"/>
      <c r="C63" s="20"/>
      <c r="D63" s="50"/>
      <c r="E63" s="20"/>
      <c r="F63" s="20"/>
      <c r="G63" s="20"/>
      <c r="H63" s="51"/>
      <c r="I63" s="20"/>
      <c r="J63" s="50"/>
      <c r="K63" s="20"/>
      <c r="L63" s="20"/>
      <c r="M63" s="20"/>
      <c r="N63" s="20"/>
      <c r="O63" s="20"/>
      <c r="P63" s="51"/>
      <c r="Q63" s="20"/>
      <c r="R63" s="21"/>
    </row>
    <row r="64" spans="2:18">
      <c r="B64" s="19"/>
      <c r="C64" s="20"/>
      <c r="D64" s="50"/>
      <c r="E64" s="20"/>
      <c r="F64" s="20"/>
      <c r="G64" s="20"/>
      <c r="H64" s="51"/>
      <c r="I64" s="20"/>
      <c r="J64" s="50"/>
      <c r="K64" s="20"/>
      <c r="L64" s="20"/>
      <c r="M64" s="20"/>
      <c r="N64" s="20"/>
      <c r="O64" s="20"/>
      <c r="P64" s="51"/>
      <c r="Q64" s="20"/>
      <c r="R64" s="21"/>
    </row>
    <row r="65" spans="2:21">
      <c r="B65" s="19"/>
      <c r="C65" s="20"/>
      <c r="D65" s="50"/>
      <c r="E65" s="20"/>
      <c r="F65" s="20"/>
      <c r="G65" s="20"/>
      <c r="H65" s="51"/>
      <c r="I65" s="20"/>
      <c r="J65" s="50"/>
      <c r="K65" s="20"/>
      <c r="L65" s="20"/>
      <c r="M65" s="20"/>
      <c r="N65" s="20"/>
      <c r="O65" s="20"/>
      <c r="P65" s="51"/>
      <c r="Q65" s="20"/>
      <c r="R65" s="21"/>
    </row>
    <row r="66" spans="2:21">
      <c r="B66" s="19"/>
      <c r="C66" s="20"/>
      <c r="D66" s="50"/>
      <c r="E66" s="20"/>
      <c r="F66" s="20"/>
      <c r="G66" s="20"/>
      <c r="H66" s="51"/>
      <c r="I66" s="20"/>
      <c r="J66" s="50"/>
      <c r="K66" s="20"/>
      <c r="L66" s="20"/>
      <c r="M66" s="20"/>
      <c r="N66" s="20"/>
      <c r="O66" s="20"/>
      <c r="P66" s="51"/>
      <c r="Q66" s="20"/>
      <c r="R66" s="21"/>
    </row>
    <row r="67" spans="2:21">
      <c r="B67" s="19"/>
      <c r="C67" s="20"/>
      <c r="D67" s="50"/>
      <c r="E67" s="20"/>
      <c r="F67" s="20"/>
      <c r="G67" s="20"/>
      <c r="H67" s="51"/>
      <c r="I67" s="20"/>
      <c r="J67" s="50"/>
      <c r="K67" s="20"/>
      <c r="L67" s="20"/>
      <c r="M67" s="20"/>
      <c r="N67" s="20"/>
      <c r="O67" s="20"/>
      <c r="P67" s="51"/>
      <c r="Q67" s="20"/>
      <c r="R67" s="21"/>
    </row>
    <row r="68" spans="2:21">
      <c r="B68" s="19"/>
      <c r="C68" s="20"/>
      <c r="D68" s="50"/>
      <c r="E68" s="20"/>
      <c r="F68" s="20"/>
      <c r="G68" s="20"/>
      <c r="H68" s="51"/>
      <c r="I68" s="20"/>
      <c r="J68" s="50"/>
      <c r="K68" s="20"/>
      <c r="L68" s="20"/>
      <c r="M68" s="20"/>
      <c r="N68" s="20"/>
      <c r="O68" s="20"/>
      <c r="P68" s="51"/>
      <c r="Q68" s="20"/>
      <c r="R68" s="21"/>
    </row>
    <row r="69" spans="2:21">
      <c r="B69" s="19"/>
      <c r="C69" s="20"/>
      <c r="D69" s="50"/>
      <c r="E69" s="20"/>
      <c r="F69" s="20"/>
      <c r="G69" s="20"/>
      <c r="H69" s="51"/>
      <c r="I69" s="20"/>
      <c r="J69" s="50"/>
      <c r="K69" s="20"/>
      <c r="L69" s="20"/>
      <c r="M69" s="20"/>
      <c r="N69" s="20"/>
      <c r="O69" s="20"/>
      <c r="P69" s="51"/>
      <c r="Q69" s="20"/>
      <c r="R69" s="21"/>
    </row>
    <row r="70" spans="2:21" s="1" customFormat="1" ht="15">
      <c r="B70" s="32"/>
      <c r="C70" s="33"/>
      <c r="D70" s="52" t="s">
        <v>59</v>
      </c>
      <c r="E70" s="53"/>
      <c r="F70" s="53"/>
      <c r="G70" s="54" t="s">
        <v>60</v>
      </c>
      <c r="H70" s="55"/>
      <c r="I70" s="33"/>
      <c r="J70" s="52" t="s">
        <v>59</v>
      </c>
      <c r="K70" s="53"/>
      <c r="L70" s="53"/>
      <c r="M70" s="53"/>
      <c r="N70" s="54" t="s">
        <v>60</v>
      </c>
      <c r="O70" s="53"/>
      <c r="P70" s="55"/>
      <c r="Q70" s="33"/>
      <c r="R70" s="34"/>
    </row>
    <row r="71" spans="2:21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21" s="1" customFormat="1" ht="6.95" customHeight="1">
      <c r="B75" s="113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5"/>
    </row>
    <row r="76" spans="2:21" s="1" customFormat="1" ht="36.950000000000003" customHeight="1">
      <c r="B76" s="32"/>
      <c r="C76" s="192" t="s">
        <v>101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34"/>
      <c r="T76" s="116"/>
      <c r="U76" s="116"/>
    </row>
    <row r="77" spans="2:21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T77" s="116"/>
      <c r="U77" s="116"/>
    </row>
    <row r="78" spans="2:21" s="1" customFormat="1" ht="36.950000000000003" customHeight="1">
      <c r="B78" s="32"/>
      <c r="C78" s="66" t="s">
        <v>17</v>
      </c>
      <c r="D78" s="33"/>
      <c r="E78" s="33"/>
      <c r="F78" s="209" t="str">
        <f>F6</f>
        <v>Oprava zvoničky v obci Modlešovice</v>
      </c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33"/>
      <c r="R78" s="34"/>
      <c r="T78" s="116"/>
      <c r="U78" s="116"/>
    </row>
    <row r="79" spans="2:21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  <c r="T79" s="116"/>
      <c r="U79" s="116"/>
    </row>
    <row r="80" spans="2:21" s="1" customFormat="1" ht="18" customHeight="1">
      <c r="B80" s="32"/>
      <c r="C80" s="27" t="s">
        <v>24</v>
      </c>
      <c r="D80" s="33"/>
      <c r="E80" s="33"/>
      <c r="F80" s="25" t="str">
        <f>F8</f>
        <v>Modlešovice</v>
      </c>
      <c r="G80" s="33"/>
      <c r="H80" s="33"/>
      <c r="I80" s="33"/>
      <c r="J80" s="33"/>
      <c r="K80" s="27" t="s">
        <v>26</v>
      </c>
      <c r="L80" s="33"/>
      <c r="M80" s="235" t="str">
        <f>IF(O8="","",O8)</f>
        <v>25.5.2017</v>
      </c>
      <c r="N80" s="208"/>
      <c r="O80" s="208"/>
      <c r="P80" s="208"/>
      <c r="Q80" s="33"/>
      <c r="R80" s="34"/>
      <c r="T80" s="116"/>
      <c r="U80" s="116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  <c r="T81" s="116"/>
      <c r="U81" s="116"/>
    </row>
    <row r="82" spans="2:47" s="1" customFormat="1" ht="15">
      <c r="B82" s="32"/>
      <c r="C82" s="27" t="s">
        <v>30</v>
      </c>
      <c r="D82" s="33"/>
      <c r="E82" s="33"/>
      <c r="F82" s="25" t="str">
        <f>E11</f>
        <v>Město Strakonice, Velké nám. 2, Strakonice</v>
      </c>
      <c r="G82" s="33"/>
      <c r="H82" s="33"/>
      <c r="I82" s="33"/>
      <c r="J82" s="33"/>
      <c r="K82" s="27" t="s">
        <v>37</v>
      </c>
      <c r="L82" s="33"/>
      <c r="M82" s="197" t="str">
        <f>E17</f>
        <v xml:space="preserve"> </v>
      </c>
      <c r="N82" s="208"/>
      <c r="O82" s="208"/>
      <c r="P82" s="208"/>
      <c r="Q82" s="208"/>
      <c r="R82" s="34"/>
      <c r="T82" s="116"/>
      <c r="U82" s="116"/>
    </row>
    <row r="83" spans="2:47" s="1" customFormat="1" ht="14.45" customHeight="1">
      <c r="B83" s="32"/>
      <c r="C83" s="27" t="s">
        <v>35</v>
      </c>
      <c r="D83" s="33"/>
      <c r="E83" s="33"/>
      <c r="F83" s="25" t="str">
        <f>IF(E14="","",E14)</f>
        <v>Vyplň údaj</v>
      </c>
      <c r="G83" s="33"/>
      <c r="H83" s="33"/>
      <c r="I83" s="33"/>
      <c r="J83" s="33"/>
      <c r="K83" s="27" t="s">
        <v>40</v>
      </c>
      <c r="L83" s="33"/>
      <c r="M83" s="197" t="str">
        <f>E20</f>
        <v>Jiří Urbánek, Hraniční 70, Strakonice</v>
      </c>
      <c r="N83" s="208"/>
      <c r="O83" s="208"/>
      <c r="P83" s="208"/>
      <c r="Q83" s="208"/>
      <c r="R83" s="34"/>
      <c r="T83" s="116"/>
      <c r="U83" s="116"/>
    </row>
    <row r="84" spans="2:47" s="1" customFormat="1" ht="10.35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  <c r="T84" s="116"/>
      <c r="U84" s="116"/>
    </row>
    <row r="85" spans="2:47" s="1" customFormat="1" ht="29.25" customHeight="1">
      <c r="B85" s="32"/>
      <c r="C85" s="236" t="s">
        <v>102</v>
      </c>
      <c r="D85" s="237"/>
      <c r="E85" s="237"/>
      <c r="F85" s="237"/>
      <c r="G85" s="237"/>
      <c r="H85" s="43"/>
      <c r="I85" s="43"/>
      <c r="J85" s="43"/>
      <c r="K85" s="43"/>
      <c r="L85" s="43"/>
      <c r="M85" s="43"/>
      <c r="N85" s="236" t="s">
        <v>103</v>
      </c>
      <c r="O85" s="208"/>
      <c r="P85" s="208"/>
      <c r="Q85" s="208"/>
      <c r="R85" s="34"/>
      <c r="T85" s="116"/>
      <c r="U85" s="116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T86" s="116"/>
      <c r="U86" s="116"/>
    </row>
    <row r="87" spans="2:47" s="1" customFormat="1" ht="29.25" customHeight="1">
      <c r="B87" s="32"/>
      <c r="C87" s="117" t="s">
        <v>104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20">
        <f>N130</f>
        <v>0</v>
      </c>
      <c r="O87" s="208"/>
      <c r="P87" s="208"/>
      <c r="Q87" s="208"/>
      <c r="R87" s="34"/>
      <c r="T87" s="116"/>
      <c r="U87" s="116"/>
      <c r="AU87" s="15" t="s">
        <v>105</v>
      </c>
    </row>
    <row r="88" spans="2:47" s="6" customFormat="1" ht="24.95" customHeight="1">
      <c r="B88" s="118"/>
      <c r="C88" s="119"/>
      <c r="D88" s="120" t="s">
        <v>106</v>
      </c>
      <c r="E88" s="119"/>
      <c r="F88" s="119"/>
      <c r="G88" s="119"/>
      <c r="H88" s="119"/>
      <c r="I88" s="119"/>
      <c r="J88" s="119"/>
      <c r="K88" s="119"/>
      <c r="L88" s="119"/>
      <c r="M88" s="119"/>
      <c r="N88" s="233">
        <f>N131</f>
        <v>0</v>
      </c>
      <c r="O88" s="234"/>
      <c r="P88" s="234"/>
      <c r="Q88" s="234"/>
      <c r="R88" s="121"/>
      <c r="T88" s="122"/>
      <c r="U88" s="122"/>
    </row>
    <row r="89" spans="2:47" s="7" customFormat="1" ht="19.899999999999999" customHeight="1">
      <c r="B89" s="123"/>
      <c r="C89" s="124"/>
      <c r="D89" s="97" t="s">
        <v>107</v>
      </c>
      <c r="E89" s="124"/>
      <c r="F89" s="124"/>
      <c r="G89" s="124"/>
      <c r="H89" s="124"/>
      <c r="I89" s="124"/>
      <c r="J89" s="124"/>
      <c r="K89" s="124"/>
      <c r="L89" s="124"/>
      <c r="M89" s="124"/>
      <c r="N89" s="223">
        <f>N132</f>
        <v>0</v>
      </c>
      <c r="O89" s="238"/>
      <c r="P89" s="238"/>
      <c r="Q89" s="238"/>
      <c r="R89" s="125"/>
      <c r="T89" s="126"/>
      <c r="U89" s="126"/>
    </row>
    <row r="90" spans="2:47" s="7" customFormat="1" ht="19.899999999999999" customHeight="1">
      <c r="B90" s="123"/>
      <c r="C90" s="124"/>
      <c r="D90" s="97" t="s">
        <v>108</v>
      </c>
      <c r="E90" s="124"/>
      <c r="F90" s="124"/>
      <c r="G90" s="124"/>
      <c r="H90" s="124"/>
      <c r="I90" s="124"/>
      <c r="J90" s="124"/>
      <c r="K90" s="124"/>
      <c r="L90" s="124"/>
      <c r="M90" s="124"/>
      <c r="N90" s="223">
        <f>N182</f>
        <v>0</v>
      </c>
      <c r="O90" s="238"/>
      <c r="P90" s="238"/>
      <c r="Q90" s="238"/>
      <c r="R90" s="125"/>
      <c r="T90" s="126"/>
      <c r="U90" s="126"/>
    </row>
    <row r="91" spans="2:47" s="7" customFormat="1" ht="19.899999999999999" customHeight="1">
      <c r="B91" s="123"/>
      <c r="C91" s="124"/>
      <c r="D91" s="97" t="s">
        <v>109</v>
      </c>
      <c r="E91" s="124"/>
      <c r="F91" s="124"/>
      <c r="G91" s="124"/>
      <c r="H91" s="124"/>
      <c r="I91" s="124"/>
      <c r="J91" s="124"/>
      <c r="K91" s="124"/>
      <c r="L91" s="124"/>
      <c r="M91" s="124"/>
      <c r="N91" s="223">
        <f>N200</f>
        <v>0</v>
      </c>
      <c r="O91" s="238"/>
      <c r="P91" s="238"/>
      <c r="Q91" s="238"/>
      <c r="R91" s="125"/>
      <c r="T91" s="126"/>
      <c r="U91" s="126"/>
    </row>
    <row r="92" spans="2:47" s="7" customFormat="1" ht="19.899999999999999" customHeight="1">
      <c r="B92" s="123"/>
      <c r="C92" s="124"/>
      <c r="D92" s="97" t="s">
        <v>110</v>
      </c>
      <c r="E92" s="124"/>
      <c r="F92" s="124"/>
      <c r="G92" s="124"/>
      <c r="H92" s="124"/>
      <c r="I92" s="124"/>
      <c r="J92" s="124"/>
      <c r="K92" s="124"/>
      <c r="L92" s="124"/>
      <c r="M92" s="124"/>
      <c r="N92" s="223">
        <f>N204</f>
        <v>0</v>
      </c>
      <c r="O92" s="238"/>
      <c r="P92" s="238"/>
      <c r="Q92" s="238"/>
      <c r="R92" s="125"/>
      <c r="T92" s="126"/>
      <c r="U92" s="126"/>
    </row>
    <row r="93" spans="2:47" s="7" customFormat="1" ht="19.899999999999999" customHeight="1">
      <c r="B93" s="123"/>
      <c r="C93" s="124"/>
      <c r="D93" s="97" t="s">
        <v>111</v>
      </c>
      <c r="E93" s="124"/>
      <c r="F93" s="124"/>
      <c r="G93" s="124"/>
      <c r="H93" s="124"/>
      <c r="I93" s="124"/>
      <c r="J93" s="124"/>
      <c r="K93" s="124"/>
      <c r="L93" s="124"/>
      <c r="M93" s="124"/>
      <c r="N93" s="223">
        <f>N221</f>
        <v>0</v>
      </c>
      <c r="O93" s="238"/>
      <c r="P93" s="238"/>
      <c r="Q93" s="238"/>
      <c r="R93" s="125"/>
      <c r="T93" s="126"/>
      <c r="U93" s="126"/>
    </row>
    <row r="94" spans="2:47" s="7" customFormat="1" ht="19.899999999999999" customHeight="1">
      <c r="B94" s="123"/>
      <c r="C94" s="124"/>
      <c r="D94" s="97" t="s">
        <v>112</v>
      </c>
      <c r="E94" s="124"/>
      <c r="F94" s="124"/>
      <c r="G94" s="124"/>
      <c r="H94" s="124"/>
      <c r="I94" s="124"/>
      <c r="J94" s="124"/>
      <c r="K94" s="124"/>
      <c r="L94" s="124"/>
      <c r="M94" s="124"/>
      <c r="N94" s="223">
        <f>N226</f>
        <v>0</v>
      </c>
      <c r="O94" s="238"/>
      <c r="P94" s="238"/>
      <c r="Q94" s="238"/>
      <c r="R94" s="125"/>
      <c r="T94" s="126"/>
      <c r="U94" s="126"/>
    </row>
    <row r="95" spans="2:47" s="7" customFormat="1" ht="19.899999999999999" customHeight="1">
      <c r="B95" s="123"/>
      <c r="C95" s="124"/>
      <c r="D95" s="97" t="s">
        <v>113</v>
      </c>
      <c r="E95" s="124"/>
      <c r="F95" s="124"/>
      <c r="G95" s="124"/>
      <c r="H95" s="124"/>
      <c r="I95" s="124"/>
      <c r="J95" s="124"/>
      <c r="K95" s="124"/>
      <c r="L95" s="124"/>
      <c r="M95" s="124"/>
      <c r="N95" s="223">
        <f>N285</f>
        <v>0</v>
      </c>
      <c r="O95" s="238"/>
      <c r="P95" s="238"/>
      <c r="Q95" s="238"/>
      <c r="R95" s="125"/>
      <c r="T95" s="126"/>
      <c r="U95" s="126"/>
    </row>
    <row r="96" spans="2:47" s="7" customFormat="1" ht="19.899999999999999" customHeight="1">
      <c r="B96" s="123"/>
      <c r="C96" s="124"/>
      <c r="D96" s="97" t="s">
        <v>114</v>
      </c>
      <c r="E96" s="124"/>
      <c r="F96" s="124"/>
      <c r="G96" s="124"/>
      <c r="H96" s="124"/>
      <c r="I96" s="124"/>
      <c r="J96" s="124"/>
      <c r="K96" s="124"/>
      <c r="L96" s="124"/>
      <c r="M96" s="124"/>
      <c r="N96" s="223">
        <f>N343</f>
        <v>0</v>
      </c>
      <c r="O96" s="238"/>
      <c r="P96" s="238"/>
      <c r="Q96" s="238"/>
      <c r="R96" s="125"/>
      <c r="T96" s="126"/>
      <c r="U96" s="126"/>
    </row>
    <row r="97" spans="2:65" s="6" customFormat="1" ht="24.95" customHeight="1">
      <c r="B97" s="118"/>
      <c r="C97" s="119"/>
      <c r="D97" s="120" t="s">
        <v>115</v>
      </c>
      <c r="E97" s="119"/>
      <c r="F97" s="119"/>
      <c r="G97" s="119"/>
      <c r="H97" s="119"/>
      <c r="I97" s="119"/>
      <c r="J97" s="119"/>
      <c r="K97" s="119"/>
      <c r="L97" s="119"/>
      <c r="M97" s="119"/>
      <c r="N97" s="233">
        <f>N354</f>
        <v>0</v>
      </c>
      <c r="O97" s="234"/>
      <c r="P97" s="234"/>
      <c r="Q97" s="234"/>
      <c r="R97" s="121"/>
      <c r="T97" s="122"/>
      <c r="U97" s="122"/>
    </row>
    <row r="98" spans="2:65" s="7" customFormat="1" ht="19.899999999999999" customHeight="1">
      <c r="B98" s="123"/>
      <c r="C98" s="124"/>
      <c r="D98" s="97" t="s">
        <v>116</v>
      </c>
      <c r="E98" s="124"/>
      <c r="F98" s="124"/>
      <c r="G98" s="124"/>
      <c r="H98" s="124"/>
      <c r="I98" s="124"/>
      <c r="J98" s="124"/>
      <c r="K98" s="124"/>
      <c r="L98" s="124"/>
      <c r="M98" s="124"/>
      <c r="N98" s="223">
        <f>N355</f>
        <v>0</v>
      </c>
      <c r="O98" s="238"/>
      <c r="P98" s="238"/>
      <c r="Q98" s="238"/>
      <c r="R98" s="125"/>
      <c r="T98" s="126"/>
      <c r="U98" s="126"/>
    </row>
    <row r="99" spans="2:65" s="7" customFormat="1" ht="19.899999999999999" customHeight="1">
      <c r="B99" s="123"/>
      <c r="C99" s="124"/>
      <c r="D99" s="97" t="s">
        <v>117</v>
      </c>
      <c r="E99" s="124"/>
      <c r="F99" s="124"/>
      <c r="G99" s="124"/>
      <c r="H99" s="124"/>
      <c r="I99" s="124"/>
      <c r="J99" s="124"/>
      <c r="K99" s="124"/>
      <c r="L99" s="124"/>
      <c r="M99" s="124"/>
      <c r="N99" s="223">
        <f>N360</f>
        <v>0</v>
      </c>
      <c r="O99" s="238"/>
      <c r="P99" s="238"/>
      <c r="Q99" s="238"/>
      <c r="R99" s="125"/>
      <c r="T99" s="126"/>
      <c r="U99" s="126"/>
    </row>
    <row r="100" spans="2:65" s="7" customFormat="1" ht="19.899999999999999" customHeight="1">
      <c r="B100" s="123"/>
      <c r="C100" s="124"/>
      <c r="D100" s="97" t="s">
        <v>118</v>
      </c>
      <c r="E100" s="124"/>
      <c r="F100" s="124"/>
      <c r="G100" s="124"/>
      <c r="H100" s="124"/>
      <c r="I100" s="124"/>
      <c r="J100" s="124"/>
      <c r="K100" s="124"/>
      <c r="L100" s="124"/>
      <c r="M100" s="124"/>
      <c r="N100" s="223">
        <f>N402</f>
        <v>0</v>
      </c>
      <c r="O100" s="238"/>
      <c r="P100" s="238"/>
      <c r="Q100" s="238"/>
      <c r="R100" s="125"/>
      <c r="T100" s="126"/>
      <c r="U100" s="126"/>
    </row>
    <row r="101" spans="2:65" s="7" customFormat="1" ht="19.899999999999999" customHeight="1">
      <c r="B101" s="123"/>
      <c r="C101" s="124"/>
      <c r="D101" s="97" t="s">
        <v>119</v>
      </c>
      <c r="E101" s="124"/>
      <c r="F101" s="124"/>
      <c r="G101" s="124"/>
      <c r="H101" s="124"/>
      <c r="I101" s="124"/>
      <c r="J101" s="124"/>
      <c r="K101" s="124"/>
      <c r="L101" s="124"/>
      <c r="M101" s="124"/>
      <c r="N101" s="223">
        <f>N419</f>
        <v>0</v>
      </c>
      <c r="O101" s="238"/>
      <c r="P101" s="238"/>
      <c r="Q101" s="238"/>
      <c r="R101" s="125"/>
      <c r="T101" s="126"/>
      <c r="U101" s="126"/>
    </row>
    <row r="102" spans="2:65" s="7" customFormat="1" ht="19.899999999999999" customHeight="1">
      <c r="B102" s="123"/>
      <c r="C102" s="124"/>
      <c r="D102" s="97" t="s">
        <v>120</v>
      </c>
      <c r="E102" s="124"/>
      <c r="F102" s="124"/>
      <c r="G102" s="124"/>
      <c r="H102" s="124"/>
      <c r="I102" s="124"/>
      <c r="J102" s="124"/>
      <c r="K102" s="124"/>
      <c r="L102" s="124"/>
      <c r="M102" s="124"/>
      <c r="N102" s="223">
        <f>N432</f>
        <v>0</v>
      </c>
      <c r="O102" s="238"/>
      <c r="P102" s="238"/>
      <c r="Q102" s="238"/>
      <c r="R102" s="125"/>
      <c r="T102" s="126"/>
      <c r="U102" s="126"/>
    </row>
    <row r="103" spans="2:65" s="7" customFormat="1" ht="19.899999999999999" customHeight="1">
      <c r="B103" s="123"/>
      <c r="C103" s="124"/>
      <c r="D103" s="97" t="s">
        <v>121</v>
      </c>
      <c r="E103" s="124"/>
      <c r="F103" s="124"/>
      <c r="G103" s="124"/>
      <c r="H103" s="124"/>
      <c r="I103" s="124"/>
      <c r="J103" s="124"/>
      <c r="K103" s="124"/>
      <c r="L103" s="124"/>
      <c r="M103" s="124"/>
      <c r="N103" s="223">
        <f>N438</f>
        <v>0</v>
      </c>
      <c r="O103" s="238"/>
      <c r="P103" s="238"/>
      <c r="Q103" s="238"/>
      <c r="R103" s="125"/>
      <c r="T103" s="126"/>
      <c r="U103" s="126"/>
    </row>
    <row r="104" spans="2:65" s="7" customFormat="1" ht="19.899999999999999" customHeight="1">
      <c r="B104" s="123"/>
      <c r="C104" s="124"/>
      <c r="D104" s="97" t="s">
        <v>122</v>
      </c>
      <c r="E104" s="124"/>
      <c r="F104" s="124"/>
      <c r="G104" s="124"/>
      <c r="H104" s="124"/>
      <c r="I104" s="124"/>
      <c r="J104" s="124"/>
      <c r="K104" s="124"/>
      <c r="L104" s="124"/>
      <c r="M104" s="124"/>
      <c r="N104" s="223">
        <f>N453</f>
        <v>0</v>
      </c>
      <c r="O104" s="238"/>
      <c r="P104" s="238"/>
      <c r="Q104" s="238"/>
      <c r="R104" s="125"/>
      <c r="T104" s="126"/>
      <c r="U104" s="126"/>
    </row>
    <row r="105" spans="2:65" s="1" customFormat="1" ht="21.75" customHeight="1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  <c r="T105" s="116"/>
      <c r="U105" s="116"/>
    </row>
    <row r="106" spans="2:65" s="1" customFormat="1" ht="29.25" customHeight="1">
      <c r="B106" s="32"/>
      <c r="C106" s="117" t="s">
        <v>123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239">
        <f>ROUND(N107+N108+N109+N110+N111+N112,2)</f>
        <v>0</v>
      </c>
      <c r="O106" s="208"/>
      <c r="P106" s="208"/>
      <c r="Q106" s="208"/>
      <c r="R106" s="34"/>
      <c r="T106" s="127"/>
      <c r="U106" s="128" t="s">
        <v>47</v>
      </c>
    </row>
    <row r="107" spans="2:65" s="1" customFormat="1" ht="18" customHeight="1">
      <c r="B107" s="32"/>
      <c r="C107" s="33"/>
      <c r="D107" s="221" t="s">
        <v>124</v>
      </c>
      <c r="E107" s="208"/>
      <c r="F107" s="208"/>
      <c r="G107" s="208"/>
      <c r="H107" s="208"/>
      <c r="I107" s="33"/>
      <c r="J107" s="33"/>
      <c r="K107" s="33"/>
      <c r="L107" s="33"/>
      <c r="M107" s="33"/>
      <c r="N107" s="222">
        <f>ROUND(N87*T107,2)</f>
        <v>0</v>
      </c>
      <c r="O107" s="208"/>
      <c r="P107" s="208"/>
      <c r="Q107" s="208"/>
      <c r="R107" s="34"/>
      <c r="S107" s="129"/>
      <c r="T107" s="75"/>
      <c r="U107" s="130" t="s">
        <v>48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2" t="s">
        <v>125</v>
      </c>
      <c r="AZ107" s="131"/>
      <c r="BA107" s="131"/>
      <c r="BB107" s="131"/>
      <c r="BC107" s="131"/>
      <c r="BD107" s="131"/>
      <c r="BE107" s="133">
        <f t="shared" ref="BE107:BE112" si="0">IF(U107="základní",N107,0)</f>
        <v>0</v>
      </c>
      <c r="BF107" s="133">
        <f t="shared" ref="BF107:BF112" si="1">IF(U107="snížená",N107,0)</f>
        <v>0</v>
      </c>
      <c r="BG107" s="133">
        <f t="shared" ref="BG107:BG112" si="2">IF(U107="zákl. přenesená",N107,0)</f>
        <v>0</v>
      </c>
      <c r="BH107" s="133">
        <f t="shared" ref="BH107:BH112" si="3">IF(U107="sníž. přenesená",N107,0)</f>
        <v>0</v>
      </c>
      <c r="BI107" s="133">
        <f t="shared" ref="BI107:BI112" si="4">IF(U107="nulová",N107,0)</f>
        <v>0</v>
      </c>
      <c r="BJ107" s="132" t="s">
        <v>23</v>
      </c>
      <c r="BK107" s="131"/>
      <c r="BL107" s="131"/>
      <c r="BM107" s="131"/>
    </row>
    <row r="108" spans="2:65" s="1" customFormat="1" ht="18" customHeight="1">
      <c r="B108" s="32"/>
      <c r="C108" s="33"/>
      <c r="D108" s="221" t="s">
        <v>126</v>
      </c>
      <c r="E108" s="208"/>
      <c r="F108" s="208"/>
      <c r="G108" s="208"/>
      <c r="H108" s="208"/>
      <c r="I108" s="33"/>
      <c r="J108" s="33"/>
      <c r="K108" s="33"/>
      <c r="L108" s="33"/>
      <c r="M108" s="33"/>
      <c r="N108" s="222">
        <f>ROUND(N87*T108,2)</f>
        <v>0</v>
      </c>
      <c r="O108" s="208"/>
      <c r="P108" s="208"/>
      <c r="Q108" s="208"/>
      <c r="R108" s="34"/>
      <c r="S108" s="129"/>
      <c r="T108" s="75"/>
      <c r="U108" s="130" t="s">
        <v>48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2" t="s">
        <v>125</v>
      </c>
      <c r="AZ108" s="131"/>
      <c r="BA108" s="131"/>
      <c r="BB108" s="131"/>
      <c r="BC108" s="131"/>
      <c r="BD108" s="131"/>
      <c r="BE108" s="133">
        <f t="shared" si="0"/>
        <v>0</v>
      </c>
      <c r="BF108" s="133">
        <f t="shared" si="1"/>
        <v>0</v>
      </c>
      <c r="BG108" s="133">
        <f t="shared" si="2"/>
        <v>0</v>
      </c>
      <c r="BH108" s="133">
        <f t="shared" si="3"/>
        <v>0</v>
      </c>
      <c r="BI108" s="133">
        <f t="shared" si="4"/>
        <v>0</v>
      </c>
      <c r="BJ108" s="132" t="s">
        <v>23</v>
      </c>
      <c r="BK108" s="131"/>
      <c r="BL108" s="131"/>
      <c r="BM108" s="131"/>
    </row>
    <row r="109" spans="2:65" s="1" customFormat="1" ht="18" customHeight="1">
      <c r="B109" s="32"/>
      <c r="C109" s="33"/>
      <c r="D109" s="221" t="s">
        <v>127</v>
      </c>
      <c r="E109" s="208"/>
      <c r="F109" s="208"/>
      <c r="G109" s="208"/>
      <c r="H109" s="208"/>
      <c r="I109" s="33"/>
      <c r="J109" s="33"/>
      <c r="K109" s="33"/>
      <c r="L109" s="33"/>
      <c r="M109" s="33"/>
      <c r="N109" s="222">
        <f>ROUND(N87*T109,2)</f>
        <v>0</v>
      </c>
      <c r="O109" s="208"/>
      <c r="P109" s="208"/>
      <c r="Q109" s="208"/>
      <c r="R109" s="34"/>
      <c r="S109" s="129"/>
      <c r="T109" s="75"/>
      <c r="U109" s="130" t="s">
        <v>48</v>
      </c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2" t="s">
        <v>125</v>
      </c>
      <c r="AZ109" s="131"/>
      <c r="BA109" s="131"/>
      <c r="BB109" s="131"/>
      <c r="BC109" s="131"/>
      <c r="BD109" s="131"/>
      <c r="BE109" s="133">
        <f t="shared" si="0"/>
        <v>0</v>
      </c>
      <c r="BF109" s="133">
        <f t="shared" si="1"/>
        <v>0</v>
      </c>
      <c r="BG109" s="133">
        <f t="shared" si="2"/>
        <v>0</v>
      </c>
      <c r="BH109" s="133">
        <f t="shared" si="3"/>
        <v>0</v>
      </c>
      <c r="BI109" s="133">
        <f t="shared" si="4"/>
        <v>0</v>
      </c>
      <c r="BJ109" s="132" t="s">
        <v>23</v>
      </c>
      <c r="BK109" s="131"/>
      <c r="BL109" s="131"/>
      <c r="BM109" s="131"/>
    </row>
    <row r="110" spans="2:65" s="1" customFormat="1" ht="18" customHeight="1">
      <c r="B110" s="32"/>
      <c r="C110" s="33"/>
      <c r="D110" s="221" t="s">
        <v>128</v>
      </c>
      <c r="E110" s="208"/>
      <c r="F110" s="208"/>
      <c r="G110" s="208"/>
      <c r="H110" s="208"/>
      <c r="I110" s="33"/>
      <c r="J110" s="33"/>
      <c r="K110" s="33"/>
      <c r="L110" s="33"/>
      <c r="M110" s="33"/>
      <c r="N110" s="222">
        <f>ROUND(N87*T110,2)</f>
        <v>0</v>
      </c>
      <c r="O110" s="208"/>
      <c r="P110" s="208"/>
      <c r="Q110" s="208"/>
      <c r="R110" s="34"/>
      <c r="S110" s="129"/>
      <c r="T110" s="75"/>
      <c r="U110" s="130" t="s">
        <v>48</v>
      </c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2" t="s">
        <v>125</v>
      </c>
      <c r="AZ110" s="131"/>
      <c r="BA110" s="131"/>
      <c r="BB110" s="131"/>
      <c r="BC110" s="131"/>
      <c r="BD110" s="131"/>
      <c r="BE110" s="133">
        <f t="shared" si="0"/>
        <v>0</v>
      </c>
      <c r="BF110" s="133">
        <f t="shared" si="1"/>
        <v>0</v>
      </c>
      <c r="BG110" s="133">
        <f t="shared" si="2"/>
        <v>0</v>
      </c>
      <c r="BH110" s="133">
        <f t="shared" si="3"/>
        <v>0</v>
      </c>
      <c r="BI110" s="133">
        <f t="shared" si="4"/>
        <v>0</v>
      </c>
      <c r="BJ110" s="132" t="s">
        <v>23</v>
      </c>
      <c r="BK110" s="131"/>
      <c r="BL110" s="131"/>
      <c r="BM110" s="131"/>
    </row>
    <row r="111" spans="2:65" s="1" customFormat="1" ht="18" customHeight="1">
      <c r="B111" s="32"/>
      <c r="C111" s="33"/>
      <c r="D111" s="221" t="s">
        <v>129</v>
      </c>
      <c r="E111" s="208"/>
      <c r="F111" s="208"/>
      <c r="G111" s="208"/>
      <c r="H111" s="208"/>
      <c r="I111" s="33"/>
      <c r="J111" s="33"/>
      <c r="K111" s="33"/>
      <c r="L111" s="33"/>
      <c r="M111" s="33"/>
      <c r="N111" s="222">
        <f>ROUND(N87*T111,2)</f>
        <v>0</v>
      </c>
      <c r="O111" s="208"/>
      <c r="P111" s="208"/>
      <c r="Q111" s="208"/>
      <c r="R111" s="34"/>
      <c r="S111" s="129"/>
      <c r="T111" s="75"/>
      <c r="U111" s="130" t="s">
        <v>48</v>
      </c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2" t="s">
        <v>125</v>
      </c>
      <c r="AZ111" s="131"/>
      <c r="BA111" s="131"/>
      <c r="BB111" s="131"/>
      <c r="BC111" s="131"/>
      <c r="BD111" s="131"/>
      <c r="BE111" s="133">
        <f t="shared" si="0"/>
        <v>0</v>
      </c>
      <c r="BF111" s="133">
        <f t="shared" si="1"/>
        <v>0</v>
      </c>
      <c r="BG111" s="133">
        <f t="shared" si="2"/>
        <v>0</v>
      </c>
      <c r="BH111" s="133">
        <f t="shared" si="3"/>
        <v>0</v>
      </c>
      <c r="BI111" s="133">
        <f t="shared" si="4"/>
        <v>0</v>
      </c>
      <c r="BJ111" s="132" t="s">
        <v>23</v>
      </c>
      <c r="BK111" s="131"/>
      <c r="BL111" s="131"/>
      <c r="BM111" s="131"/>
    </row>
    <row r="112" spans="2:65" s="1" customFormat="1" ht="18" customHeight="1">
      <c r="B112" s="32"/>
      <c r="C112" s="33"/>
      <c r="D112" s="97" t="s">
        <v>130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222">
        <f>ROUND(N87*T112,2)</f>
        <v>0</v>
      </c>
      <c r="O112" s="208"/>
      <c r="P112" s="208"/>
      <c r="Q112" s="208"/>
      <c r="R112" s="34"/>
      <c r="S112" s="129"/>
      <c r="T112" s="134"/>
      <c r="U112" s="135" t="s">
        <v>48</v>
      </c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2" t="s">
        <v>131</v>
      </c>
      <c r="AZ112" s="131"/>
      <c r="BA112" s="131"/>
      <c r="BB112" s="131"/>
      <c r="BC112" s="131"/>
      <c r="BD112" s="131"/>
      <c r="BE112" s="133">
        <f t="shared" si="0"/>
        <v>0</v>
      </c>
      <c r="BF112" s="133">
        <f t="shared" si="1"/>
        <v>0</v>
      </c>
      <c r="BG112" s="133">
        <f t="shared" si="2"/>
        <v>0</v>
      </c>
      <c r="BH112" s="133">
        <f t="shared" si="3"/>
        <v>0</v>
      </c>
      <c r="BI112" s="133">
        <f t="shared" si="4"/>
        <v>0</v>
      </c>
      <c r="BJ112" s="132" t="s">
        <v>23</v>
      </c>
      <c r="BK112" s="131"/>
      <c r="BL112" s="131"/>
      <c r="BM112" s="131"/>
    </row>
    <row r="113" spans="2:21" s="1" customForma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  <c r="T113" s="116"/>
      <c r="U113" s="116"/>
    </row>
    <row r="114" spans="2:21" s="1" customFormat="1" ht="29.25" customHeight="1">
      <c r="B114" s="32"/>
      <c r="C114" s="108" t="s">
        <v>96</v>
      </c>
      <c r="D114" s="43"/>
      <c r="E114" s="43"/>
      <c r="F114" s="43"/>
      <c r="G114" s="43"/>
      <c r="H114" s="43"/>
      <c r="I114" s="43"/>
      <c r="J114" s="43"/>
      <c r="K114" s="43"/>
      <c r="L114" s="228">
        <f>ROUND(SUM(N87+N106),2)</f>
        <v>0</v>
      </c>
      <c r="M114" s="237"/>
      <c r="N114" s="237"/>
      <c r="O114" s="237"/>
      <c r="P114" s="237"/>
      <c r="Q114" s="237"/>
      <c r="R114" s="34"/>
      <c r="T114" s="116"/>
      <c r="U114" s="116"/>
    </row>
    <row r="115" spans="2:21" s="1" customFormat="1" ht="6.95" customHeight="1"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  <c r="T115" s="116"/>
      <c r="U115" s="116"/>
    </row>
    <row r="119" spans="2:21" s="1" customFormat="1" ht="6.95" customHeight="1"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2:21" s="1" customFormat="1" ht="36.950000000000003" customHeight="1">
      <c r="B120" s="32"/>
      <c r="C120" s="192" t="s">
        <v>132</v>
      </c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34"/>
    </row>
    <row r="121" spans="2:21" s="1" customFormat="1" ht="6.95" customHeight="1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21" s="1" customFormat="1" ht="36.950000000000003" customHeight="1">
      <c r="B122" s="32"/>
      <c r="C122" s="66" t="s">
        <v>17</v>
      </c>
      <c r="D122" s="33"/>
      <c r="E122" s="33"/>
      <c r="F122" s="209" t="str">
        <f>F6</f>
        <v>Oprava zvoničky v obci Modlešovice</v>
      </c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33"/>
      <c r="R122" s="34"/>
    </row>
    <row r="123" spans="2:21" s="1" customFormat="1" ht="6.95" customHeight="1"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</row>
    <row r="124" spans="2:21" s="1" customFormat="1" ht="18" customHeight="1">
      <c r="B124" s="32"/>
      <c r="C124" s="27" t="s">
        <v>24</v>
      </c>
      <c r="D124" s="33"/>
      <c r="E124" s="33"/>
      <c r="F124" s="25" t="str">
        <f>F8</f>
        <v>Modlešovice</v>
      </c>
      <c r="G124" s="33"/>
      <c r="H124" s="33"/>
      <c r="I124" s="33"/>
      <c r="J124" s="33"/>
      <c r="K124" s="27" t="s">
        <v>26</v>
      </c>
      <c r="L124" s="33"/>
      <c r="M124" s="235" t="str">
        <f>IF(O8="","",O8)</f>
        <v>25.5.2017</v>
      </c>
      <c r="N124" s="208"/>
      <c r="O124" s="208"/>
      <c r="P124" s="208"/>
      <c r="Q124" s="33"/>
      <c r="R124" s="34"/>
    </row>
    <row r="125" spans="2:21" s="1" customFormat="1" ht="6.95" customHeight="1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21" s="1" customFormat="1" ht="15">
      <c r="B126" s="32"/>
      <c r="C126" s="27" t="s">
        <v>30</v>
      </c>
      <c r="D126" s="33"/>
      <c r="E126" s="33"/>
      <c r="F126" s="25" t="str">
        <f>E11</f>
        <v>Město Strakonice, Velké nám. 2, Strakonice</v>
      </c>
      <c r="G126" s="33"/>
      <c r="H126" s="33"/>
      <c r="I126" s="33"/>
      <c r="J126" s="33"/>
      <c r="K126" s="27" t="s">
        <v>37</v>
      </c>
      <c r="L126" s="33"/>
      <c r="M126" s="197" t="str">
        <f>E17</f>
        <v xml:space="preserve"> </v>
      </c>
      <c r="N126" s="208"/>
      <c r="O126" s="208"/>
      <c r="P126" s="208"/>
      <c r="Q126" s="208"/>
      <c r="R126" s="34"/>
    </row>
    <row r="127" spans="2:21" s="1" customFormat="1" ht="14.45" customHeight="1">
      <c r="B127" s="32"/>
      <c r="C127" s="27" t="s">
        <v>35</v>
      </c>
      <c r="D127" s="33"/>
      <c r="E127" s="33"/>
      <c r="F127" s="25" t="str">
        <f>IF(E14="","",E14)</f>
        <v>Vyplň údaj</v>
      </c>
      <c r="G127" s="33"/>
      <c r="H127" s="33"/>
      <c r="I127" s="33"/>
      <c r="J127" s="33"/>
      <c r="K127" s="27" t="s">
        <v>40</v>
      </c>
      <c r="L127" s="33"/>
      <c r="M127" s="197" t="str">
        <f>E20</f>
        <v>Jiří Urbánek, Hraniční 70, Strakonice</v>
      </c>
      <c r="N127" s="208"/>
      <c r="O127" s="208"/>
      <c r="P127" s="208"/>
      <c r="Q127" s="208"/>
      <c r="R127" s="34"/>
    </row>
    <row r="128" spans="2:21" s="1" customFormat="1" ht="10.35" customHeight="1"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4"/>
    </row>
    <row r="129" spans="2:65" s="8" customFormat="1" ht="29.25" customHeight="1">
      <c r="B129" s="136"/>
      <c r="C129" s="137" t="s">
        <v>133</v>
      </c>
      <c r="D129" s="138" t="s">
        <v>134</v>
      </c>
      <c r="E129" s="138" t="s">
        <v>65</v>
      </c>
      <c r="F129" s="242" t="s">
        <v>135</v>
      </c>
      <c r="G129" s="243"/>
      <c r="H129" s="243"/>
      <c r="I129" s="243"/>
      <c r="J129" s="138" t="s">
        <v>136</v>
      </c>
      <c r="K129" s="138" t="s">
        <v>137</v>
      </c>
      <c r="L129" s="244" t="s">
        <v>138</v>
      </c>
      <c r="M129" s="243"/>
      <c r="N129" s="242" t="s">
        <v>103</v>
      </c>
      <c r="O129" s="243"/>
      <c r="P129" s="243"/>
      <c r="Q129" s="245"/>
      <c r="R129" s="139"/>
      <c r="T129" s="77" t="s">
        <v>139</v>
      </c>
      <c r="U129" s="78" t="s">
        <v>47</v>
      </c>
      <c r="V129" s="78" t="s">
        <v>140</v>
      </c>
      <c r="W129" s="78" t="s">
        <v>141</v>
      </c>
      <c r="X129" s="78" t="s">
        <v>142</v>
      </c>
      <c r="Y129" s="78" t="s">
        <v>143</v>
      </c>
      <c r="Z129" s="78" t="s">
        <v>144</v>
      </c>
      <c r="AA129" s="79" t="s">
        <v>145</v>
      </c>
    </row>
    <row r="130" spans="2:65" s="1" customFormat="1" ht="29.25" customHeight="1">
      <c r="B130" s="32"/>
      <c r="C130" s="81" t="s">
        <v>100</v>
      </c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263">
        <f>BK130</f>
        <v>0</v>
      </c>
      <c r="O130" s="264"/>
      <c r="P130" s="264"/>
      <c r="Q130" s="264"/>
      <c r="R130" s="34"/>
      <c r="T130" s="80"/>
      <c r="U130" s="48"/>
      <c r="V130" s="48"/>
      <c r="W130" s="140">
        <f>W131+W354+W481</f>
        <v>0</v>
      </c>
      <c r="X130" s="48"/>
      <c r="Y130" s="140">
        <f>Y131+Y354+Y481</f>
        <v>12.40031709</v>
      </c>
      <c r="Z130" s="48"/>
      <c r="AA130" s="141">
        <f>AA131+AA354+AA481</f>
        <v>8.503297400000001</v>
      </c>
      <c r="AT130" s="15" t="s">
        <v>82</v>
      </c>
      <c r="AU130" s="15" t="s">
        <v>105</v>
      </c>
      <c r="BK130" s="142">
        <f>BK131+BK354+BK481</f>
        <v>0</v>
      </c>
    </row>
    <row r="131" spans="2:65" s="9" customFormat="1" ht="37.35" customHeight="1">
      <c r="B131" s="143"/>
      <c r="C131" s="144"/>
      <c r="D131" s="145" t="s">
        <v>106</v>
      </c>
      <c r="E131" s="145"/>
      <c r="F131" s="145"/>
      <c r="G131" s="145"/>
      <c r="H131" s="145"/>
      <c r="I131" s="145"/>
      <c r="J131" s="145"/>
      <c r="K131" s="145"/>
      <c r="L131" s="145"/>
      <c r="M131" s="145"/>
      <c r="N131" s="265">
        <f>BK131</f>
        <v>0</v>
      </c>
      <c r="O131" s="233"/>
      <c r="P131" s="233"/>
      <c r="Q131" s="233"/>
      <c r="R131" s="146"/>
      <c r="T131" s="147"/>
      <c r="U131" s="144"/>
      <c r="V131" s="144"/>
      <c r="W131" s="148">
        <f>W132+W182+W200+W204+W221+W226+W285+W343</f>
        <v>0</v>
      </c>
      <c r="X131" s="144"/>
      <c r="Y131" s="148">
        <f>Y132+Y182+Y200+Y204+Y221+Y226+Y285+Y343</f>
        <v>10.66219675</v>
      </c>
      <c r="Z131" s="144"/>
      <c r="AA131" s="149">
        <f>AA132+AA182+AA200+AA204+AA221+AA226+AA285+AA343</f>
        <v>7.8427220000000011</v>
      </c>
      <c r="AR131" s="150" t="s">
        <v>23</v>
      </c>
      <c r="AT131" s="151" t="s">
        <v>82</v>
      </c>
      <c r="AU131" s="151" t="s">
        <v>83</v>
      </c>
      <c r="AY131" s="150" t="s">
        <v>146</v>
      </c>
      <c r="BK131" s="152">
        <f>BK132+BK182+BK200+BK204+BK221+BK226+BK285+BK343</f>
        <v>0</v>
      </c>
    </row>
    <row r="132" spans="2:65" s="9" customFormat="1" ht="19.899999999999999" customHeight="1">
      <c r="B132" s="143"/>
      <c r="C132" s="144"/>
      <c r="D132" s="153" t="s">
        <v>107</v>
      </c>
      <c r="E132" s="153"/>
      <c r="F132" s="153"/>
      <c r="G132" s="153"/>
      <c r="H132" s="153"/>
      <c r="I132" s="153"/>
      <c r="J132" s="153"/>
      <c r="K132" s="153"/>
      <c r="L132" s="153"/>
      <c r="M132" s="153"/>
      <c r="N132" s="259">
        <f>BK132</f>
        <v>0</v>
      </c>
      <c r="O132" s="260"/>
      <c r="P132" s="260"/>
      <c r="Q132" s="260"/>
      <c r="R132" s="146"/>
      <c r="T132" s="147"/>
      <c r="U132" s="144"/>
      <c r="V132" s="144"/>
      <c r="W132" s="148">
        <f>SUM(W133:W181)</f>
        <v>0</v>
      </c>
      <c r="X132" s="144"/>
      <c r="Y132" s="148">
        <f>SUM(Y133:Y181)</f>
        <v>2.6900000000000003E-4</v>
      </c>
      <c r="Z132" s="144"/>
      <c r="AA132" s="149">
        <f>SUM(AA133:AA181)</f>
        <v>0</v>
      </c>
      <c r="AR132" s="150" t="s">
        <v>23</v>
      </c>
      <c r="AT132" s="151" t="s">
        <v>82</v>
      </c>
      <c r="AU132" s="151" t="s">
        <v>23</v>
      </c>
      <c r="AY132" s="150" t="s">
        <v>146</v>
      </c>
      <c r="BK132" s="152">
        <f>SUM(BK133:BK181)</f>
        <v>0</v>
      </c>
    </row>
    <row r="133" spans="2:65" s="1" customFormat="1" ht="22.5" customHeight="1">
      <c r="B133" s="32"/>
      <c r="C133" s="154" t="s">
        <v>23</v>
      </c>
      <c r="D133" s="154" t="s">
        <v>147</v>
      </c>
      <c r="E133" s="155" t="s">
        <v>148</v>
      </c>
      <c r="F133" s="248" t="s">
        <v>149</v>
      </c>
      <c r="G133" s="249"/>
      <c r="H133" s="249"/>
      <c r="I133" s="249"/>
      <c r="J133" s="156" t="s">
        <v>150</v>
      </c>
      <c r="K133" s="157">
        <v>2</v>
      </c>
      <c r="L133" s="250">
        <v>0</v>
      </c>
      <c r="M133" s="249"/>
      <c r="N133" s="251">
        <f>ROUND(L133*K133,2)</f>
        <v>0</v>
      </c>
      <c r="O133" s="249"/>
      <c r="P133" s="249"/>
      <c r="Q133" s="249"/>
      <c r="R133" s="34"/>
      <c r="T133" s="158" t="s">
        <v>21</v>
      </c>
      <c r="U133" s="41" t="s">
        <v>48</v>
      </c>
      <c r="V133" s="33"/>
      <c r="W133" s="159">
        <f>V133*K133</f>
        <v>0</v>
      </c>
      <c r="X133" s="159">
        <v>5.0000000000000002E-5</v>
      </c>
      <c r="Y133" s="159">
        <f>X133*K133</f>
        <v>1E-4</v>
      </c>
      <c r="Z133" s="159">
        <v>0</v>
      </c>
      <c r="AA133" s="160">
        <f>Z133*K133</f>
        <v>0</v>
      </c>
      <c r="AR133" s="15" t="s">
        <v>151</v>
      </c>
      <c r="AT133" s="15" t="s">
        <v>147</v>
      </c>
      <c r="AU133" s="15" t="s">
        <v>98</v>
      </c>
      <c r="AY133" s="15" t="s">
        <v>146</v>
      </c>
      <c r="BE133" s="101">
        <f>IF(U133="základní",N133,0)</f>
        <v>0</v>
      </c>
      <c r="BF133" s="101">
        <f>IF(U133="snížená",N133,0)</f>
        <v>0</v>
      </c>
      <c r="BG133" s="101">
        <f>IF(U133="zákl. přenesená",N133,0)</f>
        <v>0</v>
      </c>
      <c r="BH133" s="101">
        <f>IF(U133="sníž. přenesená",N133,0)</f>
        <v>0</v>
      </c>
      <c r="BI133" s="101">
        <f>IF(U133="nulová",N133,0)</f>
        <v>0</v>
      </c>
      <c r="BJ133" s="15" t="s">
        <v>23</v>
      </c>
      <c r="BK133" s="101">
        <f>ROUND(L133*K133,2)</f>
        <v>0</v>
      </c>
      <c r="BL133" s="15" t="s">
        <v>151</v>
      </c>
      <c r="BM133" s="15" t="s">
        <v>152</v>
      </c>
    </row>
    <row r="134" spans="2:65" s="10" customFormat="1" ht="22.5" customHeight="1">
      <c r="B134" s="161"/>
      <c r="C134" s="162"/>
      <c r="D134" s="162"/>
      <c r="E134" s="163" t="s">
        <v>21</v>
      </c>
      <c r="F134" s="240" t="s">
        <v>153</v>
      </c>
      <c r="G134" s="241"/>
      <c r="H134" s="241"/>
      <c r="I134" s="241"/>
      <c r="J134" s="162"/>
      <c r="K134" s="164">
        <v>2</v>
      </c>
      <c r="L134" s="162"/>
      <c r="M134" s="162"/>
      <c r="N134" s="162"/>
      <c r="O134" s="162"/>
      <c r="P134" s="162"/>
      <c r="Q134" s="162"/>
      <c r="R134" s="165"/>
      <c r="T134" s="166"/>
      <c r="U134" s="162"/>
      <c r="V134" s="162"/>
      <c r="W134" s="162"/>
      <c r="X134" s="162"/>
      <c r="Y134" s="162"/>
      <c r="Z134" s="162"/>
      <c r="AA134" s="167"/>
      <c r="AT134" s="168" t="s">
        <v>154</v>
      </c>
      <c r="AU134" s="168" t="s">
        <v>98</v>
      </c>
      <c r="AV134" s="10" t="s">
        <v>98</v>
      </c>
      <c r="AW134" s="10" t="s">
        <v>39</v>
      </c>
      <c r="AX134" s="10" t="s">
        <v>83</v>
      </c>
      <c r="AY134" s="168" t="s">
        <v>146</v>
      </c>
    </row>
    <row r="135" spans="2:65" s="11" customFormat="1" ht="22.5" customHeight="1">
      <c r="B135" s="169"/>
      <c r="C135" s="170"/>
      <c r="D135" s="170"/>
      <c r="E135" s="171" t="s">
        <v>21</v>
      </c>
      <c r="F135" s="246" t="s">
        <v>155</v>
      </c>
      <c r="G135" s="247"/>
      <c r="H135" s="247"/>
      <c r="I135" s="247"/>
      <c r="J135" s="170"/>
      <c r="K135" s="172">
        <v>2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154</v>
      </c>
      <c r="AU135" s="176" t="s">
        <v>98</v>
      </c>
      <c r="AV135" s="11" t="s">
        <v>151</v>
      </c>
      <c r="AW135" s="11" t="s">
        <v>39</v>
      </c>
      <c r="AX135" s="11" t="s">
        <v>23</v>
      </c>
      <c r="AY135" s="176" t="s">
        <v>146</v>
      </c>
    </row>
    <row r="136" spans="2:65" s="1" customFormat="1" ht="31.5" customHeight="1">
      <c r="B136" s="32"/>
      <c r="C136" s="154" t="s">
        <v>98</v>
      </c>
      <c r="D136" s="154" t="s">
        <v>147</v>
      </c>
      <c r="E136" s="155" t="s">
        <v>156</v>
      </c>
      <c r="F136" s="248" t="s">
        <v>157</v>
      </c>
      <c r="G136" s="249"/>
      <c r="H136" s="249"/>
      <c r="I136" s="249"/>
      <c r="J136" s="156" t="s">
        <v>158</v>
      </c>
      <c r="K136" s="157">
        <v>6.9</v>
      </c>
      <c r="L136" s="250">
        <v>0</v>
      </c>
      <c r="M136" s="249"/>
      <c r="N136" s="251">
        <f>ROUND(L136*K136,2)</f>
        <v>0</v>
      </c>
      <c r="O136" s="249"/>
      <c r="P136" s="249"/>
      <c r="Q136" s="249"/>
      <c r="R136" s="34"/>
      <c r="T136" s="158" t="s">
        <v>21</v>
      </c>
      <c r="U136" s="41" t="s">
        <v>48</v>
      </c>
      <c r="V136" s="33"/>
      <c r="W136" s="159">
        <f>V136*K136</f>
        <v>0</v>
      </c>
      <c r="X136" s="159">
        <v>0</v>
      </c>
      <c r="Y136" s="159">
        <f>X136*K136</f>
        <v>0</v>
      </c>
      <c r="Z136" s="159">
        <v>0</v>
      </c>
      <c r="AA136" s="160">
        <f>Z136*K136</f>
        <v>0</v>
      </c>
      <c r="AR136" s="15" t="s">
        <v>151</v>
      </c>
      <c r="AT136" s="15" t="s">
        <v>147</v>
      </c>
      <c r="AU136" s="15" t="s">
        <v>98</v>
      </c>
      <c r="AY136" s="15" t="s">
        <v>146</v>
      </c>
      <c r="BE136" s="101">
        <f>IF(U136="základní",N136,0)</f>
        <v>0</v>
      </c>
      <c r="BF136" s="101">
        <f>IF(U136="snížená",N136,0)</f>
        <v>0</v>
      </c>
      <c r="BG136" s="101">
        <f>IF(U136="zákl. přenesená",N136,0)</f>
        <v>0</v>
      </c>
      <c r="BH136" s="101">
        <f>IF(U136="sníž. přenesená",N136,0)</f>
        <v>0</v>
      </c>
      <c r="BI136" s="101">
        <f>IF(U136="nulová",N136,0)</f>
        <v>0</v>
      </c>
      <c r="BJ136" s="15" t="s">
        <v>23</v>
      </c>
      <c r="BK136" s="101">
        <f>ROUND(L136*K136,2)</f>
        <v>0</v>
      </c>
      <c r="BL136" s="15" t="s">
        <v>151</v>
      </c>
      <c r="BM136" s="15" t="s">
        <v>159</v>
      </c>
    </row>
    <row r="137" spans="2:65" s="10" customFormat="1" ht="22.5" customHeight="1">
      <c r="B137" s="161"/>
      <c r="C137" s="162"/>
      <c r="D137" s="162"/>
      <c r="E137" s="163" t="s">
        <v>21</v>
      </c>
      <c r="F137" s="240" t="s">
        <v>160</v>
      </c>
      <c r="G137" s="241"/>
      <c r="H137" s="241"/>
      <c r="I137" s="241"/>
      <c r="J137" s="162"/>
      <c r="K137" s="164">
        <v>6.9</v>
      </c>
      <c r="L137" s="162"/>
      <c r="M137" s="162"/>
      <c r="N137" s="162"/>
      <c r="O137" s="162"/>
      <c r="P137" s="162"/>
      <c r="Q137" s="162"/>
      <c r="R137" s="165"/>
      <c r="T137" s="166"/>
      <c r="U137" s="162"/>
      <c r="V137" s="162"/>
      <c r="W137" s="162"/>
      <c r="X137" s="162"/>
      <c r="Y137" s="162"/>
      <c r="Z137" s="162"/>
      <c r="AA137" s="167"/>
      <c r="AT137" s="168" t="s">
        <v>154</v>
      </c>
      <c r="AU137" s="168" t="s">
        <v>98</v>
      </c>
      <c r="AV137" s="10" t="s">
        <v>98</v>
      </c>
      <c r="AW137" s="10" t="s">
        <v>39</v>
      </c>
      <c r="AX137" s="10" t="s">
        <v>83</v>
      </c>
      <c r="AY137" s="168" t="s">
        <v>146</v>
      </c>
    </row>
    <row r="138" spans="2:65" s="11" customFormat="1" ht="22.5" customHeight="1">
      <c r="B138" s="169"/>
      <c r="C138" s="170"/>
      <c r="D138" s="170"/>
      <c r="E138" s="171" t="s">
        <v>21</v>
      </c>
      <c r="F138" s="246" t="s">
        <v>155</v>
      </c>
      <c r="G138" s="247"/>
      <c r="H138" s="247"/>
      <c r="I138" s="247"/>
      <c r="J138" s="170"/>
      <c r="K138" s="172">
        <v>6.9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154</v>
      </c>
      <c r="AU138" s="176" t="s">
        <v>98</v>
      </c>
      <c r="AV138" s="11" t="s">
        <v>151</v>
      </c>
      <c r="AW138" s="11" t="s">
        <v>39</v>
      </c>
      <c r="AX138" s="11" t="s">
        <v>23</v>
      </c>
      <c r="AY138" s="176" t="s">
        <v>146</v>
      </c>
    </row>
    <row r="139" spans="2:65" s="1" customFormat="1" ht="31.5" customHeight="1">
      <c r="B139" s="32"/>
      <c r="C139" s="154" t="s">
        <v>161</v>
      </c>
      <c r="D139" s="154" t="s">
        <v>147</v>
      </c>
      <c r="E139" s="155" t="s">
        <v>162</v>
      </c>
      <c r="F139" s="248" t="s">
        <v>163</v>
      </c>
      <c r="G139" s="249"/>
      <c r="H139" s="249"/>
      <c r="I139" s="249"/>
      <c r="J139" s="156" t="s">
        <v>158</v>
      </c>
      <c r="K139" s="157">
        <v>3.5880000000000001</v>
      </c>
      <c r="L139" s="250">
        <v>0</v>
      </c>
      <c r="M139" s="249"/>
      <c r="N139" s="251">
        <f>ROUND(L139*K139,2)</f>
        <v>0</v>
      </c>
      <c r="O139" s="249"/>
      <c r="P139" s="249"/>
      <c r="Q139" s="249"/>
      <c r="R139" s="34"/>
      <c r="T139" s="158" t="s">
        <v>21</v>
      </c>
      <c r="U139" s="41" t="s">
        <v>48</v>
      </c>
      <c r="V139" s="33"/>
      <c r="W139" s="159">
        <f>V139*K139</f>
        <v>0</v>
      </c>
      <c r="X139" s="159">
        <v>0</v>
      </c>
      <c r="Y139" s="159">
        <f>X139*K139</f>
        <v>0</v>
      </c>
      <c r="Z139" s="159">
        <v>0</v>
      </c>
      <c r="AA139" s="160">
        <f>Z139*K139</f>
        <v>0</v>
      </c>
      <c r="AR139" s="15" t="s">
        <v>151</v>
      </c>
      <c r="AT139" s="15" t="s">
        <v>147</v>
      </c>
      <c r="AU139" s="15" t="s">
        <v>98</v>
      </c>
      <c r="AY139" s="15" t="s">
        <v>146</v>
      </c>
      <c r="BE139" s="101">
        <f>IF(U139="základní",N139,0)</f>
        <v>0</v>
      </c>
      <c r="BF139" s="101">
        <f>IF(U139="snížená",N139,0)</f>
        <v>0</v>
      </c>
      <c r="BG139" s="101">
        <f>IF(U139="zákl. přenesená",N139,0)</f>
        <v>0</v>
      </c>
      <c r="BH139" s="101">
        <f>IF(U139="sníž. přenesená",N139,0)</f>
        <v>0</v>
      </c>
      <c r="BI139" s="101">
        <f>IF(U139="nulová",N139,0)</f>
        <v>0</v>
      </c>
      <c r="BJ139" s="15" t="s">
        <v>23</v>
      </c>
      <c r="BK139" s="101">
        <f>ROUND(L139*K139,2)</f>
        <v>0</v>
      </c>
      <c r="BL139" s="15" t="s">
        <v>151</v>
      </c>
      <c r="BM139" s="15" t="s">
        <v>164</v>
      </c>
    </row>
    <row r="140" spans="2:65" s="10" customFormat="1" ht="22.5" customHeight="1">
      <c r="B140" s="161"/>
      <c r="C140" s="162"/>
      <c r="D140" s="162"/>
      <c r="E140" s="163" t="s">
        <v>21</v>
      </c>
      <c r="F140" s="240" t="s">
        <v>165</v>
      </c>
      <c r="G140" s="241"/>
      <c r="H140" s="241"/>
      <c r="I140" s="241"/>
      <c r="J140" s="162"/>
      <c r="K140" s="164">
        <v>3.5880000000000001</v>
      </c>
      <c r="L140" s="162"/>
      <c r="M140" s="162"/>
      <c r="N140" s="162"/>
      <c r="O140" s="162"/>
      <c r="P140" s="162"/>
      <c r="Q140" s="162"/>
      <c r="R140" s="165"/>
      <c r="T140" s="166"/>
      <c r="U140" s="162"/>
      <c r="V140" s="162"/>
      <c r="W140" s="162"/>
      <c r="X140" s="162"/>
      <c r="Y140" s="162"/>
      <c r="Z140" s="162"/>
      <c r="AA140" s="167"/>
      <c r="AT140" s="168" t="s">
        <v>154</v>
      </c>
      <c r="AU140" s="168" t="s">
        <v>98</v>
      </c>
      <c r="AV140" s="10" t="s">
        <v>98</v>
      </c>
      <c r="AW140" s="10" t="s">
        <v>39</v>
      </c>
      <c r="AX140" s="10" t="s">
        <v>83</v>
      </c>
      <c r="AY140" s="168" t="s">
        <v>146</v>
      </c>
    </row>
    <row r="141" spans="2:65" s="11" customFormat="1" ht="22.5" customHeight="1">
      <c r="B141" s="169"/>
      <c r="C141" s="170"/>
      <c r="D141" s="170"/>
      <c r="E141" s="171" t="s">
        <v>21</v>
      </c>
      <c r="F141" s="246" t="s">
        <v>155</v>
      </c>
      <c r="G141" s="247"/>
      <c r="H141" s="247"/>
      <c r="I141" s="247"/>
      <c r="J141" s="170"/>
      <c r="K141" s="172">
        <v>3.5880000000000001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154</v>
      </c>
      <c r="AU141" s="176" t="s">
        <v>98</v>
      </c>
      <c r="AV141" s="11" t="s">
        <v>151</v>
      </c>
      <c r="AW141" s="11" t="s">
        <v>39</v>
      </c>
      <c r="AX141" s="11" t="s">
        <v>23</v>
      </c>
      <c r="AY141" s="176" t="s">
        <v>146</v>
      </c>
    </row>
    <row r="142" spans="2:65" s="1" customFormat="1" ht="31.5" customHeight="1">
      <c r="B142" s="32"/>
      <c r="C142" s="154" t="s">
        <v>151</v>
      </c>
      <c r="D142" s="154" t="s">
        <v>147</v>
      </c>
      <c r="E142" s="155" t="s">
        <v>166</v>
      </c>
      <c r="F142" s="248" t="s">
        <v>167</v>
      </c>
      <c r="G142" s="249"/>
      <c r="H142" s="249"/>
      <c r="I142" s="249"/>
      <c r="J142" s="156" t="s">
        <v>158</v>
      </c>
      <c r="K142" s="157">
        <v>3.5880000000000001</v>
      </c>
      <c r="L142" s="250">
        <v>0</v>
      </c>
      <c r="M142" s="249"/>
      <c r="N142" s="251">
        <f>ROUND(L142*K142,2)</f>
        <v>0</v>
      </c>
      <c r="O142" s="249"/>
      <c r="P142" s="249"/>
      <c r="Q142" s="249"/>
      <c r="R142" s="34"/>
      <c r="T142" s="158" t="s">
        <v>21</v>
      </c>
      <c r="U142" s="41" t="s">
        <v>48</v>
      </c>
      <c r="V142" s="33"/>
      <c r="W142" s="159">
        <f>V142*K142</f>
        <v>0</v>
      </c>
      <c r="X142" s="159">
        <v>0</v>
      </c>
      <c r="Y142" s="159">
        <f>X142*K142</f>
        <v>0</v>
      </c>
      <c r="Z142" s="159">
        <v>0</v>
      </c>
      <c r="AA142" s="160">
        <f>Z142*K142</f>
        <v>0</v>
      </c>
      <c r="AR142" s="15" t="s">
        <v>151</v>
      </c>
      <c r="AT142" s="15" t="s">
        <v>147</v>
      </c>
      <c r="AU142" s="15" t="s">
        <v>98</v>
      </c>
      <c r="AY142" s="15" t="s">
        <v>146</v>
      </c>
      <c r="BE142" s="101">
        <f>IF(U142="základní",N142,0)</f>
        <v>0</v>
      </c>
      <c r="BF142" s="101">
        <f>IF(U142="snížená",N142,0)</f>
        <v>0</v>
      </c>
      <c r="BG142" s="101">
        <f>IF(U142="zákl. přenesená",N142,0)</f>
        <v>0</v>
      </c>
      <c r="BH142" s="101">
        <f>IF(U142="sníž. přenesená",N142,0)</f>
        <v>0</v>
      </c>
      <c r="BI142" s="101">
        <f>IF(U142="nulová",N142,0)</f>
        <v>0</v>
      </c>
      <c r="BJ142" s="15" t="s">
        <v>23</v>
      </c>
      <c r="BK142" s="101">
        <f>ROUND(L142*K142,2)</f>
        <v>0</v>
      </c>
      <c r="BL142" s="15" t="s">
        <v>151</v>
      </c>
      <c r="BM142" s="15" t="s">
        <v>168</v>
      </c>
    </row>
    <row r="143" spans="2:65" s="10" customFormat="1" ht="22.5" customHeight="1">
      <c r="B143" s="161"/>
      <c r="C143" s="162"/>
      <c r="D143" s="162"/>
      <c r="E143" s="163" t="s">
        <v>21</v>
      </c>
      <c r="F143" s="240" t="s">
        <v>169</v>
      </c>
      <c r="G143" s="241"/>
      <c r="H143" s="241"/>
      <c r="I143" s="241"/>
      <c r="J143" s="162"/>
      <c r="K143" s="164">
        <v>3.5880000000000001</v>
      </c>
      <c r="L143" s="162"/>
      <c r="M143" s="162"/>
      <c r="N143" s="162"/>
      <c r="O143" s="162"/>
      <c r="P143" s="162"/>
      <c r="Q143" s="162"/>
      <c r="R143" s="165"/>
      <c r="T143" s="166"/>
      <c r="U143" s="162"/>
      <c r="V143" s="162"/>
      <c r="W143" s="162"/>
      <c r="X143" s="162"/>
      <c r="Y143" s="162"/>
      <c r="Z143" s="162"/>
      <c r="AA143" s="167"/>
      <c r="AT143" s="168" t="s">
        <v>154</v>
      </c>
      <c r="AU143" s="168" t="s">
        <v>98</v>
      </c>
      <c r="AV143" s="10" t="s">
        <v>98</v>
      </c>
      <c r="AW143" s="10" t="s">
        <v>39</v>
      </c>
      <c r="AX143" s="10" t="s">
        <v>83</v>
      </c>
      <c r="AY143" s="168" t="s">
        <v>146</v>
      </c>
    </row>
    <row r="144" spans="2:65" s="11" customFormat="1" ht="22.5" customHeight="1">
      <c r="B144" s="169"/>
      <c r="C144" s="170"/>
      <c r="D144" s="170"/>
      <c r="E144" s="171" t="s">
        <v>21</v>
      </c>
      <c r="F144" s="246" t="s">
        <v>155</v>
      </c>
      <c r="G144" s="247"/>
      <c r="H144" s="247"/>
      <c r="I144" s="247"/>
      <c r="J144" s="170"/>
      <c r="K144" s="172">
        <v>3.5880000000000001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154</v>
      </c>
      <c r="AU144" s="176" t="s">
        <v>98</v>
      </c>
      <c r="AV144" s="11" t="s">
        <v>151</v>
      </c>
      <c r="AW144" s="11" t="s">
        <v>39</v>
      </c>
      <c r="AX144" s="11" t="s">
        <v>23</v>
      </c>
      <c r="AY144" s="176" t="s">
        <v>146</v>
      </c>
    </row>
    <row r="145" spans="2:65" s="1" customFormat="1" ht="31.5" customHeight="1">
      <c r="B145" s="32"/>
      <c r="C145" s="154" t="s">
        <v>170</v>
      </c>
      <c r="D145" s="154" t="s">
        <v>147</v>
      </c>
      <c r="E145" s="155" t="s">
        <v>171</v>
      </c>
      <c r="F145" s="248" t="s">
        <v>172</v>
      </c>
      <c r="G145" s="249"/>
      <c r="H145" s="249"/>
      <c r="I145" s="249"/>
      <c r="J145" s="156" t="s">
        <v>158</v>
      </c>
      <c r="K145" s="157">
        <v>2.254</v>
      </c>
      <c r="L145" s="250">
        <v>0</v>
      </c>
      <c r="M145" s="249"/>
      <c r="N145" s="251">
        <f>ROUND(L145*K145,2)</f>
        <v>0</v>
      </c>
      <c r="O145" s="249"/>
      <c r="P145" s="249"/>
      <c r="Q145" s="249"/>
      <c r="R145" s="34"/>
      <c r="T145" s="158" t="s">
        <v>21</v>
      </c>
      <c r="U145" s="41" t="s">
        <v>48</v>
      </c>
      <c r="V145" s="33"/>
      <c r="W145" s="159">
        <f>V145*K145</f>
        <v>0</v>
      </c>
      <c r="X145" s="159">
        <v>0</v>
      </c>
      <c r="Y145" s="159">
        <f>X145*K145</f>
        <v>0</v>
      </c>
      <c r="Z145" s="159">
        <v>0</v>
      </c>
      <c r="AA145" s="160">
        <f>Z145*K145</f>
        <v>0</v>
      </c>
      <c r="AR145" s="15" t="s">
        <v>151</v>
      </c>
      <c r="AT145" s="15" t="s">
        <v>147</v>
      </c>
      <c r="AU145" s="15" t="s">
        <v>98</v>
      </c>
      <c r="AY145" s="15" t="s">
        <v>146</v>
      </c>
      <c r="BE145" s="101">
        <f>IF(U145="základní",N145,0)</f>
        <v>0</v>
      </c>
      <c r="BF145" s="101">
        <f>IF(U145="snížená",N145,0)</f>
        <v>0</v>
      </c>
      <c r="BG145" s="101">
        <f>IF(U145="zákl. přenesená",N145,0)</f>
        <v>0</v>
      </c>
      <c r="BH145" s="101">
        <f>IF(U145="sníž. přenesená",N145,0)</f>
        <v>0</v>
      </c>
      <c r="BI145" s="101">
        <f>IF(U145="nulová",N145,0)</f>
        <v>0</v>
      </c>
      <c r="BJ145" s="15" t="s">
        <v>23</v>
      </c>
      <c r="BK145" s="101">
        <f>ROUND(L145*K145,2)</f>
        <v>0</v>
      </c>
      <c r="BL145" s="15" t="s">
        <v>151</v>
      </c>
      <c r="BM145" s="15" t="s">
        <v>173</v>
      </c>
    </row>
    <row r="146" spans="2:65" s="10" customFormat="1" ht="22.5" customHeight="1">
      <c r="B146" s="161"/>
      <c r="C146" s="162"/>
      <c r="D146" s="162"/>
      <c r="E146" s="163" t="s">
        <v>21</v>
      </c>
      <c r="F146" s="240" t="s">
        <v>174</v>
      </c>
      <c r="G146" s="241"/>
      <c r="H146" s="241"/>
      <c r="I146" s="241"/>
      <c r="J146" s="162"/>
      <c r="K146" s="164">
        <v>2.254</v>
      </c>
      <c r="L146" s="162"/>
      <c r="M146" s="162"/>
      <c r="N146" s="162"/>
      <c r="O146" s="162"/>
      <c r="P146" s="162"/>
      <c r="Q146" s="162"/>
      <c r="R146" s="165"/>
      <c r="T146" s="166"/>
      <c r="U146" s="162"/>
      <c r="V146" s="162"/>
      <c r="W146" s="162"/>
      <c r="X146" s="162"/>
      <c r="Y146" s="162"/>
      <c r="Z146" s="162"/>
      <c r="AA146" s="167"/>
      <c r="AT146" s="168" t="s">
        <v>154</v>
      </c>
      <c r="AU146" s="168" t="s">
        <v>98</v>
      </c>
      <c r="AV146" s="10" t="s">
        <v>98</v>
      </c>
      <c r="AW146" s="10" t="s">
        <v>39</v>
      </c>
      <c r="AX146" s="10" t="s">
        <v>83</v>
      </c>
      <c r="AY146" s="168" t="s">
        <v>146</v>
      </c>
    </row>
    <row r="147" spans="2:65" s="11" customFormat="1" ht="22.5" customHeight="1">
      <c r="B147" s="169"/>
      <c r="C147" s="170"/>
      <c r="D147" s="170"/>
      <c r="E147" s="171" t="s">
        <v>21</v>
      </c>
      <c r="F147" s="246" t="s">
        <v>155</v>
      </c>
      <c r="G147" s="247"/>
      <c r="H147" s="247"/>
      <c r="I147" s="247"/>
      <c r="J147" s="170"/>
      <c r="K147" s="172">
        <v>2.254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154</v>
      </c>
      <c r="AU147" s="176" t="s">
        <v>98</v>
      </c>
      <c r="AV147" s="11" t="s">
        <v>151</v>
      </c>
      <c r="AW147" s="11" t="s">
        <v>39</v>
      </c>
      <c r="AX147" s="11" t="s">
        <v>23</v>
      </c>
      <c r="AY147" s="176" t="s">
        <v>146</v>
      </c>
    </row>
    <row r="148" spans="2:65" s="1" customFormat="1" ht="31.5" customHeight="1">
      <c r="B148" s="32"/>
      <c r="C148" s="154" t="s">
        <v>175</v>
      </c>
      <c r="D148" s="154" t="s">
        <v>147</v>
      </c>
      <c r="E148" s="155" t="s">
        <v>176</v>
      </c>
      <c r="F148" s="248" t="s">
        <v>177</v>
      </c>
      <c r="G148" s="249"/>
      <c r="H148" s="249"/>
      <c r="I148" s="249"/>
      <c r="J148" s="156" t="s">
        <v>158</v>
      </c>
      <c r="K148" s="157">
        <v>2.254</v>
      </c>
      <c r="L148" s="250">
        <v>0</v>
      </c>
      <c r="M148" s="249"/>
      <c r="N148" s="251">
        <f>ROUND(L148*K148,2)</f>
        <v>0</v>
      </c>
      <c r="O148" s="249"/>
      <c r="P148" s="249"/>
      <c r="Q148" s="249"/>
      <c r="R148" s="34"/>
      <c r="T148" s="158" t="s">
        <v>21</v>
      </c>
      <c r="U148" s="41" t="s">
        <v>48</v>
      </c>
      <c r="V148" s="33"/>
      <c r="W148" s="159">
        <f>V148*K148</f>
        <v>0</v>
      </c>
      <c r="X148" s="159">
        <v>0</v>
      </c>
      <c r="Y148" s="159">
        <f>X148*K148</f>
        <v>0</v>
      </c>
      <c r="Z148" s="159">
        <v>0</v>
      </c>
      <c r="AA148" s="160">
        <f>Z148*K148</f>
        <v>0</v>
      </c>
      <c r="AR148" s="15" t="s">
        <v>151</v>
      </c>
      <c r="AT148" s="15" t="s">
        <v>147</v>
      </c>
      <c r="AU148" s="15" t="s">
        <v>98</v>
      </c>
      <c r="AY148" s="15" t="s">
        <v>146</v>
      </c>
      <c r="BE148" s="101">
        <f>IF(U148="základní",N148,0)</f>
        <v>0</v>
      </c>
      <c r="BF148" s="101">
        <f>IF(U148="snížená",N148,0)</f>
        <v>0</v>
      </c>
      <c r="BG148" s="101">
        <f>IF(U148="zákl. přenesená",N148,0)</f>
        <v>0</v>
      </c>
      <c r="BH148" s="101">
        <f>IF(U148="sníž. přenesená",N148,0)</f>
        <v>0</v>
      </c>
      <c r="BI148" s="101">
        <f>IF(U148="nulová",N148,0)</f>
        <v>0</v>
      </c>
      <c r="BJ148" s="15" t="s">
        <v>23</v>
      </c>
      <c r="BK148" s="101">
        <f>ROUND(L148*K148,2)</f>
        <v>0</v>
      </c>
      <c r="BL148" s="15" t="s">
        <v>151</v>
      </c>
      <c r="BM148" s="15" t="s">
        <v>178</v>
      </c>
    </row>
    <row r="149" spans="2:65" s="10" customFormat="1" ht="22.5" customHeight="1">
      <c r="B149" s="161"/>
      <c r="C149" s="162"/>
      <c r="D149" s="162"/>
      <c r="E149" s="163" t="s">
        <v>21</v>
      </c>
      <c r="F149" s="240" t="s">
        <v>174</v>
      </c>
      <c r="G149" s="241"/>
      <c r="H149" s="241"/>
      <c r="I149" s="241"/>
      <c r="J149" s="162"/>
      <c r="K149" s="164">
        <v>2.254</v>
      </c>
      <c r="L149" s="162"/>
      <c r="M149" s="162"/>
      <c r="N149" s="162"/>
      <c r="O149" s="162"/>
      <c r="P149" s="162"/>
      <c r="Q149" s="162"/>
      <c r="R149" s="165"/>
      <c r="T149" s="166"/>
      <c r="U149" s="162"/>
      <c r="V149" s="162"/>
      <c r="W149" s="162"/>
      <c r="X149" s="162"/>
      <c r="Y149" s="162"/>
      <c r="Z149" s="162"/>
      <c r="AA149" s="167"/>
      <c r="AT149" s="168" t="s">
        <v>154</v>
      </c>
      <c r="AU149" s="168" t="s">
        <v>98</v>
      </c>
      <c r="AV149" s="10" t="s">
        <v>98</v>
      </c>
      <c r="AW149" s="10" t="s">
        <v>39</v>
      </c>
      <c r="AX149" s="10" t="s">
        <v>83</v>
      </c>
      <c r="AY149" s="168" t="s">
        <v>146</v>
      </c>
    </row>
    <row r="150" spans="2:65" s="11" customFormat="1" ht="22.5" customHeight="1">
      <c r="B150" s="169"/>
      <c r="C150" s="170"/>
      <c r="D150" s="170"/>
      <c r="E150" s="171" t="s">
        <v>21</v>
      </c>
      <c r="F150" s="246" t="s">
        <v>155</v>
      </c>
      <c r="G150" s="247"/>
      <c r="H150" s="247"/>
      <c r="I150" s="247"/>
      <c r="J150" s="170"/>
      <c r="K150" s="172">
        <v>2.254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154</v>
      </c>
      <c r="AU150" s="176" t="s">
        <v>98</v>
      </c>
      <c r="AV150" s="11" t="s">
        <v>151</v>
      </c>
      <c r="AW150" s="11" t="s">
        <v>39</v>
      </c>
      <c r="AX150" s="11" t="s">
        <v>23</v>
      </c>
      <c r="AY150" s="176" t="s">
        <v>146</v>
      </c>
    </row>
    <row r="151" spans="2:65" s="1" customFormat="1" ht="31.5" customHeight="1">
      <c r="B151" s="32"/>
      <c r="C151" s="154" t="s">
        <v>179</v>
      </c>
      <c r="D151" s="154" t="s">
        <v>147</v>
      </c>
      <c r="E151" s="155" t="s">
        <v>180</v>
      </c>
      <c r="F151" s="248" t="s">
        <v>181</v>
      </c>
      <c r="G151" s="249"/>
      <c r="H151" s="249"/>
      <c r="I151" s="249"/>
      <c r="J151" s="156" t="s">
        <v>158</v>
      </c>
      <c r="K151" s="157">
        <v>3.7</v>
      </c>
      <c r="L151" s="250">
        <v>0</v>
      </c>
      <c r="M151" s="249"/>
      <c r="N151" s="251">
        <f>ROUND(L151*K151,2)</f>
        <v>0</v>
      </c>
      <c r="O151" s="249"/>
      <c r="P151" s="249"/>
      <c r="Q151" s="249"/>
      <c r="R151" s="34"/>
      <c r="T151" s="158" t="s">
        <v>21</v>
      </c>
      <c r="U151" s="41" t="s">
        <v>48</v>
      </c>
      <c r="V151" s="33"/>
      <c r="W151" s="159">
        <f>V151*K151</f>
        <v>0</v>
      </c>
      <c r="X151" s="159">
        <v>0</v>
      </c>
      <c r="Y151" s="159">
        <f>X151*K151</f>
        <v>0</v>
      </c>
      <c r="Z151" s="159">
        <v>0</v>
      </c>
      <c r="AA151" s="160">
        <f>Z151*K151</f>
        <v>0</v>
      </c>
      <c r="AR151" s="15" t="s">
        <v>151</v>
      </c>
      <c r="AT151" s="15" t="s">
        <v>147</v>
      </c>
      <c r="AU151" s="15" t="s">
        <v>98</v>
      </c>
      <c r="AY151" s="15" t="s">
        <v>146</v>
      </c>
      <c r="BE151" s="101">
        <f>IF(U151="základní",N151,0)</f>
        <v>0</v>
      </c>
      <c r="BF151" s="101">
        <f>IF(U151="snížená",N151,0)</f>
        <v>0</v>
      </c>
      <c r="BG151" s="101">
        <f>IF(U151="zákl. přenesená",N151,0)</f>
        <v>0</v>
      </c>
      <c r="BH151" s="101">
        <f>IF(U151="sníž. přenesená",N151,0)</f>
        <v>0</v>
      </c>
      <c r="BI151" s="101">
        <f>IF(U151="nulová",N151,0)</f>
        <v>0</v>
      </c>
      <c r="BJ151" s="15" t="s">
        <v>23</v>
      </c>
      <c r="BK151" s="101">
        <f>ROUND(L151*K151,2)</f>
        <v>0</v>
      </c>
      <c r="BL151" s="15" t="s">
        <v>151</v>
      </c>
      <c r="BM151" s="15" t="s">
        <v>182</v>
      </c>
    </row>
    <row r="152" spans="2:65" s="10" customFormat="1" ht="22.5" customHeight="1">
      <c r="B152" s="161"/>
      <c r="C152" s="162"/>
      <c r="D152" s="162"/>
      <c r="E152" s="163" t="s">
        <v>21</v>
      </c>
      <c r="F152" s="240" t="s">
        <v>183</v>
      </c>
      <c r="G152" s="241"/>
      <c r="H152" s="241"/>
      <c r="I152" s="241"/>
      <c r="J152" s="162"/>
      <c r="K152" s="164">
        <v>3.7</v>
      </c>
      <c r="L152" s="162"/>
      <c r="M152" s="162"/>
      <c r="N152" s="162"/>
      <c r="O152" s="162"/>
      <c r="P152" s="162"/>
      <c r="Q152" s="162"/>
      <c r="R152" s="165"/>
      <c r="T152" s="166"/>
      <c r="U152" s="162"/>
      <c r="V152" s="162"/>
      <c r="W152" s="162"/>
      <c r="X152" s="162"/>
      <c r="Y152" s="162"/>
      <c r="Z152" s="162"/>
      <c r="AA152" s="167"/>
      <c r="AT152" s="168" t="s">
        <v>154</v>
      </c>
      <c r="AU152" s="168" t="s">
        <v>98</v>
      </c>
      <c r="AV152" s="10" t="s">
        <v>98</v>
      </c>
      <c r="AW152" s="10" t="s">
        <v>39</v>
      </c>
      <c r="AX152" s="10" t="s">
        <v>83</v>
      </c>
      <c r="AY152" s="168" t="s">
        <v>146</v>
      </c>
    </row>
    <row r="153" spans="2:65" s="11" customFormat="1" ht="22.5" customHeight="1">
      <c r="B153" s="169"/>
      <c r="C153" s="170"/>
      <c r="D153" s="170"/>
      <c r="E153" s="171" t="s">
        <v>21</v>
      </c>
      <c r="F153" s="246" t="s">
        <v>155</v>
      </c>
      <c r="G153" s="247"/>
      <c r="H153" s="247"/>
      <c r="I153" s="247"/>
      <c r="J153" s="170"/>
      <c r="K153" s="172">
        <v>3.7</v>
      </c>
      <c r="L153" s="170"/>
      <c r="M153" s="170"/>
      <c r="N153" s="170"/>
      <c r="O153" s="170"/>
      <c r="P153" s="170"/>
      <c r="Q153" s="170"/>
      <c r="R153" s="173"/>
      <c r="T153" s="174"/>
      <c r="U153" s="170"/>
      <c r="V153" s="170"/>
      <c r="W153" s="170"/>
      <c r="X153" s="170"/>
      <c r="Y153" s="170"/>
      <c r="Z153" s="170"/>
      <c r="AA153" s="175"/>
      <c r="AT153" s="176" t="s">
        <v>154</v>
      </c>
      <c r="AU153" s="176" t="s">
        <v>98</v>
      </c>
      <c r="AV153" s="11" t="s">
        <v>151</v>
      </c>
      <c r="AW153" s="11" t="s">
        <v>39</v>
      </c>
      <c r="AX153" s="11" t="s">
        <v>23</v>
      </c>
      <c r="AY153" s="176" t="s">
        <v>146</v>
      </c>
    </row>
    <row r="154" spans="2:65" s="1" customFormat="1" ht="31.5" customHeight="1">
      <c r="B154" s="32"/>
      <c r="C154" s="154" t="s">
        <v>184</v>
      </c>
      <c r="D154" s="154" t="s">
        <v>147</v>
      </c>
      <c r="E154" s="155" t="s">
        <v>185</v>
      </c>
      <c r="F154" s="248" t="s">
        <v>186</v>
      </c>
      <c r="G154" s="249"/>
      <c r="H154" s="249"/>
      <c r="I154" s="249"/>
      <c r="J154" s="156" t="s">
        <v>158</v>
      </c>
      <c r="K154" s="157">
        <v>3.7</v>
      </c>
      <c r="L154" s="250">
        <v>0</v>
      </c>
      <c r="M154" s="249"/>
      <c r="N154" s="251">
        <f>ROUND(L154*K154,2)</f>
        <v>0</v>
      </c>
      <c r="O154" s="249"/>
      <c r="P154" s="249"/>
      <c r="Q154" s="249"/>
      <c r="R154" s="34"/>
      <c r="T154" s="158" t="s">
        <v>21</v>
      </c>
      <c r="U154" s="41" t="s">
        <v>48</v>
      </c>
      <c r="V154" s="33"/>
      <c r="W154" s="159">
        <f>V154*K154</f>
        <v>0</v>
      </c>
      <c r="X154" s="159">
        <v>0</v>
      </c>
      <c r="Y154" s="159">
        <f>X154*K154</f>
        <v>0</v>
      </c>
      <c r="Z154" s="159">
        <v>0</v>
      </c>
      <c r="AA154" s="160">
        <f>Z154*K154</f>
        <v>0</v>
      </c>
      <c r="AR154" s="15" t="s">
        <v>151</v>
      </c>
      <c r="AT154" s="15" t="s">
        <v>147</v>
      </c>
      <c r="AU154" s="15" t="s">
        <v>98</v>
      </c>
      <c r="AY154" s="15" t="s">
        <v>146</v>
      </c>
      <c r="BE154" s="101">
        <f>IF(U154="základní",N154,0)</f>
        <v>0</v>
      </c>
      <c r="BF154" s="101">
        <f>IF(U154="snížená",N154,0)</f>
        <v>0</v>
      </c>
      <c r="BG154" s="101">
        <f>IF(U154="zákl. přenesená",N154,0)</f>
        <v>0</v>
      </c>
      <c r="BH154" s="101">
        <f>IF(U154="sníž. přenesená",N154,0)</f>
        <v>0</v>
      </c>
      <c r="BI154" s="101">
        <f>IF(U154="nulová",N154,0)</f>
        <v>0</v>
      </c>
      <c r="BJ154" s="15" t="s">
        <v>23</v>
      </c>
      <c r="BK154" s="101">
        <f>ROUND(L154*K154,2)</f>
        <v>0</v>
      </c>
      <c r="BL154" s="15" t="s">
        <v>151</v>
      </c>
      <c r="BM154" s="15" t="s">
        <v>187</v>
      </c>
    </row>
    <row r="155" spans="2:65" s="10" customFormat="1" ht="22.5" customHeight="1">
      <c r="B155" s="161"/>
      <c r="C155" s="162"/>
      <c r="D155" s="162"/>
      <c r="E155" s="163" t="s">
        <v>21</v>
      </c>
      <c r="F155" s="240" t="s">
        <v>183</v>
      </c>
      <c r="G155" s="241"/>
      <c r="H155" s="241"/>
      <c r="I155" s="241"/>
      <c r="J155" s="162"/>
      <c r="K155" s="164">
        <v>3.7</v>
      </c>
      <c r="L155" s="162"/>
      <c r="M155" s="162"/>
      <c r="N155" s="162"/>
      <c r="O155" s="162"/>
      <c r="P155" s="162"/>
      <c r="Q155" s="162"/>
      <c r="R155" s="165"/>
      <c r="T155" s="166"/>
      <c r="U155" s="162"/>
      <c r="V155" s="162"/>
      <c r="W155" s="162"/>
      <c r="X155" s="162"/>
      <c r="Y155" s="162"/>
      <c r="Z155" s="162"/>
      <c r="AA155" s="167"/>
      <c r="AT155" s="168" t="s">
        <v>154</v>
      </c>
      <c r="AU155" s="168" t="s">
        <v>98</v>
      </c>
      <c r="AV155" s="10" t="s">
        <v>98</v>
      </c>
      <c r="AW155" s="10" t="s">
        <v>39</v>
      </c>
      <c r="AX155" s="10" t="s">
        <v>83</v>
      </c>
      <c r="AY155" s="168" t="s">
        <v>146</v>
      </c>
    </row>
    <row r="156" spans="2:65" s="11" customFormat="1" ht="22.5" customHeight="1">
      <c r="B156" s="169"/>
      <c r="C156" s="170"/>
      <c r="D156" s="170"/>
      <c r="E156" s="171" t="s">
        <v>21</v>
      </c>
      <c r="F156" s="246" t="s">
        <v>155</v>
      </c>
      <c r="G156" s="247"/>
      <c r="H156" s="247"/>
      <c r="I156" s="247"/>
      <c r="J156" s="170"/>
      <c r="K156" s="172">
        <v>3.7</v>
      </c>
      <c r="L156" s="170"/>
      <c r="M156" s="170"/>
      <c r="N156" s="170"/>
      <c r="O156" s="170"/>
      <c r="P156" s="170"/>
      <c r="Q156" s="170"/>
      <c r="R156" s="173"/>
      <c r="T156" s="174"/>
      <c r="U156" s="170"/>
      <c r="V156" s="170"/>
      <c r="W156" s="170"/>
      <c r="X156" s="170"/>
      <c r="Y156" s="170"/>
      <c r="Z156" s="170"/>
      <c r="AA156" s="175"/>
      <c r="AT156" s="176" t="s">
        <v>154</v>
      </c>
      <c r="AU156" s="176" t="s">
        <v>98</v>
      </c>
      <c r="AV156" s="11" t="s">
        <v>151</v>
      </c>
      <c r="AW156" s="11" t="s">
        <v>39</v>
      </c>
      <c r="AX156" s="11" t="s">
        <v>23</v>
      </c>
      <c r="AY156" s="176" t="s">
        <v>146</v>
      </c>
    </row>
    <row r="157" spans="2:65" s="1" customFormat="1" ht="31.5" customHeight="1">
      <c r="B157" s="32"/>
      <c r="C157" s="154" t="s">
        <v>188</v>
      </c>
      <c r="D157" s="154" t="s">
        <v>147</v>
      </c>
      <c r="E157" s="155" t="s">
        <v>189</v>
      </c>
      <c r="F157" s="248" t="s">
        <v>190</v>
      </c>
      <c r="G157" s="249"/>
      <c r="H157" s="249"/>
      <c r="I157" s="249"/>
      <c r="J157" s="156" t="s">
        <v>158</v>
      </c>
      <c r="K157" s="157">
        <v>1.3720000000000001</v>
      </c>
      <c r="L157" s="250">
        <v>0</v>
      </c>
      <c r="M157" s="249"/>
      <c r="N157" s="251">
        <f>ROUND(L157*K157,2)</f>
        <v>0</v>
      </c>
      <c r="O157" s="249"/>
      <c r="P157" s="249"/>
      <c r="Q157" s="249"/>
      <c r="R157" s="34"/>
      <c r="T157" s="158" t="s">
        <v>21</v>
      </c>
      <c r="U157" s="41" t="s">
        <v>48</v>
      </c>
      <c r="V157" s="33"/>
      <c r="W157" s="159">
        <f>V157*K157</f>
        <v>0</v>
      </c>
      <c r="X157" s="159">
        <v>0</v>
      </c>
      <c r="Y157" s="159">
        <f>X157*K157</f>
        <v>0</v>
      </c>
      <c r="Z157" s="159">
        <v>0</v>
      </c>
      <c r="AA157" s="160">
        <f>Z157*K157</f>
        <v>0</v>
      </c>
      <c r="AR157" s="15" t="s">
        <v>151</v>
      </c>
      <c r="AT157" s="15" t="s">
        <v>147</v>
      </c>
      <c r="AU157" s="15" t="s">
        <v>98</v>
      </c>
      <c r="AY157" s="15" t="s">
        <v>146</v>
      </c>
      <c r="BE157" s="101">
        <f>IF(U157="základní",N157,0)</f>
        <v>0</v>
      </c>
      <c r="BF157" s="101">
        <f>IF(U157="snížená",N157,0)</f>
        <v>0</v>
      </c>
      <c r="BG157" s="101">
        <f>IF(U157="zákl. přenesená",N157,0)</f>
        <v>0</v>
      </c>
      <c r="BH157" s="101">
        <f>IF(U157="sníž. přenesená",N157,0)</f>
        <v>0</v>
      </c>
      <c r="BI157" s="101">
        <f>IF(U157="nulová",N157,0)</f>
        <v>0</v>
      </c>
      <c r="BJ157" s="15" t="s">
        <v>23</v>
      </c>
      <c r="BK157" s="101">
        <f>ROUND(L157*K157,2)</f>
        <v>0</v>
      </c>
      <c r="BL157" s="15" t="s">
        <v>151</v>
      </c>
      <c r="BM157" s="15" t="s">
        <v>191</v>
      </c>
    </row>
    <row r="158" spans="2:65" s="10" customFormat="1" ht="22.5" customHeight="1">
      <c r="B158" s="161"/>
      <c r="C158" s="162"/>
      <c r="D158" s="162"/>
      <c r="E158" s="163" t="s">
        <v>21</v>
      </c>
      <c r="F158" s="240" t="s">
        <v>192</v>
      </c>
      <c r="G158" s="241"/>
      <c r="H158" s="241"/>
      <c r="I158" s="241"/>
      <c r="J158" s="162"/>
      <c r="K158" s="164">
        <v>1.3720000000000001</v>
      </c>
      <c r="L158" s="162"/>
      <c r="M158" s="162"/>
      <c r="N158" s="162"/>
      <c r="O158" s="162"/>
      <c r="P158" s="162"/>
      <c r="Q158" s="162"/>
      <c r="R158" s="165"/>
      <c r="T158" s="166"/>
      <c r="U158" s="162"/>
      <c r="V158" s="162"/>
      <c r="W158" s="162"/>
      <c r="X158" s="162"/>
      <c r="Y158" s="162"/>
      <c r="Z158" s="162"/>
      <c r="AA158" s="167"/>
      <c r="AT158" s="168" t="s">
        <v>154</v>
      </c>
      <c r="AU158" s="168" t="s">
        <v>98</v>
      </c>
      <c r="AV158" s="10" t="s">
        <v>98</v>
      </c>
      <c r="AW158" s="10" t="s">
        <v>39</v>
      </c>
      <c r="AX158" s="10" t="s">
        <v>83</v>
      </c>
      <c r="AY158" s="168" t="s">
        <v>146</v>
      </c>
    </row>
    <row r="159" spans="2:65" s="11" customFormat="1" ht="22.5" customHeight="1">
      <c r="B159" s="169"/>
      <c r="C159" s="170"/>
      <c r="D159" s="170"/>
      <c r="E159" s="171" t="s">
        <v>21</v>
      </c>
      <c r="F159" s="246" t="s">
        <v>155</v>
      </c>
      <c r="G159" s="247"/>
      <c r="H159" s="247"/>
      <c r="I159" s="247"/>
      <c r="J159" s="170"/>
      <c r="K159" s="172">
        <v>1.3720000000000001</v>
      </c>
      <c r="L159" s="170"/>
      <c r="M159" s="170"/>
      <c r="N159" s="170"/>
      <c r="O159" s="170"/>
      <c r="P159" s="170"/>
      <c r="Q159" s="170"/>
      <c r="R159" s="173"/>
      <c r="T159" s="174"/>
      <c r="U159" s="170"/>
      <c r="V159" s="170"/>
      <c r="W159" s="170"/>
      <c r="X159" s="170"/>
      <c r="Y159" s="170"/>
      <c r="Z159" s="170"/>
      <c r="AA159" s="175"/>
      <c r="AT159" s="176" t="s">
        <v>154</v>
      </c>
      <c r="AU159" s="176" t="s">
        <v>98</v>
      </c>
      <c r="AV159" s="11" t="s">
        <v>151</v>
      </c>
      <c r="AW159" s="11" t="s">
        <v>39</v>
      </c>
      <c r="AX159" s="11" t="s">
        <v>23</v>
      </c>
      <c r="AY159" s="176" t="s">
        <v>146</v>
      </c>
    </row>
    <row r="160" spans="2:65" s="1" customFormat="1" ht="31.5" customHeight="1">
      <c r="B160" s="32"/>
      <c r="C160" s="154" t="s">
        <v>28</v>
      </c>
      <c r="D160" s="154" t="s">
        <v>147</v>
      </c>
      <c r="E160" s="155" t="s">
        <v>193</v>
      </c>
      <c r="F160" s="248" t="s">
        <v>194</v>
      </c>
      <c r="G160" s="249"/>
      <c r="H160" s="249"/>
      <c r="I160" s="249"/>
      <c r="J160" s="156" t="s">
        <v>158</v>
      </c>
      <c r="K160" s="157">
        <v>2.254</v>
      </c>
      <c r="L160" s="250">
        <v>0</v>
      </c>
      <c r="M160" s="249"/>
      <c r="N160" s="251">
        <f>ROUND(L160*K160,2)</f>
        <v>0</v>
      </c>
      <c r="O160" s="249"/>
      <c r="P160" s="249"/>
      <c r="Q160" s="249"/>
      <c r="R160" s="34"/>
      <c r="T160" s="158" t="s">
        <v>21</v>
      </c>
      <c r="U160" s="41" t="s">
        <v>48</v>
      </c>
      <c r="V160" s="33"/>
      <c r="W160" s="159">
        <f>V160*K160</f>
        <v>0</v>
      </c>
      <c r="X160" s="159">
        <v>0</v>
      </c>
      <c r="Y160" s="159">
        <f>X160*K160</f>
        <v>0</v>
      </c>
      <c r="Z160" s="159">
        <v>0</v>
      </c>
      <c r="AA160" s="160">
        <f>Z160*K160</f>
        <v>0</v>
      </c>
      <c r="AR160" s="15" t="s">
        <v>151</v>
      </c>
      <c r="AT160" s="15" t="s">
        <v>147</v>
      </c>
      <c r="AU160" s="15" t="s">
        <v>98</v>
      </c>
      <c r="AY160" s="15" t="s">
        <v>146</v>
      </c>
      <c r="BE160" s="101">
        <f>IF(U160="základní",N160,0)</f>
        <v>0</v>
      </c>
      <c r="BF160" s="101">
        <f>IF(U160="snížená",N160,0)</f>
        <v>0</v>
      </c>
      <c r="BG160" s="101">
        <f>IF(U160="zákl. přenesená",N160,0)</f>
        <v>0</v>
      </c>
      <c r="BH160" s="101">
        <f>IF(U160="sníž. přenesená",N160,0)</f>
        <v>0</v>
      </c>
      <c r="BI160" s="101">
        <f>IF(U160="nulová",N160,0)</f>
        <v>0</v>
      </c>
      <c r="BJ160" s="15" t="s">
        <v>23</v>
      </c>
      <c r="BK160" s="101">
        <f>ROUND(L160*K160,2)</f>
        <v>0</v>
      </c>
      <c r="BL160" s="15" t="s">
        <v>151</v>
      </c>
      <c r="BM160" s="15" t="s">
        <v>195</v>
      </c>
    </row>
    <row r="161" spans="2:65" s="10" customFormat="1" ht="22.5" customHeight="1">
      <c r="B161" s="161"/>
      <c r="C161" s="162"/>
      <c r="D161" s="162"/>
      <c r="E161" s="163" t="s">
        <v>21</v>
      </c>
      <c r="F161" s="240" t="s">
        <v>174</v>
      </c>
      <c r="G161" s="241"/>
      <c r="H161" s="241"/>
      <c r="I161" s="241"/>
      <c r="J161" s="162"/>
      <c r="K161" s="164">
        <v>2.254</v>
      </c>
      <c r="L161" s="162"/>
      <c r="M161" s="162"/>
      <c r="N161" s="162"/>
      <c r="O161" s="162"/>
      <c r="P161" s="162"/>
      <c r="Q161" s="162"/>
      <c r="R161" s="165"/>
      <c r="T161" s="166"/>
      <c r="U161" s="162"/>
      <c r="V161" s="162"/>
      <c r="W161" s="162"/>
      <c r="X161" s="162"/>
      <c r="Y161" s="162"/>
      <c r="Z161" s="162"/>
      <c r="AA161" s="167"/>
      <c r="AT161" s="168" t="s">
        <v>154</v>
      </c>
      <c r="AU161" s="168" t="s">
        <v>98</v>
      </c>
      <c r="AV161" s="10" t="s">
        <v>98</v>
      </c>
      <c r="AW161" s="10" t="s">
        <v>39</v>
      </c>
      <c r="AX161" s="10" t="s">
        <v>83</v>
      </c>
      <c r="AY161" s="168" t="s">
        <v>146</v>
      </c>
    </row>
    <row r="162" spans="2:65" s="11" customFormat="1" ht="22.5" customHeight="1">
      <c r="B162" s="169"/>
      <c r="C162" s="170"/>
      <c r="D162" s="170"/>
      <c r="E162" s="171" t="s">
        <v>21</v>
      </c>
      <c r="F162" s="246" t="s">
        <v>155</v>
      </c>
      <c r="G162" s="247"/>
      <c r="H162" s="247"/>
      <c r="I162" s="247"/>
      <c r="J162" s="170"/>
      <c r="K162" s="172">
        <v>2.254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154</v>
      </c>
      <c r="AU162" s="176" t="s">
        <v>98</v>
      </c>
      <c r="AV162" s="11" t="s">
        <v>151</v>
      </c>
      <c r="AW162" s="11" t="s">
        <v>39</v>
      </c>
      <c r="AX162" s="11" t="s">
        <v>23</v>
      </c>
      <c r="AY162" s="176" t="s">
        <v>146</v>
      </c>
    </row>
    <row r="163" spans="2:65" s="1" customFormat="1" ht="31.5" customHeight="1">
      <c r="B163" s="32"/>
      <c r="C163" s="154" t="s">
        <v>196</v>
      </c>
      <c r="D163" s="154" t="s">
        <v>147</v>
      </c>
      <c r="E163" s="155" t="s">
        <v>197</v>
      </c>
      <c r="F163" s="248" t="s">
        <v>198</v>
      </c>
      <c r="G163" s="249"/>
      <c r="H163" s="249"/>
      <c r="I163" s="249"/>
      <c r="J163" s="156" t="s">
        <v>158</v>
      </c>
      <c r="K163" s="157">
        <v>9.5419999999999998</v>
      </c>
      <c r="L163" s="250">
        <v>0</v>
      </c>
      <c r="M163" s="249"/>
      <c r="N163" s="251">
        <f>ROUND(L163*K163,2)</f>
        <v>0</v>
      </c>
      <c r="O163" s="249"/>
      <c r="P163" s="249"/>
      <c r="Q163" s="249"/>
      <c r="R163" s="34"/>
      <c r="T163" s="158" t="s">
        <v>21</v>
      </c>
      <c r="U163" s="41" t="s">
        <v>48</v>
      </c>
      <c r="V163" s="33"/>
      <c r="W163" s="159">
        <f>V163*K163</f>
        <v>0</v>
      </c>
      <c r="X163" s="159">
        <v>0</v>
      </c>
      <c r="Y163" s="159">
        <f>X163*K163</f>
        <v>0</v>
      </c>
      <c r="Z163" s="159">
        <v>0</v>
      </c>
      <c r="AA163" s="160">
        <f>Z163*K163</f>
        <v>0</v>
      </c>
      <c r="AR163" s="15" t="s">
        <v>151</v>
      </c>
      <c r="AT163" s="15" t="s">
        <v>147</v>
      </c>
      <c r="AU163" s="15" t="s">
        <v>98</v>
      </c>
      <c r="AY163" s="15" t="s">
        <v>146</v>
      </c>
      <c r="BE163" s="101">
        <f>IF(U163="základní",N163,0)</f>
        <v>0</v>
      </c>
      <c r="BF163" s="101">
        <f>IF(U163="snížená",N163,0)</f>
        <v>0</v>
      </c>
      <c r="BG163" s="101">
        <f>IF(U163="zákl. přenesená",N163,0)</f>
        <v>0</v>
      </c>
      <c r="BH163" s="101">
        <f>IF(U163="sníž. přenesená",N163,0)</f>
        <v>0</v>
      </c>
      <c r="BI163" s="101">
        <f>IF(U163="nulová",N163,0)</f>
        <v>0</v>
      </c>
      <c r="BJ163" s="15" t="s">
        <v>23</v>
      </c>
      <c r="BK163" s="101">
        <f>ROUND(L163*K163,2)</f>
        <v>0</v>
      </c>
      <c r="BL163" s="15" t="s">
        <v>151</v>
      </c>
      <c r="BM163" s="15" t="s">
        <v>199</v>
      </c>
    </row>
    <row r="164" spans="2:65" s="10" customFormat="1" ht="22.5" customHeight="1">
      <c r="B164" s="161"/>
      <c r="C164" s="162"/>
      <c r="D164" s="162"/>
      <c r="E164" s="163" t="s">
        <v>21</v>
      </c>
      <c r="F164" s="240" t="s">
        <v>200</v>
      </c>
      <c r="G164" s="241"/>
      <c r="H164" s="241"/>
      <c r="I164" s="241"/>
      <c r="J164" s="162"/>
      <c r="K164" s="164">
        <v>9.5419999999999998</v>
      </c>
      <c r="L164" s="162"/>
      <c r="M164" s="162"/>
      <c r="N164" s="162"/>
      <c r="O164" s="162"/>
      <c r="P164" s="162"/>
      <c r="Q164" s="162"/>
      <c r="R164" s="165"/>
      <c r="T164" s="166"/>
      <c r="U164" s="162"/>
      <c r="V164" s="162"/>
      <c r="W164" s="162"/>
      <c r="X164" s="162"/>
      <c r="Y164" s="162"/>
      <c r="Z164" s="162"/>
      <c r="AA164" s="167"/>
      <c r="AT164" s="168" t="s">
        <v>154</v>
      </c>
      <c r="AU164" s="168" t="s">
        <v>98</v>
      </c>
      <c r="AV164" s="10" t="s">
        <v>98</v>
      </c>
      <c r="AW164" s="10" t="s">
        <v>39</v>
      </c>
      <c r="AX164" s="10" t="s">
        <v>83</v>
      </c>
      <c r="AY164" s="168" t="s">
        <v>146</v>
      </c>
    </row>
    <row r="165" spans="2:65" s="11" customFormat="1" ht="22.5" customHeight="1">
      <c r="B165" s="169"/>
      <c r="C165" s="170"/>
      <c r="D165" s="170"/>
      <c r="E165" s="171" t="s">
        <v>21</v>
      </c>
      <c r="F165" s="246" t="s">
        <v>155</v>
      </c>
      <c r="G165" s="247"/>
      <c r="H165" s="247"/>
      <c r="I165" s="247"/>
      <c r="J165" s="170"/>
      <c r="K165" s="172">
        <v>9.5419999999999998</v>
      </c>
      <c r="L165" s="170"/>
      <c r="M165" s="170"/>
      <c r="N165" s="170"/>
      <c r="O165" s="170"/>
      <c r="P165" s="170"/>
      <c r="Q165" s="170"/>
      <c r="R165" s="173"/>
      <c r="T165" s="174"/>
      <c r="U165" s="170"/>
      <c r="V165" s="170"/>
      <c r="W165" s="170"/>
      <c r="X165" s="170"/>
      <c r="Y165" s="170"/>
      <c r="Z165" s="170"/>
      <c r="AA165" s="175"/>
      <c r="AT165" s="176" t="s">
        <v>154</v>
      </c>
      <c r="AU165" s="176" t="s">
        <v>98</v>
      </c>
      <c r="AV165" s="11" t="s">
        <v>151</v>
      </c>
      <c r="AW165" s="11" t="s">
        <v>39</v>
      </c>
      <c r="AX165" s="11" t="s">
        <v>23</v>
      </c>
      <c r="AY165" s="176" t="s">
        <v>146</v>
      </c>
    </row>
    <row r="166" spans="2:65" s="1" customFormat="1" ht="22.5" customHeight="1">
      <c r="B166" s="32"/>
      <c r="C166" s="154" t="s">
        <v>201</v>
      </c>
      <c r="D166" s="154" t="s">
        <v>147</v>
      </c>
      <c r="E166" s="155" t="s">
        <v>202</v>
      </c>
      <c r="F166" s="248" t="s">
        <v>203</v>
      </c>
      <c r="G166" s="249"/>
      <c r="H166" s="249"/>
      <c r="I166" s="249"/>
      <c r="J166" s="156" t="s">
        <v>158</v>
      </c>
      <c r="K166" s="157">
        <v>9.5419999999999998</v>
      </c>
      <c r="L166" s="250">
        <v>0</v>
      </c>
      <c r="M166" s="249"/>
      <c r="N166" s="251">
        <f>ROUND(L166*K166,2)</f>
        <v>0</v>
      </c>
      <c r="O166" s="249"/>
      <c r="P166" s="249"/>
      <c r="Q166" s="249"/>
      <c r="R166" s="34"/>
      <c r="T166" s="158" t="s">
        <v>21</v>
      </c>
      <c r="U166" s="41" t="s">
        <v>48</v>
      </c>
      <c r="V166" s="33"/>
      <c r="W166" s="159">
        <f>V166*K166</f>
        <v>0</v>
      </c>
      <c r="X166" s="159">
        <v>0</v>
      </c>
      <c r="Y166" s="159">
        <f>X166*K166</f>
        <v>0</v>
      </c>
      <c r="Z166" s="159">
        <v>0</v>
      </c>
      <c r="AA166" s="160">
        <f>Z166*K166</f>
        <v>0</v>
      </c>
      <c r="AR166" s="15" t="s">
        <v>151</v>
      </c>
      <c r="AT166" s="15" t="s">
        <v>147</v>
      </c>
      <c r="AU166" s="15" t="s">
        <v>98</v>
      </c>
      <c r="AY166" s="15" t="s">
        <v>146</v>
      </c>
      <c r="BE166" s="101">
        <f>IF(U166="základní",N166,0)</f>
        <v>0</v>
      </c>
      <c r="BF166" s="101">
        <f>IF(U166="snížená",N166,0)</f>
        <v>0</v>
      </c>
      <c r="BG166" s="101">
        <f>IF(U166="zákl. přenesená",N166,0)</f>
        <v>0</v>
      </c>
      <c r="BH166" s="101">
        <f>IF(U166="sníž. přenesená",N166,0)</f>
        <v>0</v>
      </c>
      <c r="BI166" s="101">
        <f>IF(U166="nulová",N166,0)</f>
        <v>0</v>
      </c>
      <c r="BJ166" s="15" t="s">
        <v>23</v>
      </c>
      <c r="BK166" s="101">
        <f>ROUND(L166*K166,2)</f>
        <v>0</v>
      </c>
      <c r="BL166" s="15" t="s">
        <v>151</v>
      </c>
      <c r="BM166" s="15" t="s">
        <v>204</v>
      </c>
    </row>
    <row r="167" spans="2:65" s="10" customFormat="1" ht="22.5" customHeight="1">
      <c r="B167" s="161"/>
      <c r="C167" s="162"/>
      <c r="D167" s="162"/>
      <c r="E167" s="163" t="s">
        <v>21</v>
      </c>
      <c r="F167" s="240" t="s">
        <v>200</v>
      </c>
      <c r="G167" s="241"/>
      <c r="H167" s="241"/>
      <c r="I167" s="241"/>
      <c r="J167" s="162"/>
      <c r="K167" s="164">
        <v>9.5419999999999998</v>
      </c>
      <c r="L167" s="162"/>
      <c r="M167" s="162"/>
      <c r="N167" s="162"/>
      <c r="O167" s="162"/>
      <c r="P167" s="162"/>
      <c r="Q167" s="162"/>
      <c r="R167" s="165"/>
      <c r="T167" s="166"/>
      <c r="U167" s="162"/>
      <c r="V167" s="162"/>
      <c r="W167" s="162"/>
      <c r="X167" s="162"/>
      <c r="Y167" s="162"/>
      <c r="Z167" s="162"/>
      <c r="AA167" s="167"/>
      <c r="AT167" s="168" t="s">
        <v>154</v>
      </c>
      <c r="AU167" s="168" t="s">
        <v>98</v>
      </c>
      <c r="AV167" s="10" t="s">
        <v>98</v>
      </c>
      <c r="AW167" s="10" t="s">
        <v>39</v>
      </c>
      <c r="AX167" s="10" t="s">
        <v>83</v>
      </c>
      <c r="AY167" s="168" t="s">
        <v>146</v>
      </c>
    </row>
    <row r="168" spans="2:65" s="11" customFormat="1" ht="22.5" customHeight="1">
      <c r="B168" s="169"/>
      <c r="C168" s="170"/>
      <c r="D168" s="170"/>
      <c r="E168" s="171" t="s">
        <v>21</v>
      </c>
      <c r="F168" s="246" t="s">
        <v>155</v>
      </c>
      <c r="G168" s="247"/>
      <c r="H168" s="247"/>
      <c r="I168" s="247"/>
      <c r="J168" s="170"/>
      <c r="K168" s="172">
        <v>9.5419999999999998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154</v>
      </c>
      <c r="AU168" s="176" t="s">
        <v>98</v>
      </c>
      <c r="AV168" s="11" t="s">
        <v>151</v>
      </c>
      <c r="AW168" s="11" t="s">
        <v>39</v>
      </c>
      <c r="AX168" s="11" t="s">
        <v>23</v>
      </c>
      <c r="AY168" s="176" t="s">
        <v>146</v>
      </c>
    </row>
    <row r="169" spans="2:65" s="1" customFormat="1" ht="22.5" customHeight="1">
      <c r="B169" s="32"/>
      <c r="C169" s="154" t="s">
        <v>205</v>
      </c>
      <c r="D169" s="154" t="s">
        <v>147</v>
      </c>
      <c r="E169" s="155" t="s">
        <v>206</v>
      </c>
      <c r="F169" s="248" t="s">
        <v>207</v>
      </c>
      <c r="G169" s="249"/>
      <c r="H169" s="249"/>
      <c r="I169" s="249"/>
      <c r="J169" s="156" t="s">
        <v>158</v>
      </c>
      <c r="K169" s="157">
        <v>9.5419999999999998</v>
      </c>
      <c r="L169" s="250">
        <v>0</v>
      </c>
      <c r="M169" s="249"/>
      <c r="N169" s="251">
        <f>ROUND(L169*K169,2)</f>
        <v>0</v>
      </c>
      <c r="O169" s="249"/>
      <c r="P169" s="249"/>
      <c r="Q169" s="249"/>
      <c r="R169" s="34"/>
      <c r="T169" s="158" t="s">
        <v>21</v>
      </c>
      <c r="U169" s="41" t="s">
        <v>48</v>
      </c>
      <c r="V169" s="33"/>
      <c r="W169" s="159">
        <f>V169*K169</f>
        <v>0</v>
      </c>
      <c r="X169" s="159">
        <v>0</v>
      </c>
      <c r="Y169" s="159">
        <f>X169*K169</f>
        <v>0</v>
      </c>
      <c r="Z169" s="159">
        <v>0</v>
      </c>
      <c r="AA169" s="160">
        <f>Z169*K169</f>
        <v>0</v>
      </c>
      <c r="AR169" s="15" t="s">
        <v>151</v>
      </c>
      <c r="AT169" s="15" t="s">
        <v>147</v>
      </c>
      <c r="AU169" s="15" t="s">
        <v>98</v>
      </c>
      <c r="AY169" s="15" t="s">
        <v>146</v>
      </c>
      <c r="BE169" s="101">
        <f>IF(U169="základní",N169,0)</f>
        <v>0</v>
      </c>
      <c r="BF169" s="101">
        <f>IF(U169="snížená",N169,0)</f>
        <v>0</v>
      </c>
      <c r="BG169" s="101">
        <f>IF(U169="zákl. přenesená",N169,0)</f>
        <v>0</v>
      </c>
      <c r="BH169" s="101">
        <f>IF(U169="sníž. přenesená",N169,0)</f>
        <v>0</v>
      </c>
      <c r="BI169" s="101">
        <f>IF(U169="nulová",N169,0)</f>
        <v>0</v>
      </c>
      <c r="BJ169" s="15" t="s">
        <v>23</v>
      </c>
      <c r="BK169" s="101">
        <f>ROUND(L169*K169,2)</f>
        <v>0</v>
      </c>
      <c r="BL169" s="15" t="s">
        <v>151</v>
      </c>
      <c r="BM169" s="15" t="s">
        <v>208</v>
      </c>
    </row>
    <row r="170" spans="2:65" s="10" customFormat="1" ht="22.5" customHeight="1">
      <c r="B170" s="161"/>
      <c r="C170" s="162"/>
      <c r="D170" s="162"/>
      <c r="E170" s="163" t="s">
        <v>21</v>
      </c>
      <c r="F170" s="240" t="s">
        <v>200</v>
      </c>
      <c r="G170" s="241"/>
      <c r="H170" s="241"/>
      <c r="I170" s="241"/>
      <c r="J170" s="162"/>
      <c r="K170" s="164">
        <v>9.5419999999999998</v>
      </c>
      <c r="L170" s="162"/>
      <c r="M170" s="162"/>
      <c r="N170" s="162"/>
      <c r="O170" s="162"/>
      <c r="P170" s="162"/>
      <c r="Q170" s="162"/>
      <c r="R170" s="165"/>
      <c r="T170" s="166"/>
      <c r="U170" s="162"/>
      <c r="V170" s="162"/>
      <c r="W170" s="162"/>
      <c r="X170" s="162"/>
      <c r="Y170" s="162"/>
      <c r="Z170" s="162"/>
      <c r="AA170" s="167"/>
      <c r="AT170" s="168" t="s">
        <v>154</v>
      </c>
      <c r="AU170" s="168" t="s">
        <v>98</v>
      </c>
      <c r="AV170" s="10" t="s">
        <v>98</v>
      </c>
      <c r="AW170" s="10" t="s">
        <v>39</v>
      </c>
      <c r="AX170" s="10" t="s">
        <v>83</v>
      </c>
      <c r="AY170" s="168" t="s">
        <v>146</v>
      </c>
    </row>
    <row r="171" spans="2:65" s="11" customFormat="1" ht="22.5" customHeight="1">
      <c r="B171" s="169"/>
      <c r="C171" s="170"/>
      <c r="D171" s="170"/>
      <c r="E171" s="171" t="s">
        <v>21</v>
      </c>
      <c r="F171" s="246" t="s">
        <v>155</v>
      </c>
      <c r="G171" s="247"/>
      <c r="H171" s="247"/>
      <c r="I171" s="247"/>
      <c r="J171" s="170"/>
      <c r="K171" s="172">
        <v>9.5419999999999998</v>
      </c>
      <c r="L171" s="170"/>
      <c r="M171" s="170"/>
      <c r="N171" s="170"/>
      <c r="O171" s="170"/>
      <c r="P171" s="170"/>
      <c r="Q171" s="170"/>
      <c r="R171" s="173"/>
      <c r="T171" s="174"/>
      <c r="U171" s="170"/>
      <c r="V171" s="170"/>
      <c r="W171" s="170"/>
      <c r="X171" s="170"/>
      <c r="Y171" s="170"/>
      <c r="Z171" s="170"/>
      <c r="AA171" s="175"/>
      <c r="AT171" s="176" t="s">
        <v>154</v>
      </c>
      <c r="AU171" s="176" t="s">
        <v>98</v>
      </c>
      <c r="AV171" s="11" t="s">
        <v>151</v>
      </c>
      <c r="AW171" s="11" t="s">
        <v>39</v>
      </c>
      <c r="AX171" s="11" t="s">
        <v>23</v>
      </c>
      <c r="AY171" s="176" t="s">
        <v>146</v>
      </c>
    </row>
    <row r="172" spans="2:65" s="1" customFormat="1" ht="31.5" customHeight="1">
      <c r="B172" s="32"/>
      <c r="C172" s="154" t="s">
        <v>209</v>
      </c>
      <c r="D172" s="154" t="s">
        <v>147</v>
      </c>
      <c r="E172" s="155" t="s">
        <v>210</v>
      </c>
      <c r="F172" s="248" t="s">
        <v>211</v>
      </c>
      <c r="G172" s="249"/>
      <c r="H172" s="249"/>
      <c r="I172" s="249"/>
      <c r="J172" s="156" t="s">
        <v>212</v>
      </c>
      <c r="K172" s="157">
        <v>16.699000000000002</v>
      </c>
      <c r="L172" s="250">
        <v>0</v>
      </c>
      <c r="M172" s="249"/>
      <c r="N172" s="251">
        <f>ROUND(L172*K172,2)</f>
        <v>0</v>
      </c>
      <c r="O172" s="249"/>
      <c r="P172" s="249"/>
      <c r="Q172" s="249"/>
      <c r="R172" s="34"/>
      <c r="T172" s="158" t="s">
        <v>21</v>
      </c>
      <c r="U172" s="41" t="s">
        <v>48</v>
      </c>
      <c r="V172" s="33"/>
      <c r="W172" s="159">
        <f>V172*K172</f>
        <v>0</v>
      </c>
      <c r="X172" s="159">
        <v>0</v>
      </c>
      <c r="Y172" s="159">
        <f>X172*K172</f>
        <v>0</v>
      </c>
      <c r="Z172" s="159">
        <v>0</v>
      </c>
      <c r="AA172" s="160">
        <f>Z172*K172</f>
        <v>0</v>
      </c>
      <c r="AR172" s="15" t="s">
        <v>151</v>
      </c>
      <c r="AT172" s="15" t="s">
        <v>147</v>
      </c>
      <c r="AU172" s="15" t="s">
        <v>98</v>
      </c>
      <c r="AY172" s="15" t="s">
        <v>146</v>
      </c>
      <c r="BE172" s="101">
        <f>IF(U172="základní",N172,0)</f>
        <v>0</v>
      </c>
      <c r="BF172" s="101">
        <f>IF(U172="snížená",N172,0)</f>
        <v>0</v>
      </c>
      <c r="BG172" s="101">
        <f>IF(U172="zákl. přenesená",N172,0)</f>
        <v>0</v>
      </c>
      <c r="BH172" s="101">
        <f>IF(U172="sníž. přenesená",N172,0)</f>
        <v>0</v>
      </c>
      <c r="BI172" s="101">
        <f>IF(U172="nulová",N172,0)</f>
        <v>0</v>
      </c>
      <c r="BJ172" s="15" t="s">
        <v>23</v>
      </c>
      <c r="BK172" s="101">
        <f>ROUND(L172*K172,2)</f>
        <v>0</v>
      </c>
      <c r="BL172" s="15" t="s">
        <v>151</v>
      </c>
      <c r="BM172" s="15" t="s">
        <v>213</v>
      </c>
    </row>
    <row r="173" spans="2:65" s="10" customFormat="1" ht="22.5" customHeight="1">
      <c r="B173" s="161"/>
      <c r="C173" s="162"/>
      <c r="D173" s="162"/>
      <c r="E173" s="163" t="s">
        <v>21</v>
      </c>
      <c r="F173" s="240" t="s">
        <v>214</v>
      </c>
      <c r="G173" s="241"/>
      <c r="H173" s="241"/>
      <c r="I173" s="241"/>
      <c r="J173" s="162"/>
      <c r="K173" s="164">
        <v>16.699000000000002</v>
      </c>
      <c r="L173" s="162"/>
      <c r="M173" s="162"/>
      <c r="N173" s="162"/>
      <c r="O173" s="162"/>
      <c r="P173" s="162"/>
      <c r="Q173" s="162"/>
      <c r="R173" s="165"/>
      <c r="T173" s="166"/>
      <c r="U173" s="162"/>
      <c r="V173" s="162"/>
      <c r="W173" s="162"/>
      <c r="X173" s="162"/>
      <c r="Y173" s="162"/>
      <c r="Z173" s="162"/>
      <c r="AA173" s="167"/>
      <c r="AT173" s="168" t="s">
        <v>154</v>
      </c>
      <c r="AU173" s="168" t="s">
        <v>98</v>
      </c>
      <c r="AV173" s="10" t="s">
        <v>98</v>
      </c>
      <c r="AW173" s="10" t="s">
        <v>39</v>
      </c>
      <c r="AX173" s="10" t="s">
        <v>83</v>
      </c>
      <c r="AY173" s="168" t="s">
        <v>146</v>
      </c>
    </row>
    <row r="174" spans="2:65" s="11" customFormat="1" ht="22.5" customHeight="1">
      <c r="B174" s="169"/>
      <c r="C174" s="170"/>
      <c r="D174" s="170"/>
      <c r="E174" s="171" t="s">
        <v>21</v>
      </c>
      <c r="F174" s="246" t="s">
        <v>155</v>
      </c>
      <c r="G174" s="247"/>
      <c r="H174" s="247"/>
      <c r="I174" s="247"/>
      <c r="J174" s="170"/>
      <c r="K174" s="172">
        <v>16.699000000000002</v>
      </c>
      <c r="L174" s="170"/>
      <c r="M174" s="170"/>
      <c r="N174" s="170"/>
      <c r="O174" s="170"/>
      <c r="P174" s="170"/>
      <c r="Q174" s="170"/>
      <c r="R174" s="173"/>
      <c r="T174" s="174"/>
      <c r="U174" s="170"/>
      <c r="V174" s="170"/>
      <c r="W174" s="170"/>
      <c r="X174" s="170"/>
      <c r="Y174" s="170"/>
      <c r="Z174" s="170"/>
      <c r="AA174" s="175"/>
      <c r="AT174" s="176" t="s">
        <v>154</v>
      </c>
      <c r="AU174" s="176" t="s">
        <v>98</v>
      </c>
      <c r="AV174" s="11" t="s">
        <v>151</v>
      </c>
      <c r="AW174" s="11" t="s">
        <v>39</v>
      </c>
      <c r="AX174" s="11" t="s">
        <v>23</v>
      </c>
      <c r="AY174" s="176" t="s">
        <v>146</v>
      </c>
    </row>
    <row r="175" spans="2:65" s="1" customFormat="1" ht="31.5" customHeight="1">
      <c r="B175" s="32"/>
      <c r="C175" s="154" t="s">
        <v>9</v>
      </c>
      <c r="D175" s="154" t="s">
        <v>147</v>
      </c>
      <c r="E175" s="155" t="s">
        <v>215</v>
      </c>
      <c r="F175" s="248" t="s">
        <v>216</v>
      </c>
      <c r="G175" s="249"/>
      <c r="H175" s="249"/>
      <c r="I175" s="249"/>
      <c r="J175" s="156" t="s">
        <v>217</v>
      </c>
      <c r="K175" s="157">
        <v>11.25</v>
      </c>
      <c r="L175" s="250">
        <v>0</v>
      </c>
      <c r="M175" s="249"/>
      <c r="N175" s="251">
        <f>ROUND(L175*K175,2)</f>
        <v>0</v>
      </c>
      <c r="O175" s="249"/>
      <c r="P175" s="249"/>
      <c r="Q175" s="249"/>
      <c r="R175" s="34"/>
      <c r="T175" s="158" t="s">
        <v>21</v>
      </c>
      <c r="U175" s="41" t="s">
        <v>48</v>
      </c>
      <c r="V175" s="33"/>
      <c r="W175" s="159">
        <f>V175*K175</f>
        <v>0</v>
      </c>
      <c r="X175" s="159">
        <v>0</v>
      </c>
      <c r="Y175" s="159">
        <f>X175*K175</f>
        <v>0</v>
      </c>
      <c r="Z175" s="159">
        <v>0</v>
      </c>
      <c r="AA175" s="160">
        <f>Z175*K175</f>
        <v>0</v>
      </c>
      <c r="AR175" s="15" t="s">
        <v>151</v>
      </c>
      <c r="AT175" s="15" t="s">
        <v>147</v>
      </c>
      <c r="AU175" s="15" t="s">
        <v>98</v>
      </c>
      <c r="AY175" s="15" t="s">
        <v>146</v>
      </c>
      <c r="BE175" s="101">
        <f>IF(U175="základní",N175,0)</f>
        <v>0</v>
      </c>
      <c r="BF175" s="101">
        <f>IF(U175="snížená",N175,0)</f>
        <v>0</v>
      </c>
      <c r="BG175" s="101">
        <f>IF(U175="zákl. přenesená",N175,0)</f>
        <v>0</v>
      </c>
      <c r="BH175" s="101">
        <f>IF(U175="sníž. přenesená",N175,0)</f>
        <v>0</v>
      </c>
      <c r="BI175" s="101">
        <f>IF(U175="nulová",N175,0)</f>
        <v>0</v>
      </c>
      <c r="BJ175" s="15" t="s">
        <v>23</v>
      </c>
      <c r="BK175" s="101">
        <f>ROUND(L175*K175,2)</f>
        <v>0</v>
      </c>
      <c r="BL175" s="15" t="s">
        <v>151</v>
      </c>
      <c r="BM175" s="15" t="s">
        <v>218</v>
      </c>
    </row>
    <row r="176" spans="2:65" s="10" customFormat="1" ht="22.5" customHeight="1">
      <c r="B176" s="161"/>
      <c r="C176" s="162"/>
      <c r="D176" s="162"/>
      <c r="E176" s="163" t="s">
        <v>21</v>
      </c>
      <c r="F176" s="240" t="s">
        <v>219</v>
      </c>
      <c r="G176" s="241"/>
      <c r="H176" s="241"/>
      <c r="I176" s="241"/>
      <c r="J176" s="162"/>
      <c r="K176" s="164">
        <v>11.25</v>
      </c>
      <c r="L176" s="162"/>
      <c r="M176" s="162"/>
      <c r="N176" s="162"/>
      <c r="O176" s="162"/>
      <c r="P176" s="162"/>
      <c r="Q176" s="162"/>
      <c r="R176" s="165"/>
      <c r="T176" s="166"/>
      <c r="U176" s="162"/>
      <c r="V176" s="162"/>
      <c r="W176" s="162"/>
      <c r="X176" s="162"/>
      <c r="Y176" s="162"/>
      <c r="Z176" s="162"/>
      <c r="AA176" s="167"/>
      <c r="AT176" s="168" t="s">
        <v>154</v>
      </c>
      <c r="AU176" s="168" t="s">
        <v>98</v>
      </c>
      <c r="AV176" s="10" t="s">
        <v>98</v>
      </c>
      <c r="AW176" s="10" t="s">
        <v>39</v>
      </c>
      <c r="AX176" s="10" t="s">
        <v>83</v>
      </c>
      <c r="AY176" s="168" t="s">
        <v>146</v>
      </c>
    </row>
    <row r="177" spans="2:65" s="11" customFormat="1" ht="22.5" customHeight="1">
      <c r="B177" s="169"/>
      <c r="C177" s="170"/>
      <c r="D177" s="170"/>
      <c r="E177" s="171" t="s">
        <v>21</v>
      </c>
      <c r="F177" s="246" t="s">
        <v>155</v>
      </c>
      <c r="G177" s="247"/>
      <c r="H177" s="247"/>
      <c r="I177" s="247"/>
      <c r="J177" s="170"/>
      <c r="K177" s="172">
        <v>11.25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154</v>
      </c>
      <c r="AU177" s="176" t="s">
        <v>98</v>
      </c>
      <c r="AV177" s="11" t="s">
        <v>151</v>
      </c>
      <c r="AW177" s="11" t="s">
        <v>39</v>
      </c>
      <c r="AX177" s="11" t="s">
        <v>23</v>
      </c>
      <c r="AY177" s="176" t="s">
        <v>146</v>
      </c>
    </row>
    <row r="178" spans="2:65" s="1" customFormat="1" ht="22.5" customHeight="1">
      <c r="B178" s="32"/>
      <c r="C178" s="177" t="s">
        <v>220</v>
      </c>
      <c r="D178" s="177" t="s">
        <v>221</v>
      </c>
      <c r="E178" s="178" t="s">
        <v>222</v>
      </c>
      <c r="F178" s="255" t="s">
        <v>223</v>
      </c>
      <c r="G178" s="253"/>
      <c r="H178" s="253"/>
      <c r="I178" s="253"/>
      <c r="J178" s="179" t="s">
        <v>224</v>
      </c>
      <c r="K178" s="180">
        <v>0.16900000000000001</v>
      </c>
      <c r="L178" s="252">
        <v>0</v>
      </c>
      <c r="M178" s="253"/>
      <c r="N178" s="254">
        <f>ROUND(L178*K178,2)</f>
        <v>0</v>
      </c>
      <c r="O178" s="249"/>
      <c r="P178" s="249"/>
      <c r="Q178" s="249"/>
      <c r="R178" s="34"/>
      <c r="T178" s="158" t="s">
        <v>21</v>
      </c>
      <c r="U178" s="41" t="s">
        <v>48</v>
      </c>
      <c r="V178" s="33"/>
      <c r="W178" s="159">
        <f>V178*K178</f>
        <v>0</v>
      </c>
      <c r="X178" s="159">
        <v>1E-3</v>
      </c>
      <c r="Y178" s="159">
        <f>X178*K178</f>
        <v>1.6900000000000002E-4</v>
      </c>
      <c r="Z178" s="159">
        <v>0</v>
      </c>
      <c r="AA178" s="160">
        <f>Z178*K178</f>
        <v>0</v>
      </c>
      <c r="AR178" s="15" t="s">
        <v>184</v>
      </c>
      <c r="AT178" s="15" t="s">
        <v>221</v>
      </c>
      <c r="AU178" s="15" t="s">
        <v>98</v>
      </c>
      <c r="AY178" s="15" t="s">
        <v>146</v>
      </c>
      <c r="BE178" s="101">
        <f>IF(U178="základní",N178,0)</f>
        <v>0</v>
      </c>
      <c r="BF178" s="101">
        <f>IF(U178="snížená",N178,0)</f>
        <v>0</v>
      </c>
      <c r="BG178" s="101">
        <f>IF(U178="zákl. přenesená",N178,0)</f>
        <v>0</v>
      </c>
      <c r="BH178" s="101">
        <f>IF(U178="sníž. přenesená",N178,0)</f>
        <v>0</v>
      </c>
      <c r="BI178" s="101">
        <f>IF(U178="nulová",N178,0)</f>
        <v>0</v>
      </c>
      <c r="BJ178" s="15" t="s">
        <v>23</v>
      </c>
      <c r="BK178" s="101">
        <f>ROUND(L178*K178,2)</f>
        <v>0</v>
      </c>
      <c r="BL178" s="15" t="s">
        <v>151</v>
      </c>
      <c r="BM178" s="15" t="s">
        <v>225</v>
      </c>
    </row>
    <row r="179" spans="2:65" s="1" customFormat="1" ht="31.5" customHeight="1">
      <c r="B179" s="32"/>
      <c r="C179" s="154" t="s">
        <v>226</v>
      </c>
      <c r="D179" s="154" t="s">
        <v>147</v>
      </c>
      <c r="E179" s="155" t="s">
        <v>227</v>
      </c>
      <c r="F179" s="248" t="s">
        <v>228</v>
      </c>
      <c r="G179" s="249"/>
      <c r="H179" s="249"/>
      <c r="I179" s="249"/>
      <c r="J179" s="156" t="s">
        <v>217</v>
      </c>
      <c r="K179" s="157">
        <v>11.25</v>
      </c>
      <c r="L179" s="250">
        <v>0</v>
      </c>
      <c r="M179" s="249"/>
      <c r="N179" s="251">
        <f>ROUND(L179*K179,2)</f>
        <v>0</v>
      </c>
      <c r="O179" s="249"/>
      <c r="P179" s="249"/>
      <c r="Q179" s="249"/>
      <c r="R179" s="34"/>
      <c r="T179" s="158" t="s">
        <v>21</v>
      </c>
      <c r="U179" s="41" t="s">
        <v>48</v>
      </c>
      <c r="V179" s="33"/>
      <c r="W179" s="159">
        <f>V179*K179</f>
        <v>0</v>
      </c>
      <c r="X179" s="159">
        <v>0</v>
      </c>
      <c r="Y179" s="159">
        <f>X179*K179</f>
        <v>0</v>
      </c>
      <c r="Z179" s="159">
        <v>0</v>
      </c>
      <c r="AA179" s="160">
        <f>Z179*K179</f>
        <v>0</v>
      </c>
      <c r="AR179" s="15" t="s">
        <v>151</v>
      </c>
      <c r="AT179" s="15" t="s">
        <v>147</v>
      </c>
      <c r="AU179" s="15" t="s">
        <v>98</v>
      </c>
      <c r="AY179" s="15" t="s">
        <v>146</v>
      </c>
      <c r="BE179" s="101">
        <f>IF(U179="základní",N179,0)</f>
        <v>0</v>
      </c>
      <c r="BF179" s="101">
        <f>IF(U179="snížená",N179,0)</f>
        <v>0</v>
      </c>
      <c r="BG179" s="101">
        <f>IF(U179="zákl. přenesená",N179,0)</f>
        <v>0</v>
      </c>
      <c r="BH179" s="101">
        <f>IF(U179="sníž. přenesená",N179,0)</f>
        <v>0</v>
      </c>
      <c r="BI179" s="101">
        <f>IF(U179="nulová",N179,0)</f>
        <v>0</v>
      </c>
      <c r="BJ179" s="15" t="s">
        <v>23</v>
      </c>
      <c r="BK179" s="101">
        <f>ROUND(L179*K179,2)</f>
        <v>0</v>
      </c>
      <c r="BL179" s="15" t="s">
        <v>151</v>
      </c>
      <c r="BM179" s="15" t="s">
        <v>229</v>
      </c>
    </row>
    <row r="180" spans="2:65" s="10" customFormat="1" ht="22.5" customHeight="1">
      <c r="B180" s="161"/>
      <c r="C180" s="162"/>
      <c r="D180" s="162"/>
      <c r="E180" s="163" t="s">
        <v>21</v>
      </c>
      <c r="F180" s="240" t="s">
        <v>219</v>
      </c>
      <c r="G180" s="241"/>
      <c r="H180" s="241"/>
      <c r="I180" s="241"/>
      <c r="J180" s="162"/>
      <c r="K180" s="164">
        <v>11.25</v>
      </c>
      <c r="L180" s="162"/>
      <c r="M180" s="162"/>
      <c r="N180" s="162"/>
      <c r="O180" s="162"/>
      <c r="P180" s="162"/>
      <c r="Q180" s="162"/>
      <c r="R180" s="165"/>
      <c r="T180" s="166"/>
      <c r="U180" s="162"/>
      <c r="V180" s="162"/>
      <c r="W180" s="162"/>
      <c r="X180" s="162"/>
      <c r="Y180" s="162"/>
      <c r="Z180" s="162"/>
      <c r="AA180" s="167"/>
      <c r="AT180" s="168" t="s">
        <v>154</v>
      </c>
      <c r="AU180" s="168" t="s">
        <v>98</v>
      </c>
      <c r="AV180" s="10" t="s">
        <v>98</v>
      </c>
      <c r="AW180" s="10" t="s">
        <v>39</v>
      </c>
      <c r="AX180" s="10" t="s">
        <v>83</v>
      </c>
      <c r="AY180" s="168" t="s">
        <v>146</v>
      </c>
    </row>
    <row r="181" spans="2:65" s="11" customFormat="1" ht="22.5" customHeight="1">
      <c r="B181" s="169"/>
      <c r="C181" s="170"/>
      <c r="D181" s="170"/>
      <c r="E181" s="171" t="s">
        <v>21</v>
      </c>
      <c r="F181" s="246" t="s">
        <v>155</v>
      </c>
      <c r="G181" s="247"/>
      <c r="H181" s="247"/>
      <c r="I181" s="247"/>
      <c r="J181" s="170"/>
      <c r="K181" s="172">
        <v>11.25</v>
      </c>
      <c r="L181" s="170"/>
      <c r="M181" s="170"/>
      <c r="N181" s="170"/>
      <c r="O181" s="170"/>
      <c r="P181" s="170"/>
      <c r="Q181" s="170"/>
      <c r="R181" s="173"/>
      <c r="T181" s="174"/>
      <c r="U181" s="170"/>
      <c r="V181" s="170"/>
      <c r="W181" s="170"/>
      <c r="X181" s="170"/>
      <c r="Y181" s="170"/>
      <c r="Z181" s="170"/>
      <c r="AA181" s="175"/>
      <c r="AT181" s="176" t="s">
        <v>154</v>
      </c>
      <c r="AU181" s="176" t="s">
        <v>98</v>
      </c>
      <c r="AV181" s="11" t="s">
        <v>151</v>
      </c>
      <c r="AW181" s="11" t="s">
        <v>39</v>
      </c>
      <c r="AX181" s="11" t="s">
        <v>23</v>
      </c>
      <c r="AY181" s="176" t="s">
        <v>146</v>
      </c>
    </row>
    <row r="182" spans="2:65" s="9" customFormat="1" ht="29.85" customHeight="1">
      <c r="B182" s="143"/>
      <c r="C182" s="144"/>
      <c r="D182" s="153" t="s">
        <v>108</v>
      </c>
      <c r="E182" s="153"/>
      <c r="F182" s="153"/>
      <c r="G182" s="153"/>
      <c r="H182" s="153"/>
      <c r="I182" s="153"/>
      <c r="J182" s="153"/>
      <c r="K182" s="153"/>
      <c r="L182" s="153"/>
      <c r="M182" s="153"/>
      <c r="N182" s="259">
        <f>BK182</f>
        <v>0</v>
      </c>
      <c r="O182" s="260"/>
      <c r="P182" s="260"/>
      <c r="Q182" s="260"/>
      <c r="R182" s="146"/>
      <c r="T182" s="147"/>
      <c r="U182" s="144"/>
      <c r="V182" s="144"/>
      <c r="W182" s="148">
        <f>SUM(W183:W199)</f>
        <v>0</v>
      </c>
      <c r="X182" s="144"/>
      <c r="Y182" s="148">
        <f>SUM(Y183:Y199)</f>
        <v>2.1056999999999999E-2</v>
      </c>
      <c r="Z182" s="144"/>
      <c r="AA182" s="149">
        <f>SUM(AA183:AA199)</f>
        <v>0</v>
      </c>
      <c r="AR182" s="150" t="s">
        <v>23</v>
      </c>
      <c r="AT182" s="151" t="s">
        <v>82</v>
      </c>
      <c r="AU182" s="151" t="s">
        <v>23</v>
      </c>
      <c r="AY182" s="150" t="s">
        <v>146</v>
      </c>
      <c r="BK182" s="152">
        <f>SUM(BK183:BK199)</f>
        <v>0</v>
      </c>
    </row>
    <row r="183" spans="2:65" s="1" customFormat="1" ht="31.5" customHeight="1">
      <c r="B183" s="32"/>
      <c r="C183" s="154" t="s">
        <v>230</v>
      </c>
      <c r="D183" s="154" t="s">
        <v>147</v>
      </c>
      <c r="E183" s="155" t="s">
        <v>231</v>
      </c>
      <c r="F183" s="248" t="s">
        <v>232</v>
      </c>
      <c r="G183" s="249"/>
      <c r="H183" s="249"/>
      <c r="I183" s="249"/>
      <c r="J183" s="156" t="s">
        <v>158</v>
      </c>
      <c r="K183" s="157">
        <v>3.7</v>
      </c>
      <c r="L183" s="250">
        <v>0</v>
      </c>
      <c r="M183" s="249"/>
      <c r="N183" s="251">
        <f>ROUND(L183*K183,2)</f>
        <v>0</v>
      </c>
      <c r="O183" s="249"/>
      <c r="P183" s="249"/>
      <c r="Q183" s="249"/>
      <c r="R183" s="34"/>
      <c r="T183" s="158" t="s">
        <v>21</v>
      </c>
      <c r="U183" s="41" t="s">
        <v>48</v>
      </c>
      <c r="V183" s="33"/>
      <c r="W183" s="159">
        <f>V183*K183</f>
        <v>0</v>
      </c>
      <c r="X183" s="159">
        <v>0</v>
      </c>
      <c r="Y183" s="159">
        <f>X183*K183</f>
        <v>0</v>
      </c>
      <c r="Z183" s="159">
        <v>0</v>
      </c>
      <c r="AA183" s="160">
        <f>Z183*K183</f>
        <v>0</v>
      </c>
      <c r="AR183" s="15" t="s">
        <v>151</v>
      </c>
      <c r="AT183" s="15" t="s">
        <v>147</v>
      </c>
      <c r="AU183" s="15" t="s">
        <v>98</v>
      </c>
      <c r="AY183" s="15" t="s">
        <v>146</v>
      </c>
      <c r="BE183" s="101">
        <f>IF(U183="základní",N183,0)</f>
        <v>0</v>
      </c>
      <c r="BF183" s="101">
        <f>IF(U183="snížená",N183,0)</f>
        <v>0</v>
      </c>
      <c r="BG183" s="101">
        <f>IF(U183="zákl. přenesená",N183,0)</f>
        <v>0</v>
      </c>
      <c r="BH183" s="101">
        <f>IF(U183="sníž. přenesená",N183,0)</f>
        <v>0</v>
      </c>
      <c r="BI183" s="101">
        <f>IF(U183="nulová",N183,0)</f>
        <v>0</v>
      </c>
      <c r="BJ183" s="15" t="s">
        <v>23</v>
      </c>
      <c r="BK183" s="101">
        <f>ROUND(L183*K183,2)</f>
        <v>0</v>
      </c>
      <c r="BL183" s="15" t="s">
        <v>151</v>
      </c>
      <c r="BM183" s="15" t="s">
        <v>233</v>
      </c>
    </row>
    <row r="184" spans="2:65" s="10" customFormat="1" ht="22.5" customHeight="1">
      <c r="B184" s="161"/>
      <c r="C184" s="162"/>
      <c r="D184" s="162"/>
      <c r="E184" s="163" t="s">
        <v>21</v>
      </c>
      <c r="F184" s="240" t="s">
        <v>183</v>
      </c>
      <c r="G184" s="241"/>
      <c r="H184" s="241"/>
      <c r="I184" s="241"/>
      <c r="J184" s="162"/>
      <c r="K184" s="164">
        <v>3.7</v>
      </c>
      <c r="L184" s="162"/>
      <c r="M184" s="162"/>
      <c r="N184" s="162"/>
      <c r="O184" s="162"/>
      <c r="P184" s="162"/>
      <c r="Q184" s="162"/>
      <c r="R184" s="165"/>
      <c r="T184" s="166"/>
      <c r="U184" s="162"/>
      <c r="V184" s="162"/>
      <c r="W184" s="162"/>
      <c r="X184" s="162"/>
      <c r="Y184" s="162"/>
      <c r="Z184" s="162"/>
      <c r="AA184" s="167"/>
      <c r="AT184" s="168" t="s">
        <v>154</v>
      </c>
      <c r="AU184" s="168" t="s">
        <v>98</v>
      </c>
      <c r="AV184" s="10" t="s">
        <v>98</v>
      </c>
      <c r="AW184" s="10" t="s">
        <v>39</v>
      </c>
      <c r="AX184" s="10" t="s">
        <v>83</v>
      </c>
      <c r="AY184" s="168" t="s">
        <v>146</v>
      </c>
    </row>
    <row r="185" spans="2:65" s="11" customFormat="1" ht="22.5" customHeight="1">
      <c r="B185" s="169"/>
      <c r="C185" s="170"/>
      <c r="D185" s="170"/>
      <c r="E185" s="171" t="s">
        <v>21</v>
      </c>
      <c r="F185" s="246" t="s">
        <v>155</v>
      </c>
      <c r="G185" s="247"/>
      <c r="H185" s="247"/>
      <c r="I185" s="247"/>
      <c r="J185" s="170"/>
      <c r="K185" s="172">
        <v>3.7</v>
      </c>
      <c r="L185" s="170"/>
      <c r="M185" s="170"/>
      <c r="N185" s="170"/>
      <c r="O185" s="170"/>
      <c r="P185" s="170"/>
      <c r="Q185" s="170"/>
      <c r="R185" s="173"/>
      <c r="T185" s="174"/>
      <c r="U185" s="170"/>
      <c r="V185" s="170"/>
      <c r="W185" s="170"/>
      <c r="X185" s="170"/>
      <c r="Y185" s="170"/>
      <c r="Z185" s="170"/>
      <c r="AA185" s="175"/>
      <c r="AT185" s="176" t="s">
        <v>154</v>
      </c>
      <c r="AU185" s="176" t="s">
        <v>98</v>
      </c>
      <c r="AV185" s="11" t="s">
        <v>151</v>
      </c>
      <c r="AW185" s="11" t="s">
        <v>39</v>
      </c>
      <c r="AX185" s="11" t="s">
        <v>23</v>
      </c>
      <c r="AY185" s="176" t="s">
        <v>146</v>
      </c>
    </row>
    <row r="186" spans="2:65" s="1" customFormat="1" ht="31.5" customHeight="1">
      <c r="B186" s="32"/>
      <c r="C186" s="154" t="s">
        <v>234</v>
      </c>
      <c r="D186" s="154" t="s">
        <v>147</v>
      </c>
      <c r="E186" s="155" t="s">
        <v>235</v>
      </c>
      <c r="F186" s="248" t="s">
        <v>236</v>
      </c>
      <c r="G186" s="249"/>
      <c r="H186" s="249"/>
      <c r="I186" s="249"/>
      <c r="J186" s="156" t="s">
        <v>217</v>
      </c>
      <c r="K186" s="157">
        <v>27.6</v>
      </c>
      <c r="L186" s="250">
        <v>0</v>
      </c>
      <c r="M186" s="249"/>
      <c r="N186" s="251">
        <f>ROUND(L186*K186,2)</f>
        <v>0</v>
      </c>
      <c r="O186" s="249"/>
      <c r="P186" s="249"/>
      <c r="Q186" s="249"/>
      <c r="R186" s="34"/>
      <c r="T186" s="158" t="s">
        <v>21</v>
      </c>
      <c r="U186" s="41" t="s">
        <v>48</v>
      </c>
      <c r="V186" s="33"/>
      <c r="W186" s="159">
        <f>V186*K186</f>
        <v>0</v>
      </c>
      <c r="X186" s="159">
        <v>1.7000000000000001E-4</v>
      </c>
      <c r="Y186" s="159">
        <f>X186*K186</f>
        <v>4.6920000000000009E-3</v>
      </c>
      <c r="Z186" s="159">
        <v>0</v>
      </c>
      <c r="AA186" s="160">
        <f>Z186*K186</f>
        <v>0</v>
      </c>
      <c r="AR186" s="15" t="s">
        <v>151</v>
      </c>
      <c r="AT186" s="15" t="s">
        <v>147</v>
      </c>
      <c r="AU186" s="15" t="s">
        <v>98</v>
      </c>
      <c r="AY186" s="15" t="s">
        <v>146</v>
      </c>
      <c r="BE186" s="101">
        <f>IF(U186="základní",N186,0)</f>
        <v>0</v>
      </c>
      <c r="BF186" s="101">
        <f>IF(U186="snížená",N186,0)</f>
        <v>0</v>
      </c>
      <c r="BG186" s="101">
        <f>IF(U186="zákl. přenesená",N186,0)</f>
        <v>0</v>
      </c>
      <c r="BH186" s="101">
        <f>IF(U186="sníž. přenesená",N186,0)</f>
        <v>0</v>
      </c>
      <c r="BI186" s="101">
        <f>IF(U186="nulová",N186,0)</f>
        <v>0</v>
      </c>
      <c r="BJ186" s="15" t="s">
        <v>23</v>
      </c>
      <c r="BK186" s="101">
        <f>ROUND(L186*K186,2)</f>
        <v>0</v>
      </c>
      <c r="BL186" s="15" t="s">
        <v>151</v>
      </c>
      <c r="BM186" s="15" t="s">
        <v>237</v>
      </c>
    </row>
    <row r="187" spans="2:65" s="10" customFormat="1" ht="22.5" customHeight="1">
      <c r="B187" s="161"/>
      <c r="C187" s="162"/>
      <c r="D187" s="162"/>
      <c r="E187" s="163" t="s">
        <v>21</v>
      </c>
      <c r="F187" s="240" t="s">
        <v>238</v>
      </c>
      <c r="G187" s="241"/>
      <c r="H187" s="241"/>
      <c r="I187" s="241"/>
      <c r="J187" s="162"/>
      <c r="K187" s="164">
        <v>27.6</v>
      </c>
      <c r="L187" s="162"/>
      <c r="M187" s="162"/>
      <c r="N187" s="162"/>
      <c r="O187" s="162"/>
      <c r="P187" s="162"/>
      <c r="Q187" s="162"/>
      <c r="R187" s="165"/>
      <c r="T187" s="166"/>
      <c r="U187" s="162"/>
      <c r="V187" s="162"/>
      <c r="W187" s="162"/>
      <c r="X187" s="162"/>
      <c r="Y187" s="162"/>
      <c r="Z187" s="162"/>
      <c r="AA187" s="167"/>
      <c r="AT187" s="168" t="s">
        <v>154</v>
      </c>
      <c r="AU187" s="168" t="s">
        <v>98</v>
      </c>
      <c r="AV187" s="10" t="s">
        <v>98</v>
      </c>
      <c r="AW187" s="10" t="s">
        <v>39</v>
      </c>
      <c r="AX187" s="10" t="s">
        <v>83</v>
      </c>
      <c r="AY187" s="168" t="s">
        <v>146</v>
      </c>
    </row>
    <row r="188" spans="2:65" s="11" customFormat="1" ht="22.5" customHeight="1">
      <c r="B188" s="169"/>
      <c r="C188" s="170"/>
      <c r="D188" s="170"/>
      <c r="E188" s="171" t="s">
        <v>21</v>
      </c>
      <c r="F188" s="246" t="s">
        <v>155</v>
      </c>
      <c r="G188" s="247"/>
      <c r="H188" s="247"/>
      <c r="I188" s="247"/>
      <c r="J188" s="170"/>
      <c r="K188" s="172">
        <v>27.6</v>
      </c>
      <c r="L188" s="170"/>
      <c r="M188" s="170"/>
      <c r="N188" s="170"/>
      <c r="O188" s="170"/>
      <c r="P188" s="170"/>
      <c r="Q188" s="170"/>
      <c r="R188" s="173"/>
      <c r="T188" s="174"/>
      <c r="U188" s="170"/>
      <c r="V188" s="170"/>
      <c r="W188" s="170"/>
      <c r="X188" s="170"/>
      <c r="Y188" s="170"/>
      <c r="Z188" s="170"/>
      <c r="AA188" s="175"/>
      <c r="AT188" s="176" t="s">
        <v>154</v>
      </c>
      <c r="AU188" s="176" t="s">
        <v>98</v>
      </c>
      <c r="AV188" s="11" t="s">
        <v>151</v>
      </c>
      <c r="AW188" s="11" t="s">
        <v>39</v>
      </c>
      <c r="AX188" s="11" t="s">
        <v>23</v>
      </c>
      <c r="AY188" s="176" t="s">
        <v>146</v>
      </c>
    </row>
    <row r="189" spans="2:65" s="1" customFormat="1" ht="22.5" customHeight="1">
      <c r="B189" s="32"/>
      <c r="C189" s="177" t="s">
        <v>239</v>
      </c>
      <c r="D189" s="177" t="s">
        <v>221</v>
      </c>
      <c r="E189" s="178" t="s">
        <v>240</v>
      </c>
      <c r="F189" s="255" t="s">
        <v>241</v>
      </c>
      <c r="G189" s="253"/>
      <c r="H189" s="253"/>
      <c r="I189" s="253"/>
      <c r="J189" s="179" t="s">
        <v>217</v>
      </c>
      <c r="K189" s="180">
        <v>27.6</v>
      </c>
      <c r="L189" s="252">
        <v>0</v>
      </c>
      <c r="M189" s="253"/>
      <c r="N189" s="254">
        <f>ROUND(L189*K189,2)</f>
        <v>0</v>
      </c>
      <c r="O189" s="249"/>
      <c r="P189" s="249"/>
      <c r="Q189" s="249"/>
      <c r="R189" s="34"/>
      <c r="T189" s="158" t="s">
        <v>21</v>
      </c>
      <c r="U189" s="41" t="s">
        <v>48</v>
      </c>
      <c r="V189" s="33"/>
      <c r="W189" s="159">
        <f>V189*K189</f>
        <v>0</v>
      </c>
      <c r="X189" s="159">
        <v>2.9999999999999997E-4</v>
      </c>
      <c r="Y189" s="159">
        <f>X189*K189</f>
        <v>8.2799999999999992E-3</v>
      </c>
      <c r="Z189" s="159">
        <v>0</v>
      </c>
      <c r="AA189" s="160">
        <f>Z189*K189</f>
        <v>0</v>
      </c>
      <c r="AR189" s="15" t="s">
        <v>184</v>
      </c>
      <c r="AT189" s="15" t="s">
        <v>221</v>
      </c>
      <c r="AU189" s="15" t="s">
        <v>98</v>
      </c>
      <c r="AY189" s="15" t="s">
        <v>146</v>
      </c>
      <c r="BE189" s="101">
        <f>IF(U189="základní",N189,0)</f>
        <v>0</v>
      </c>
      <c r="BF189" s="101">
        <f>IF(U189="snížená",N189,0)</f>
        <v>0</v>
      </c>
      <c r="BG189" s="101">
        <f>IF(U189="zákl. přenesená",N189,0)</f>
        <v>0</v>
      </c>
      <c r="BH189" s="101">
        <f>IF(U189="sníž. přenesená",N189,0)</f>
        <v>0</v>
      </c>
      <c r="BI189" s="101">
        <f>IF(U189="nulová",N189,0)</f>
        <v>0</v>
      </c>
      <c r="BJ189" s="15" t="s">
        <v>23</v>
      </c>
      <c r="BK189" s="101">
        <f>ROUND(L189*K189,2)</f>
        <v>0</v>
      </c>
      <c r="BL189" s="15" t="s">
        <v>151</v>
      </c>
      <c r="BM189" s="15" t="s">
        <v>242</v>
      </c>
    </row>
    <row r="190" spans="2:65" s="1" customFormat="1" ht="31.5" customHeight="1">
      <c r="B190" s="32"/>
      <c r="C190" s="154" t="s">
        <v>8</v>
      </c>
      <c r="D190" s="154" t="s">
        <v>147</v>
      </c>
      <c r="E190" s="155" t="s">
        <v>243</v>
      </c>
      <c r="F190" s="248" t="s">
        <v>244</v>
      </c>
      <c r="G190" s="249"/>
      <c r="H190" s="249"/>
      <c r="I190" s="249"/>
      <c r="J190" s="156" t="s">
        <v>158</v>
      </c>
      <c r="K190" s="157">
        <v>0.85499999999999998</v>
      </c>
      <c r="L190" s="250">
        <v>0</v>
      </c>
      <c r="M190" s="249"/>
      <c r="N190" s="251">
        <f>ROUND(L190*K190,2)</f>
        <v>0</v>
      </c>
      <c r="O190" s="249"/>
      <c r="P190" s="249"/>
      <c r="Q190" s="249"/>
      <c r="R190" s="34"/>
      <c r="T190" s="158" t="s">
        <v>21</v>
      </c>
      <c r="U190" s="41" t="s">
        <v>48</v>
      </c>
      <c r="V190" s="33"/>
      <c r="W190" s="159">
        <f>V190*K190</f>
        <v>0</v>
      </c>
      <c r="X190" s="159">
        <v>0</v>
      </c>
      <c r="Y190" s="159">
        <f>X190*K190</f>
        <v>0</v>
      </c>
      <c r="Z190" s="159">
        <v>0</v>
      </c>
      <c r="AA190" s="160">
        <f>Z190*K190</f>
        <v>0</v>
      </c>
      <c r="AR190" s="15" t="s">
        <v>151</v>
      </c>
      <c r="AT190" s="15" t="s">
        <v>147</v>
      </c>
      <c r="AU190" s="15" t="s">
        <v>98</v>
      </c>
      <c r="AY190" s="15" t="s">
        <v>146</v>
      </c>
      <c r="BE190" s="101">
        <f>IF(U190="základní",N190,0)</f>
        <v>0</v>
      </c>
      <c r="BF190" s="101">
        <f>IF(U190="snížená",N190,0)</f>
        <v>0</v>
      </c>
      <c r="BG190" s="101">
        <f>IF(U190="zákl. přenesená",N190,0)</f>
        <v>0</v>
      </c>
      <c r="BH190" s="101">
        <f>IF(U190="sníž. přenesená",N190,0)</f>
        <v>0</v>
      </c>
      <c r="BI190" s="101">
        <f>IF(U190="nulová",N190,0)</f>
        <v>0</v>
      </c>
      <c r="BJ190" s="15" t="s">
        <v>23</v>
      </c>
      <c r="BK190" s="101">
        <f>ROUND(L190*K190,2)</f>
        <v>0</v>
      </c>
      <c r="BL190" s="15" t="s">
        <v>151</v>
      </c>
      <c r="BM190" s="15" t="s">
        <v>245</v>
      </c>
    </row>
    <row r="191" spans="2:65" s="10" customFormat="1" ht="22.5" customHeight="1">
      <c r="B191" s="161"/>
      <c r="C191" s="162"/>
      <c r="D191" s="162"/>
      <c r="E191" s="163" t="s">
        <v>21</v>
      </c>
      <c r="F191" s="240" t="s">
        <v>246</v>
      </c>
      <c r="G191" s="241"/>
      <c r="H191" s="241"/>
      <c r="I191" s="241"/>
      <c r="J191" s="162"/>
      <c r="K191" s="164">
        <v>0.85499999999999998</v>
      </c>
      <c r="L191" s="162"/>
      <c r="M191" s="162"/>
      <c r="N191" s="162"/>
      <c r="O191" s="162"/>
      <c r="P191" s="162"/>
      <c r="Q191" s="162"/>
      <c r="R191" s="165"/>
      <c r="T191" s="166"/>
      <c r="U191" s="162"/>
      <c r="V191" s="162"/>
      <c r="W191" s="162"/>
      <c r="X191" s="162"/>
      <c r="Y191" s="162"/>
      <c r="Z191" s="162"/>
      <c r="AA191" s="167"/>
      <c r="AT191" s="168" t="s">
        <v>154</v>
      </c>
      <c r="AU191" s="168" t="s">
        <v>98</v>
      </c>
      <c r="AV191" s="10" t="s">
        <v>98</v>
      </c>
      <c r="AW191" s="10" t="s">
        <v>39</v>
      </c>
      <c r="AX191" s="10" t="s">
        <v>83</v>
      </c>
      <c r="AY191" s="168" t="s">
        <v>146</v>
      </c>
    </row>
    <row r="192" spans="2:65" s="11" customFormat="1" ht="22.5" customHeight="1">
      <c r="B192" s="169"/>
      <c r="C192" s="170"/>
      <c r="D192" s="170"/>
      <c r="E192" s="171" t="s">
        <v>21</v>
      </c>
      <c r="F192" s="246" t="s">
        <v>155</v>
      </c>
      <c r="G192" s="247"/>
      <c r="H192" s="247"/>
      <c r="I192" s="247"/>
      <c r="J192" s="170"/>
      <c r="K192" s="172">
        <v>0.85499999999999998</v>
      </c>
      <c r="L192" s="170"/>
      <c r="M192" s="170"/>
      <c r="N192" s="170"/>
      <c r="O192" s="170"/>
      <c r="P192" s="170"/>
      <c r="Q192" s="170"/>
      <c r="R192" s="173"/>
      <c r="T192" s="174"/>
      <c r="U192" s="170"/>
      <c r="V192" s="170"/>
      <c r="W192" s="170"/>
      <c r="X192" s="170"/>
      <c r="Y192" s="170"/>
      <c r="Z192" s="170"/>
      <c r="AA192" s="175"/>
      <c r="AT192" s="176" t="s">
        <v>154</v>
      </c>
      <c r="AU192" s="176" t="s">
        <v>98</v>
      </c>
      <c r="AV192" s="11" t="s">
        <v>151</v>
      </c>
      <c r="AW192" s="11" t="s">
        <v>39</v>
      </c>
      <c r="AX192" s="11" t="s">
        <v>23</v>
      </c>
      <c r="AY192" s="176" t="s">
        <v>146</v>
      </c>
    </row>
    <row r="193" spans="2:65" s="1" customFormat="1" ht="31.5" customHeight="1">
      <c r="B193" s="32"/>
      <c r="C193" s="154" t="s">
        <v>247</v>
      </c>
      <c r="D193" s="154" t="s">
        <v>147</v>
      </c>
      <c r="E193" s="155" t="s">
        <v>248</v>
      </c>
      <c r="F193" s="248" t="s">
        <v>249</v>
      </c>
      <c r="G193" s="249"/>
      <c r="H193" s="249"/>
      <c r="I193" s="249"/>
      <c r="J193" s="156" t="s">
        <v>250</v>
      </c>
      <c r="K193" s="157">
        <v>16.5</v>
      </c>
      <c r="L193" s="250">
        <v>0</v>
      </c>
      <c r="M193" s="249"/>
      <c r="N193" s="251">
        <f>ROUND(L193*K193,2)</f>
        <v>0</v>
      </c>
      <c r="O193" s="249"/>
      <c r="P193" s="249"/>
      <c r="Q193" s="249"/>
      <c r="R193" s="34"/>
      <c r="T193" s="158" t="s">
        <v>21</v>
      </c>
      <c r="U193" s="41" t="s">
        <v>48</v>
      </c>
      <c r="V193" s="33"/>
      <c r="W193" s="159">
        <f>V193*K193</f>
        <v>0</v>
      </c>
      <c r="X193" s="159">
        <v>4.8999999999999998E-4</v>
      </c>
      <c r="Y193" s="159">
        <f>X193*K193</f>
        <v>8.0850000000000002E-3</v>
      </c>
      <c r="Z193" s="159">
        <v>0</v>
      </c>
      <c r="AA193" s="160">
        <f>Z193*K193</f>
        <v>0</v>
      </c>
      <c r="AR193" s="15" t="s">
        <v>151</v>
      </c>
      <c r="AT193" s="15" t="s">
        <v>147</v>
      </c>
      <c r="AU193" s="15" t="s">
        <v>98</v>
      </c>
      <c r="AY193" s="15" t="s">
        <v>146</v>
      </c>
      <c r="BE193" s="101">
        <f>IF(U193="základní",N193,0)</f>
        <v>0</v>
      </c>
      <c r="BF193" s="101">
        <f>IF(U193="snížená",N193,0)</f>
        <v>0</v>
      </c>
      <c r="BG193" s="101">
        <f>IF(U193="zákl. přenesená",N193,0)</f>
        <v>0</v>
      </c>
      <c r="BH193" s="101">
        <f>IF(U193="sníž. přenesená",N193,0)</f>
        <v>0</v>
      </c>
      <c r="BI193" s="101">
        <f>IF(U193="nulová",N193,0)</f>
        <v>0</v>
      </c>
      <c r="BJ193" s="15" t="s">
        <v>23</v>
      </c>
      <c r="BK193" s="101">
        <f>ROUND(L193*K193,2)</f>
        <v>0</v>
      </c>
      <c r="BL193" s="15" t="s">
        <v>151</v>
      </c>
      <c r="BM193" s="15" t="s">
        <v>251</v>
      </c>
    </row>
    <row r="194" spans="2:65" s="10" customFormat="1" ht="22.5" customHeight="1">
      <c r="B194" s="161"/>
      <c r="C194" s="162"/>
      <c r="D194" s="162"/>
      <c r="E194" s="163" t="s">
        <v>21</v>
      </c>
      <c r="F194" s="240" t="s">
        <v>252</v>
      </c>
      <c r="G194" s="241"/>
      <c r="H194" s="241"/>
      <c r="I194" s="241"/>
      <c r="J194" s="162"/>
      <c r="K194" s="164">
        <v>16.5</v>
      </c>
      <c r="L194" s="162"/>
      <c r="M194" s="162"/>
      <c r="N194" s="162"/>
      <c r="O194" s="162"/>
      <c r="P194" s="162"/>
      <c r="Q194" s="162"/>
      <c r="R194" s="165"/>
      <c r="T194" s="166"/>
      <c r="U194" s="162"/>
      <c r="V194" s="162"/>
      <c r="W194" s="162"/>
      <c r="X194" s="162"/>
      <c r="Y194" s="162"/>
      <c r="Z194" s="162"/>
      <c r="AA194" s="167"/>
      <c r="AT194" s="168" t="s">
        <v>154</v>
      </c>
      <c r="AU194" s="168" t="s">
        <v>98</v>
      </c>
      <c r="AV194" s="10" t="s">
        <v>98</v>
      </c>
      <c r="AW194" s="10" t="s">
        <v>39</v>
      </c>
      <c r="AX194" s="10" t="s">
        <v>83</v>
      </c>
      <c r="AY194" s="168" t="s">
        <v>146</v>
      </c>
    </row>
    <row r="195" spans="2:65" s="11" customFormat="1" ht="22.5" customHeight="1">
      <c r="B195" s="169"/>
      <c r="C195" s="170"/>
      <c r="D195" s="170"/>
      <c r="E195" s="171" t="s">
        <v>21</v>
      </c>
      <c r="F195" s="246" t="s">
        <v>155</v>
      </c>
      <c r="G195" s="247"/>
      <c r="H195" s="247"/>
      <c r="I195" s="247"/>
      <c r="J195" s="170"/>
      <c r="K195" s="172">
        <v>16.5</v>
      </c>
      <c r="L195" s="170"/>
      <c r="M195" s="170"/>
      <c r="N195" s="170"/>
      <c r="O195" s="170"/>
      <c r="P195" s="170"/>
      <c r="Q195" s="170"/>
      <c r="R195" s="173"/>
      <c r="T195" s="174"/>
      <c r="U195" s="170"/>
      <c r="V195" s="170"/>
      <c r="W195" s="170"/>
      <c r="X195" s="170"/>
      <c r="Y195" s="170"/>
      <c r="Z195" s="170"/>
      <c r="AA195" s="175"/>
      <c r="AT195" s="176" t="s">
        <v>154</v>
      </c>
      <c r="AU195" s="176" t="s">
        <v>98</v>
      </c>
      <c r="AV195" s="11" t="s">
        <v>151</v>
      </c>
      <c r="AW195" s="11" t="s">
        <v>39</v>
      </c>
      <c r="AX195" s="11" t="s">
        <v>23</v>
      </c>
      <c r="AY195" s="176" t="s">
        <v>146</v>
      </c>
    </row>
    <row r="196" spans="2:65" s="1" customFormat="1" ht="31.5" customHeight="1">
      <c r="B196" s="32"/>
      <c r="C196" s="154" t="s">
        <v>253</v>
      </c>
      <c r="D196" s="154" t="s">
        <v>147</v>
      </c>
      <c r="E196" s="155" t="s">
        <v>254</v>
      </c>
      <c r="F196" s="248" t="s">
        <v>255</v>
      </c>
      <c r="G196" s="249"/>
      <c r="H196" s="249"/>
      <c r="I196" s="249"/>
      <c r="J196" s="156" t="s">
        <v>217</v>
      </c>
      <c r="K196" s="157">
        <v>8.36</v>
      </c>
      <c r="L196" s="250">
        <v>0</v>
      </c>
      <c r="M196" s="249"/>
      <c r="N196" s="251">
        <f>ROUND(L196*K196,2)</f>
        <v>0</v>
      </c>
      <c r="O196" s="249"/>
      <c r="P196" s="249"/>
      <c r="Q196" s="249"/>
      <c r="R196" s="34"/>
      <c r="T196" s="158" t="s">
        <v>21</v>
      </c>
      <c r="U196" s="41" t="s">
        <v>48</v>
      </c>
      <c r="V196" s="33"/>
      <c r="W196" s="159">
        <f>V196*K196</f>
        <v>0</v>
      </c>
      <c r="X196" s="159">
        <v>0</v>
      </c>
      <c r="Y196" s="159">
        <f>X196*K196</f>
        <v>0</v>
      </c>
      <c r="Z196" s="159">
        <v>0</v>
      </c>
      <c r="AA196" s="160">
        <f>Z196*K196</f>
        <v>0</v>
      </c>
      <c r="AR196" s="15" t="s">
        <v>151</v>
      </c>
      <c r="AT196" s="15" t="s">
        <v>147</v>
      </c>
      <c r="AU196" s="15" t="s">
        <v>98</v>
      </c>
      <c r="AY196" s="15" t="s">
        <v>146</v>
      </c>
      <c r="BE196" s="101">
        <f>IF(U196="základní",N196,0)</f>
        <v>0</v>
      </c>
      <c r="BF196" s="101">
        <f>IF(U196="snížená",N196,0)</f>
        <v>0</v>
      </c>
      <c r="BG196" s="101">
        <f>IF(U196="zákl. přenesená",N196,0)</f>
        <v>0</v>
      </c>
      <c r="BH196" s="101">
        <f>IF(U196="sníž. přenesená",N196,0)</f>
        <v>0</v>
      </c>
      <c r="BI196" s="101">
        <f>IF(U196="nulová",N196,0)</f>
        <v>0</v>
      </c>
      <c r="BJ196" s="15" t="s">
        <v>23</v>
      </c>
      <c r="BK196" s="101">
        <f>ROUND(L196*K196,2)</f>
        <v>0</v>
      </c>
      <c r="BL196" s="15" t="s">
        <v>151</v>
      </c>
      <c r="BM196" s="15" t="s">
        <v>256</v>
      </c>
    </row>
    <row r="197" spans="2:65" s="10" customFormat="1" ht="22.5" customHeight="1">
      <c r="B197" s="161"/>
      <c r="C197" s="162"/>
      <c r="D197" s="162"/>
      <c r="E197" s="163" t="s">
        <v>21</v>
      </c>
      <c r="F197" s="240" t="s">
        <v>257</v>
      </c>
      <c r="G197" s="241"/>
      <c r="H197" s="241"/>
      <c r="I197" s="241"/>
      <c r="J197" s="162"/>
      <c r="K197" s="164">
        <v>1.96</v>
      </c>
      <c r="L197" s="162"/>
      <c r="M197" s="162"/>
      <c r="N197" s="162"/>
      <c r="O197" s="162"/>
      <c r="P197" s="162"/>
      <c r="Q197" s="162"/>
      <c r="R197" s="165"/>
      <c r="T197" s="166"/>
      <c r="U197" s="162"/>
      <c r="V197" s="162"/>
      <c r="W197" s="162"/>
      <c r="X197" s="162"/>
      <c r="Y197" s="162"/>
      <c r="Z197" s="162"/>
      <c r="AA197" s="167"/>
      <c r="AT197" s="168" t="s">
        <v>154</v>
      </c>
      <c r="AU197" s="168" t="s">
        <v>98</v>
      </c>
      <c r="AV197" s="10" t="s">
        <v>98</v>
      </c>
      <c r="AW197" s="10" t="s">
        <v>39</v>
      </c>
      <c r="AX197" s="10" t="s">
        <v>83</v>
      </c>
      <c r="AY197" s="168" t="s">
        <v>146</v>
      </c>
    </row>
    <row r="198" spans="2:65" s="10" customFormat="1" ht="22.5" customHeight="1">
      <c r="B198" s="161"/>
      <c r="C198" s="162"/>
      <c r="D198" s="162"/>
      <c r="E198" s="163" t="s">
        <v>21</v>
      </c>
      <c r="F198" s="256" t="s">
        <v>258</v>
      </c>
      <c r="G198" s="241"/>
      <c r="H198" s="241"/>
      <c r="I198" s="241"/>
      <c r="J198" s="162"/>
      <c r="K198" s="164">
        <v>6.4</v>
      </c>
      <c r="L198" s="162"/>
      <c r="M198" s="162"/>
      <c r="N198" s="162"/>
      <c r="O198" s="162"/>
      <c r="P198" s="162"/>
      <c r="Q198" s="162"/>
      <c r="R198" s="165"/>
      <c r="T198" s="166"/>
      <c r="U198" s="162"/>
      <c r="V198" s="162"/>
      <c r="W198" s="162"/>
      <c r="X198" s="162"/>
      <c r="Y198" s="162"/>
      <c r="Z198" s="162"/>
      <c r="AA198" s="167"/>
      <c r="AT198" s="168" t="s">
        <v>154</v>
      </c>
      <c r="AU198" s="168" t="s">
        <v>98</v>
      </c>
      <c r="AV198" s="10" t="s">
        <v>98</v>
      </c>
      <c r="AW198" s="10" t="s">
        <v>39</v>
      </c>
      <c r="AX198" s="10" t="s">
        <v>83</v>
      </c>
      <c r="AY198" s="168" t="s">
        <v>146</v>
      </c>
    </row>
    <row r="199" spans="2:65" s="11" customFormat="1" ht="22.5" customHeight="1">
      <c r="B199" s="169"/>
      <c r="C199" s="170"/>
      <c r="D199" s="170"/>
      <c r="E199" s="171" t="s">
        <v>21</v>
      </c>
      <c r="F199" s="246" t="s">
        <v>155</v>
      </c>
      <c r="G199" s="247"/>
      <c r="H199" s="247"/>
      <c r="I199" s="247"/>
      <c r="J199" s="170"/>
      <c r="K199" s="172">
        <v>8.36</v>
      </c>
      <c r="L199" s="170"/>
      <c r="M199" s="170"/>
      <c r="N199" s="170"/>
      <c r="O199" s="170"/>
      <c r="P199" s="170"/>
      <c r="Q199" s="170"/>
      <c r="R199" s="173"/>
      <c r="T199" s="174"/>
      <c r="U199" s="170"/>
      <c r="V199" s="170"/>
      <c r="W199" s="170"/>
      <c r="X199" s="170"/>
      <c r="Y199" s="170"/>
      <c r="Z199" s="170"/>
      <c r="AA199" s="175"/>
      <c r="AT199" s="176" t="s">
        <v>154</v>
      </c>
      <c r="AU199" s="176" t="s">
        <v>98</v>
      </c>
      <c r="AV199" s="11" t="s">
        <v>151</v>
      </c>
      <c r="AW199" s="11" t="s">
        <v>39</v>
      </c>
      <c r="AX199" s="11" t="s">
        <v>23</v>
      </c>
      <c r="AY199" s="176" t="s">
        <v>146</v>
      </c>
    </row>
    <row r="200" spans="2:65" s="9" customFormat="1" ht="29.85" customHeight="1">
      <c r="B200" s="143"/>
      <c r="C200" s="144"/>
      <c r="D200" s="153" t="s">
        <v>109</v>
      </c>
      <c r="E200" s="153"/>
      <c r="F200" s="153"/>
      <c r="G200" s="153"/>
      <c r="H200" s="153"/>
      <c r="I200" s="153"/>
      <c r="J200" s="153"/>
      <c r="K200" s="153"/>
      <c r="L200" s="153"/>
      <c r="M200" s="153"/>
      <c r="N200" s="259">
        <f>BK200</f>
        <v>0</v>
      </c>
      <c r="O200" s="260"/>
      <c r="P200" s="260"/>
      <c r="Q200" s="260"/>
      <c r="R200" s="146"/>
      <c r="T200" s="147"/>
      <c r="U200" s="144"/>
      <c r="V200" s="144"/>
      <c r="W200" s="148">
        <f>SUM(W201:W203)</f>
        <v>0</v>
      </c>
      <c r="X200" s="144"/>
      <c r="Y200" s="148">
        <f>SUM(Y201:Y203)</f>
        <v>1.2242175</v>
      </c>
      <c r="Z200" s="144"/>
      <c r="AA200" s="149">
        <f>SUM(AA201:AA203)</f>
        <v>0</v>
      </c>
      <c r="AR200" s="150" t="s">
        <v>23</v>
      </c>
      <c r="AT200" s="151" t="s">
        <v>82</v>
      </c>
      <c r="AU200" s="151" t="s">
        <v>23</v>
      </c>
      <c r="AY200" s="150" t="s">
        <v>146</v>
      </c>
      <c r="BK200" s="152">
        <f>SUM(BK201:BK203)</f>
        <v>0</v>
      </c>
    </row>
    <row r="201" spans="2:65" s="1" customFormat="1" ht="31.5" customHeight="1">
      <c r="B201" s="32"/>
      <c r="C201" s="154" t="s">
        <v>259</v>
      </c>
      <c r="D201" s="154" t="s">
        <v>147</v>
      </c>
      <c r="E201" s="155" t="s">
        <v>260</v>
      </c>
      <c r="F201" s="248" t="s">
        <v>261</v>
      </c>
      <c r="G201" s="249"/>
      <c r="H201" s="249"/>
      <c r="I201" s="249"/>
      <c r="J201" s="156" t="s">
        <v>158</v>
      </c>
      <c r="K201" s="157">
        <v>0.47499999999999998</v>
      </c>
      <c r="L201" s="250">
        <v>0</v>
      </c>
      <c r="M201" s="249"/>
      <c r="N201" s="251">
        <f>ROUND(L201*K201,2)</f>
        <v>0</v>
      </c>
      <c r="O201" s="249"/>
      <c r="P201" s="249"/>
      <c r="Q201" s="249"/>
      <c r="R201" s="34"/>
      <c r="T201" s="158" t="s">
        <v>21</v>
      </c>
      <c r="U201" s="41" t="s">
        <v>48</v>
      </c>
      <c r="V201" s="33"/>
      <c r="W201" s="159">
        <f>V201*K201</f>
        <v>0</v>
      </c>
      <c r="X201" s="159">
        <v>2.5773000000000001</v>
      </c>
      <c r="Y201" s="159">
        <f>X201*K201</f>
        <v>1.2242175</v>
      </c>
      <c r="Z201" s="159">
        <v>0</v>
      </c>
      <c r="AA201" s="160">
        <f>Z201*K201</f>
        <v>0</v>
      </c>
      <c r="AR201" s="15" t="s">
        <v>151</v>
      </c>
      <c r="AT201" s="15" t="s">
        <v>147</v>
      </c>
      <c r="AU201" s="15" t="s">
        <v>98</v>
      </c>
      <c r="AY201" s="15" t="s">
        <v>146</v>
      </c>
      <c r="BE201" s="101">
        <f>IF(U201="základní",N201,0)</f>
        <v>0</v>
      </c>
      <c r="BF201" s="101">
        <f>IF(U201="snížená",N201,0)</f>
        <v>0</v>
      </c>
      <c r="BG201" s="101">
        <f>IF(U201="zákl. přenesená",N201,0)</f>
        <v>0</v>
      </c>
      <c r="BH201" s="101">
        <f>IF(U201="sníž. přenesená",N201,0)</f>
        <v>0</v>
      </c>
      <c r="BI201" s="101">
        <f>IF(U201="nulová",N201,0)</f>
        <v>0</v>
      </c>
      <c r="BJ201" s="15" t="s">
        <v>23</v>
      </c>
      <c r="BK201" s="101">
        <f>ROUND(L201*K201,2)</f>
        <v>0</v>
      </c>
      <c r="BL201" s="15" t="s">
        <v>151</v>
      </c>
      <c r="BM201" s="15" t="s">
        <v>262</v>
      </c>
    </row>
    <row r="202" spans="2:65" s="10" customFormat="1" ht="31.5" customHeight="1">
      <c r="B202" s="161"/>
      <c r="C202" s="162"/>
      <c r="D202" s="162"/>
      <c r="E202" s="163" t="s">
        <v>21</v>
      </c>
      <c r="F202" s="240" t="s">
        <v>263</v>
      </c>
      <c r="G202" s="241"/>
      <c r="H202" s="241"/>
      <c r="I202" s="241"/>
      <c r="J202" s="162"/>
      <c r="K202" s="164">
        <v>0.47499999999999998</v>
      </c>
      <c r="L202" s="162"/>
      <c r="M202" s="162"/>
      <c r="N202" s="162"/>
      <c r="O202" s="162"/>
      <c r="P202" s="162"/>
      <c r="Q202" s="162"/>
      <c r="R202" s="165"/>
      <c r="T202" s="166"/>
      <c r="U202" s="162"/>
      <c r="V202" s="162"/>
      <c r="W202" s="162"/>
      <c r="X202" s="162"/>
      <c r="Y202" s="162"/>
      <c r="Z202" s="162"/>
      <c r="AA202" s="167"/>
      <c r="AT202" s="168" t="s">
        <v>154</v>
      </c>
      <c r="AU202" s="168" t="s">
        <v>98</v>
      </c>
      <c r="AV202" s="10" t="s">
        <v>98</v>
      </c>
      <c r="AW202" s="10" t="s">
        <v>39</v>
      </c>
      <c r="AX202" s="10" t="s">
        <v>83</v>
      </c>
      <c r="AY202" s="168" t="s">
        <v>146</v>
      </c>
    </row>
    <row r="203" spans="2:65" s="11" customFormat="1" ht="22.5" customHeight="1">
      <c r="B203" s="169"/>
      <c r="C203" s="170"/>
      <c r="D203" s="170"/>
      <c r="E203" s="171" t="s">
        <v>21</v>
      </c>
      <c r="F203" s="246" t="s">
        <v>155</v>
      </c>
      <c r="G203" s="247"/>
      <c r="H203" s="247"/>
      <c r="I203" s="247"/>
      <c r="J203" s="170"/>
      <c r="K203" s="172">
        <v>0.47499999999999998</v>
      </c>
      <c r="L203" s="170"/>
      <c r="M203" s="170"/>
      <c r="N203" s="170"/>
      <c r="O203" s="170"/>
      <c r="P203" s="170"/>
      <c r="Q203" s="170"/>
      <c r="R203" s="173"/>
      <c r="T203" s="174"/>
      <c r="U203" s="170"/>
      <c r="V203" s="170"/>
      <c r="W203" s="170"/>
      <c r="X203" s="170"/>
      <c r="Y203" s="170"/>
      <c r="Z203" s="170"/>
      <c r="AA203" s="175"/>
      <c r="AT203" s="176" t="s">
        <v>154</v>
      </c>
      <c r="AU203" s="176" t="s">
        <v>98</v>
      </c>
      <c r="AV203" s="11" t="s">
        <v>151</v>
      </c>
      <c r="AW203" s="11" t="s">
        <v>39</v>
      </c>
      <c r="AX203" s="11" t="s">
        <v>23</v>
      </c>
      <c r="AY203" s="176" t="s">
        <v>146</v>
      </c>
    </row>
    <row r="204" spans="2:65" s="9" customFormat="1" ht="29.85" customHeight="1">
      <c r="B204" s="143"/>
      <c r="C204" s="144"/>
      <c r="D204" s="153" t="s">
        <v>110</v>
      </c>
      <c r="E204" s="153"/>
      <c r="F204" s="153"/>
      <c r="G204" s="153"/>
      <c r="H204" s="153"/>
      <c r="I204" s="153"/>
      <c r="J204" s="153"/>
      <c r="K204" s="153"/>
      <c r="L204" s="153"/>
      <c r="M204" s="153"/>
      <c r="N204" s="259">
        <f>BK204</f>
        <v>0</v>
      </c>
      <c r="O204" s="260"/>
      <c r="P204" s="260"/>
      <c r="Q204" s="260"/>
      <c r="R204" s="146"/>
      <c r="T204" s="147"/>
      <c r="U204" s="144"/>
      <c r="V204" s="144"/>
      <c r="W204" s="148">
        <f>SUM(W205:W220)</f>
        <v>0</v>
      </c>
      <c r="X204" s="144"/>
      <c r="Y204" s="148">
        <f>SUM(Y205:Y220)</f>
        <v>1.0124055000000001</v>
      </c>
      <c r="Z204" s="144"/>
      <c r="AA204" s="149">
        <f>SUM(AA205:AA220)</f>
        <v>0</v>
      </c>
      <c r="AR204" s="150" t="s">
        <v>23</v>
      </c>
      <c r="AT204" s="151" t="s">
        <v>82</v>
      </c>
      <c r="AU204" s="151" t="s">
        <v>23</v>
      </c>
      <c r="AY204" s="150" t="s">
        <v>146</v>
      </c>
      <c r="BK204" s="152">
        <f>SUM(BK205:BK220)</f>
        <v>0</v>
      </c>
    </row>
    <row r="205" spans="2:65" s="1" customFormat="1" ht="31.5" customHeight="1">
      <c r="B205" s="32"/>
      <c r="C205" s="154" t="s">
        <v>264</v>
      </c>
      <c r="D205" s="154" t="s">
        <v>147</v>
      </c>
      <c r="E205" s="155" t="s">
        <v>265</v>
      </c>
      <c r="F205" s="248" t="s">
        <v>266</v>
      </c>
      <c r="G205" s="249"/>
      <c r="H205" s="249"/>
      <c r="I205" s="249"/>
      <c r="J205" s="156" t="s">
        <v>250</v>
      </c>
      <c r="K205" s="157">
        <v>17.27</v>
      </c>
      <c r="L205" s="250">
        <v>0</v>
      </c>
      <c r="M205" s="249"/>
      <c r="N205" s="251">
        <f>ROUND(L205*K205,2)</f>
        <v>0</v>
      </c>
      <c r="O205" s="249"/>
      <c r="P205" s="249"/>
      <c r="Q205" s="249"/>
      <c r="R205" s="34"/>
      <c r="T205" s="158" t="s">
        <v>21</v>
      </c>
      <c r="U205" s="41" t="s">
        <v>48</v>
      </c>
      <c r="V205" s="33"/>
      <c r="W205" s="159">
        <f>V205*K205</f>
        <v>0</v>
      </c>
      <c r="X205" s="159">
        <v>3.465E-2</v>
      </c>
      <c r="Y205" s="159">
        <f>X205*K205</f>
        <v>0.59840550000000003</v>
      </c>
      <c r="Z205" s="159">
        <v>0</v>
      </c>
      <c r="AA205" s="160">
        <f>Z205*K205</f>
        <v>0</v>
      </c>
      <c r="AR205" s="15" t="s">
        <v>151</v>
      </c>
      <c r="AT205" s="15" t="s">
        <v>147</v>
      </c>
      <c r="AU205" s="15" t="s">
        <v>98</v>
      </c>
      <c r="AY205" s="15" t="s">
        <v>146</v>
      </c>
      <c r="BE205" s="101">
        <f>IF(U205="základní",N205,0)</f>
        <v>0</v>
      </c>
      <c r="BF205" s="101">
        <f>IF(U205="snížená",N205,0)</f>
        <v>0</v>
      </c>
      <c r="BG205" s="101">
        <f>IF(U205="zákl. přenesená",N205,0)</f>
        <v>0</v>
      </c>
      <c r="BH205" s="101">
        <f>IF(U205="sníž. přenesená",N205,0)</f>
        <v>0</v>
      </c>
      <c r="BI205" s="101">
        <f>IF(U205="nulová",N205,0)</f>
        <v>0</v>
      </c>
      <c r="BJ205" s="15" t="s">
        <v>23</v>
      </c>
      <c r="BK205" s="101">
        <f>ROUND(L205*K205,2)</f>
        <v>0</v>
      </c>
      <c r="BL205" s="15" t="s">
        <v>151</v>
      </c>
      <c r="BM205" s="15" t="s">
        <v>267</v>
      </c>
    </row>
    <row r="206" spans="2:65" s="10" customFormat="1" ht="22.5" customHeight="1">
      <c r="B206" s="161"/>
      <c r="C206" s="162"/>
      <c r="D206" s="162"/>
      <c r="E206" s="163" t="s">
        <v>21</v>
      </c>
      <c r="F206" s="240" t="s">
        <v>268</v>
      </c>
      <c r="G206" s="241"/>
      <c r="H206" s="241"/>
      <c r="I206" s="241"/>
      <c r="J206" s="162"/>
      <c r="K206" s="164">
        <v>9.8000000000000007</v>
      </c>
      <c r="L206" s="162"/>
      <c r="M206" s="162"/>
      <c r="N206" s="162"/>
      <c r="O206" s="162"/>
      <c r="P206" s="162"/>
      <c r="Q206" s="162"/>
      <c r="R206" s="165"/>
      <c r="T206" s="166"/>
      <c r="U206" s="162"/>
      <c r="V206" s="162"/>
      <c r="W206" s="162"/>
      <c r="X206" s="162"/>
      <c r="Y206" s="162"/>
      <c r="Z206" s="162"/>
      <c r="AA206" s="167"/>
      <c r="AT206" s="168" t="s">
        <v>154</v>
      </c>
      <c r="AU206" s="168" t="s">
        <v>98</v>
      </c>
      <c r="AV206" s="10" t="s">
        <v>98</v>
      </c>
      <c r="AW206" s="10" t="s">
        <v>39</v>
      </c>
      <c r="AX206" s="10" t="s">
        <v>83</v>
      </c>
      <c r="AY206" s="168" t="s">
        <v>146</v>
      </c>
    </row>
    <row r="207" spans="2:65" s="10" customFormat="1" ht="22.5" customHeight="1">
      <c r="B207" s="161"/>
      <c r="C207" s="162"/>
      <c r="D207" s="162"/>
      <c r="E207" s="163" t="s">
        <v>21</v>
      </c>
      <c r="F207" s="256" t="s">
        <v>269</v>
      </c>
      <c r="G207" s="241"/>
      <c r="H207" s="241"/>
      <c r="I207" s="241"/>
      <c r="J207" s="162"/>
      <c r="K207" s="164">
        <v>7.47</v>
      </c>
      <c r="L207" s="162"/>
      <c r="M207" s="162"/>
      <c r="N207" s="162"/>
      <c r="O207" s="162"/>
      <c r="P207" s="162"/>
      <c r="Q207" s="162"/>
      <c r="R207" s="165"/>
      <c r="T207" s="166"/>
      <c r="U207" s="162"/>
      <c r="V207" s="162"/>
      <c r="W207" s="162"/>
      <c r="X207" s="162"/>
      <c r="Y207" s="162"/>
      <c r="Z207" s="162"/>
      <c r="AA207" s="167"/>
      <c r="AT207" s="168" t="s">
        <v>154</v>
      </c>
      <c r="AU207" s="168" t="s">
        <v>98</v>
      </c>
      <c r="AV207" s="10" t="s">
        <v>98</v>
      </c>
      <c r="AW207" s="10" t="s">
        <v>39</v>
      </c>
      <c r="AX207" s="10" t="s">
        <v>83</v>
      </c>
      <c r="AY207" s="168" t="s">
        <v>146</v>
      </c>
    </row>
    <row r="208" spans="2:65" s="11" customFormat="1" ht="22.5" customHeight="1">
      <c r="B208" s="169"/>
      <c r="C208" s="170"/>
      <c r="D208" s="170"/>
      <c r="E208" s="171" t="s">
        <v>21</v>
      </c>
      <c r="F208" s="246" t="s">
        <v>155</v>
      </c>
      <c r="G208" s="247"/>
      <c r="H208" s="247"/>
      <c r="I208" s="247"/>
      <c r="J208" s="170"/>
      <c r="K208" s="172">
        <v>17.27</v>
      </c>
      <c r="L208" s="170"/>
      <c r="M208" s="170"/>
      <c r="N208" s="170"/>
      <c r="O208" s="170"/>
      <c r="P208" s="170"/>
      <c r="Q208" s="170"/>
      <c r="R208" s="173"/>
      <c r="T208" s="174"/>
      <c r="U208" s="170"/>
      <c r="V208" s="170"/>
      <c r="W208" s="170"/>
      <c r="X208" s="170"/>
      <c r="Y208" s="170"/>
      <c r="Z208" s="170"/>
      <c r="AA208" s="175"/>
      <c r="AT208" s="176" t="s">
        <v>154</v>
      </c>
      <c r="AU208" s="176" t="s">
        <v>98</v>
      </c>
      <c r="AV208" s="11" t="s">
        <v>151</v>
      </c>
      <c r="AW208" s="11" t="s">
        <v>39</v>
      </c>
      <c r="AX208" s="11" t="s">
        <v>23</v>
      </c>
      <c r="AY208" s="176" t="s">
        <v>146</v>
      </c>
    </row>
    <row r="209" spans="2:65" s="1" customFormat="1" ht="31.5" customHeight="1">
      <c r="B209" s="32"/>
      <c r="C209" s="177" t="s">
        <v>270</v>
      </c>
      <c r="D209" s="177" t="s">
        <v>221</v>
      </c>
      <c r="E209" s="178" t="s">
        <v>271</v>
      </c>
      <c r="F209" s="255" t="s">
        <v>272</v>
      </c>
      <c r="G209" s="253"/>
      <c r="H209" s="253"/>
      <c r="I209" s="253"/>
      <c r="J209" s="179" t="s">
        <v>150</v>
      </c>
      <c r="K209" s="180">
        <v>1</v>
      </c>
      <c r="L209" s="252">
        <v>0</v>
      </c>
      <c r="M209" s="253"/>
      <c r="N209" s="254">
        <f>ROUND(L209*K209,2)</f>
        <v>0</v>
      </c>
      <c r="O209" s="249"/>
      <c r="P209" s="249"/>
      <c r="Q209" s="249"/>
      <c r="R209" s="34"/>
      <c r="T209" s="158" t="s">
        <v>21</v>
      </c>
      <c r="U209" s="41" t="s">
        <v>48</v>
      </c>
      <c r="V209" s="33"/>
      <c r="W209" s="159">
        <f>V209*K209</f>
        <v>0</v>
      </c>
      <c r="X209" s="159">
        <v>0.13800000000000001</v>
      </c>
      <c r="Y209" s="159">
        <f>X209*K209</f>
        <v>0.13800000000000001</v>
      </c>
      <c r="Z209" s="159">
        <v>0</v>
      </c>
      <c r="AA209" s="160">
        <f>Z209*K209</f>
        <v>0</v>
      </c>
      <c r="AR209" s="15" t="s">
        <v>184</v>
      </c>
      <c r="AT209" s="15" t="s">
        <v>221</v>
      </c>
      <c r="AU209" s="15" t="s">
        <v>98</v>
      </c>
      <c r="AY209" s="15" t="s">
        <v>146</v>
      </c>
      <c r="BE209" s="101">
        <f>IF(U209="základní",N209,0)</f>
        <v>0</v>
      </c>
      <c r="BF209" s="101">
        <f>IF(U209="snížená",N209,0)</f>
        <v>0</v>
      </c>
      <c r="BG209" s="101">
        <f>IF(U209="zákl. přenesená",N209,0)</f>
        <v>0</v>
      </c>
      <c r="BH209" s="101">
        <f>IF(U209="sníž. přenesená",N209,0)</f>
        <v>0</v>
      </c>
      <c r="BI209" s="101">
        <f>IF(U209="nulová",N209,0)</f>
        <v>0</v>
      </c>
      <c r="BJ209" s="15" t="s">
        <v>23</v>
      </c>
      <c r="BK209" s="101">
        <f>ROUND(L209*K209,2)</f>
        <v>0</v>
      </c>
      <c r="BL209" s="15" t="s">
        <v>151</v>
      </c>
      <c r="BM209" s="15" t="s">
        <v>273</v>
      </c>
    </row>
    <row r="210" spans="2:65" s="10" customFormat="1" ht="22.5" customHeight="1">
      <c r="B210" s="161"/>
      <c r="C210" s="162"/>
      <c r="D210" s="162"/>
      <c r="E210" s="163" t="s">
        <v>21</v>
      </c>
      <c r="F210" s="240" t="s">
        <v>23</v>
      </c>
      <c r="G210" s="241"/>
      <c r="H210" s="241"/>
      <c r="I210" s="241"/>
      <c r="J210" s="162"/>
      <c r="K210" s="164">
        <v>1</v>
      </c>
      <c r="L210" s="162"/>
      <c r="M210" s="162"/>
      <c r="N210" s="162"/>
      <c r="O210" s="162"/>
      <c r="P210" s="162"/>
      <c r="Q210" s="162"/>
      <c r="R210" s="165"/>
      <c r="T210" s="166"/>
      <c r="U210" s="162"/>
      <c r="V210" s="162"/>
      <c r="W210" s="162"/>
      <c r="X210" s="162"/>
      <c r="Y210" s="162"/>
      <c r="Z210" s="162"/>
      <c r="AA210" s="167"/>
      <c r="AT210" s="168" t="s">
        <v>154</v>
      </c>
      <c r="AU210" s="168" t="s">
        <v>98</v>
      </c>
      <c r="AV210" s="10" t="s">
        <v>98</v>
      </c>
      <c r="AW210" s="10" t="s">
        <v>39</v>
      </c>
      <c r="AX210" s="10" t="s">
        <v>83</v>
      </c>
      <c r="AY210" s="168" t="s">
        <v>146</v>
      </c>
    </row>
    <row r="211" spans="2:65" s="11" customFormat="1" ht="22.5" customHeight="1">
      <c r="B211" s="169"/>
      <c r="C211" s="170"/>
      <c r="D211" s="170"/>
      <c r="E211" s="171" t="s">
        <v>21</v>
      </c>
      <c r="F211" s="246" t="s">
        <v>155</v>
      </c>
      <c r="G211" s="247"/>
      <c r="H211" s="247"/>
      <c r="I211" s="247"/>
      <c r="J211" s="170"/>
      <c r="K211" s="172">
        <v>1</v>
      </c>
      <c r="L211" s="170"/>
      <c r="M211" s="170"/>
      <c r="N211" s="170"/>
      <c r="O211" s="170"/>
      <c r="P211" s="170"/>
      <c r="Q211" s="170"/>
      <c r="R211" s="173"/>
      <c r="T211" s="174"/>
      <c r="U211" s="170"/>
      <c r="V211" s="170"/>
      <c r="W211" s="170"/>
      <c r="X211" s="170"/>
      <c r="Y211" s="170"/>
      <c r="Z211" s="170"/>
      <c r="AA211" s="175"/>
      <c r="AT211" s="176" t="s">
        <v>154</v>
      </c>
      <c r="AU211" s="176" t="s">
        <v>98</v>
      </c>
      <c r="AV211" s="11" t="s">
        <v>151</v>
      </c>
      <c r="AW211" s="11" t="s">
        <v>39</v>
      </c>
      <c r="AX211" s="11" t="s">
        <v>23</v>
      </c>
      <c r="AY211" s="176" t="s">
        <v>146</v>
      </c>
    </row>
    <row r="212" spans="2:65" s="1" customFormat="1" ht="31.5" customHeight="1">
      <c r="B212" s="32"/>
      <c r="C212" s="177" t="s">
        <v>274</v>
      </c>
      <c r="D212" s="177" t="s">
        <v>221</v>
      </c>
      <c r="E212" s="178" t="s">
        <v>275</v>
      </c>
      <c r="F212" s="255" t="s">
        <v>276</v>
      </c>
      <c r="G212" s="253"/>
      <c r="H212" s="253"/>
      <c r="I212" s="253"/>
      <c r="J212" s="179" t="s">
        <v>150</v>
      </c>
      <c r="K212" s="180">
        <v>1</v>
      </c>
      <c r="L212" s="252">
        <v>0</v>
      </c>
      <c r="M212" s="253"/>
      <c r="N212" s="254">
        <f>ROUND(L212*K212,2)</f>
        <v>0</v>
      </c>
      <c r="O212" s="249"/>
      <c r="P212" s="249"/>
      <c r="Q212" s="249"/>
      <c r="R212" s="34"/>
      <c r="T212" s="158" t="s">
        <v>21</v>
      </c>
      <c r="U212" s="41" t="s">
        <v>48</v>
      </c>
      <c r="V212" s="33"/>
      <c r="W212" s="159">
        <f>V212*K212</f>
        <v>0</v>
      </c>
      <c r="X212" s="159">
        <v>0</v>
      </c>
      <c r="Y212" s="159">
        <f>X212*K212</f>
        <v>0</v>
      </c>
      <c r="Z212" s="159">
        <v>0</v>
      </c>
      <c r="AA212" s="160">
        <f>Z212*K212</f>
        <v>0</v>
      </c>
      <c r="AR212" s="15" t="s">
        <v>184</v>
      </c>
      <c r="AT212" s="15" t="s">
        <v>221</v>
      </c>
      <c r="AU212" s="15" t="s">
        <v>98</v>
      </c>
      <c r="AY212" s="15" t="s">
        <v>146</v>
      </c>
      <c r="BE212" s="101">
        <f>IF(U212="základní",N212,0)</f>
        <v>0</v>
      </c>
      <c r="BF212" s="101">
        <f>IF(U212="snížená",N212,0)</f>
        <v>0</v>
      </c>
      <c r="BG212" s="101">
        <f>IF(U212="zákl. přenesená",N212,0)</f>
        <v>0</v>
      </c>
      <c r="BH212" s="101">
        <f>IF(U212="sníž. přenesená",N212,0)</f>
        <v>0</v>
      </c>
      <c r="BI212" s="101">
        <f>IF(U212="nulová",N212,0)</f>
        <v>0</v>
      </c>
      <c r="BJ212" s="15" t="s">
        <v>23</v>
      </c>
      <c r="BK212" s="101">
        <f>ROUND(L212*K212,2)</f>
        <v>0</v>
      </c>
      <c r="BL212" s="15" t="s">
        <v>151</v>
      </c>
      <c r="BM212" s="15" t="s">
        <v>277</v>
      </c>
    </row>
    <row r="213" spans="2:65" s="10" customFormat="1" ht="22.5" customHeight="1">
      <c r="B213" s="161"/>
      <c r="C213" s="162"/>
      <c r="D213" s="162"/>
      <c r="E213" s="163" t="s">
        <v>21</v>
      </c>
      <c r="F213" s="240" t="s">
        <v>23</v>
      </c>
      <c r="G213" s="241"/>
      <c r="H213" s="241"/>
      <c r="I213" s="241"/>
      <c r="J213" s="162"/>
      <c r="K213" s="164">
        <v>1</v>
      </c>
      <c r="L213" s="162"/>
      <c r="M213" s="162"/>
      <c r="N213" s="162"/>
      <c r="O213" s="162"/>
      <c r="P213" s="162"/>
      <c r="Q213" s="162"/>
      <c r="R213" s="165"/>
      <c r="T213" s="166"/>
      <c r="U213" s="162"/>
      <c r="V213" s="162"/>
      <c r="W213" s="162"/>
      <c r="X213" s="162"/>
      <c r="Y213" s="162"/>
      <c r="Z213" s="162"/>
      <c r="AA213" s="167"/>
      <c r="AT213" s="168" t="s">
        <v>154</v>
      </c>
      <c r="AU213" s="168" t="s">
        <v>98</v>
      </c>
      <c r="AV213" s="10" t="s">
        <v>98</v>
      </c>
      <c r="AW213" s="10" t="s">
        <v>39</v>
      </c>
      <c r="AX213" s="10" t="s">
        <v>83</v>
      </c>
      <c r="AY213" s="168" t="s">
        <v>146</v>
      </c>
    </row>
    <row r="214" spans="2:65" s="11" customFormat="1" ht="22.5" customHeight="1">
      <c r="B214" s="169"/>
      <c r="C214" s="170"/>
      <c r="D214" s="170"/>
      <c r="E214" s="171" t="s">
        <v>21</v>
      </c>
      <c r="F214" s="246" t="s">
        <v>155</v>
      </c>
      <c r="G214" s="247"/>
      <c r="H214" s="247"/>
      <c r="I214" s="247"/>
      <c r="J214" s="170"/>
      <c r="K214" s="172">
        <v>1</v>
      </c>
      <c r="L214" s="170"/>
      <c r="M214" s="170"/>
      <c r="N214" s="170"/>
      <c r="O214" s="170"/>
      <c r="P214" s="170"/>
      <c r="Q214" s="170"/>
      <c r="R214" s="173"/>
      <c r="T214" s="174"/>
      <c r="U214" s="170"/>
      <c r="V214" s="170"/>
      <c r="W214" s="170"/>
      <c r="X214" s="170"/>
      <c r="Y214" s="170"/>
      <c r="Z214" s="170"/>
      <c r="AA214" s="175"/>
      <c r="AT214" s="176" t="s">
        <v>154</v>
      </c>
      <c r="AU214" s="176" t="s">
        <v>98</v>
      </c>
      <c r="AV214" s="11" t="s">
        <v>151</v>
      </c>
      <c r="AW214" s="11" t="s">
        <v>39</v>
      </c>
      <c r="AX214" s="11" t="s">
        <v>23</v>
      </c>
      <c r="AY214" s="176" t="s">
        <v>146</v>
      </c>
    </row>
    <row r="215" spans="2:65" s="1" customFormat="1" ht="31.5" customHeight="1">
      <c r="B215" s="32"/>
      <c r="C215" s="177" t="s">
        <v>278</v>
      </c>
      <c r="D215" s="177" t="s">
        <v>221</v>
      </c>
      <c r="E215" s="178" t="s">
        <v>279</v>
      </c>
      <c r="F215" s="255" t="s">
        <v>280</v>
      </c>
      <c r="G215" s="253"/>
      <c r="H215" s="253"/>
      <c r="I215" s="253"/>
      <c r="J215" s="179" t="s">
        <v>150</v>
      </c>
      <c r="K215" s="180">
        <v>1</v>
      </c>
      <c r="L215" s="252">
        <v>0</v>
      </c>
      <c r="M215" s="253"/>
      <c r="N215" s="254">
        <f>ROUND(L215*K215,2)</f>
        <v>0</v>
      </c>
      <c r="O215" s="249"/>
      <c r="P215" s="249"/>
      <c r="Q215" s="249"/>
      <c r="R215" s="34"/>
      <c r="T215" s="158" t="s">
        <v>21</v>
      </c>
      <c r="U215" s="41" t="s">
        <v>48</v>
      </c>
      <c r="V215" s="33"/>
      <c r="W215" s="159">
        <f>V215*K215</f>
        <v>0</v>
      </c>
      <c r="X215" s="159">
        <v>0.13800000000000001</v>
      </c>
      <c r="Y215" s="159">
        <f>X215*K215</f>
        <v>0.13800000000000001</v>
      </c>
      <c r="Z215" s="159">
        <v>0</v>
      </c>
      <c r="AA215" s="160">
        <f>Z215*K215</f>
        <v>0</v>
      </c>
      <c r="AR215" s="15" t="s">
        <v>184</v>
      </c>
      <c r="AT215" s="15" t="s">
        <v>221</v>
      </c>
      <c r="AU215" s="15" t="s">
        <v>98</v>
      </c>
      <c r="AY215" s="15" t="s">
        <v>146</v>
      </c>
      <c r="BE215" s="101">
        <f>IF(U215="základní",N215,0)</f>
        <v>0</v>
      </c>
      <c r="BF215" s="101">
        <f>IF(U215="snížená",N215,0)</f>
        <v>0</v>
      </c>
      <c r="BG215" s="101">
        <f>IF(U215="zákl. přenesená",N215,0)</f>
        <v>0</v>
      </c>
      <c r="BH215" s="101">
        <f>IF(U215="sníž. přenesená",N215,0)</f>
        <v>0</v>
      </c>
      <c r="BI215" s="101">
        <f>IF(U215="nulová",N215,0)</f>
        <v>0</v>
      </c>
      <c r="BJ215" s="15" t="s">
        <v>23</v>
      </c>
      <c r="BK215" s="101">
        <f>ROUND(L215*K215,2)</f>
        <v>0</v>
      </c>
      <c r="BL215" s="15" t="s">
        <v>151</v>
      </c>
      <c r="BM215" s="15" t="s">
        <v>281</v>
      </c>
    </row>
    <row r="216" spans="2:65" s="10" customFormat="1" ht="22.5" customHeight="1">
      <c r="B216" s="161"/>
      <c r="C216" s="162"/>
      <c r="D216" s="162"/>
      <c r="E216" s="163" t="s">
        <v>21</v>
      </c>
      <c r="F216" s="240" t="s">
        <v>23</v>
      </c>
      <c r="G216" s="241"/>
      <c r="H216" s="241"/>
      <c r="I216" s="241"/>
      <c r="J216" s="162"/>
      <c r="K216" s="164">
        <v>1</v>
      </c>
      <c r="L216" s="162"/>
      <c r="M216" s="162"/>
      <c r="N216" s="162"/>
      <c r="O216" s="162"/>
      <c r="P216" s="162"/>
      <c r="Q216" s="162"/>
      <c r="R216" s="165"/>
      <c r="T216" s="166"/>
      <c r="U216" s="162"/>
      <c r="V216" s="162"/>
      <c r="W216" s="162"/>
      <c r="X216" s="162"/>
      <c r="Y216" s="162"/>
      <c r="Z216" s="162"/>
      <c r="AA216" s="167"/>
      <c r="AT216" s="168" t="s">
        <v>154</v>
      </c>
      <c r="AU216" s="168" t="s">
        <v>98</v>
      </c>
      <c r="AV216" s="10" t="s">
        <v>98</v>
      </c>
      <c r="AW216" s="10" t="s">
        <v>39</v>
      </c>
      <c r="AX216" s="10" t="s">
        <v>83</v>
      </c>
      <c r="AY216" s="168" t="s">
        <v>146</v>
      </c>
    </row>
    <row r="217" spans="2:65" s="11" customFormat="1" ht="22.5" customHeight="1">
      <c r="B217" s="169"/>
      <c r="C217" s="170"/>
      <c r="D217" s="170"/>
      <c r="E217" s="171" t="s">
        <v>21</v>
      </c>
      <c r="F217" s="246" t="s">
        <v>155</v>
      </c>
      <c r="G217" s="247"/>
      <c r="H217" s="247"/>
      <c r="I217" s="247"/>
      <c r="J217" s="170"/>
      <c r="K217" s="172">
        <v>1</v>
      </c>
      <c r="L217" s="170"/>
      <c r="M217" s="170"/>
      <c r="N217" s="170"/>
      <c r="O217" s="170"/>
      <c r="P217" s="170"/>
      <c r="Q217" s="170"/>
      <c r="R217" s="173"/>
      <c r="T217" s="174"/>
      <c r="U217" s="170"/>
      <c r="V217" s="170"/>
      <c r="W217" s="170"/>
      <c r="X217" s="170"/>
      <c r="Y217" s="170"/>
      <c r="Z217" s="170"/>
      <c r="AA217" s="175"/>
      <c r="AT217" s="176" t="s">
        <v>154</v>
      </c>
      <c r="AU217" s="176" t="s">
        <v>98</v>
      </c>
      <c r="AV217" s="11" t="s">
        <v>151</v>
      </c>
      <c r="AW217" s="11" t="s">
        <v>39</v>
      </c>
      <c r="AX217" s="11" t="s">
        <v>23</v>
      </c>
      <c r="AY217" s="176" t="s">
        <v>146</v>
      </c>
    </row>
    <row r="218" spans="2:65" s="1" customFormat="1" ht="31.5" customHeight="1">
      <c r="B218" s="32"/>
      <c r="C218" s="177" t="s">
        <v>282</v>
      </c>
      <c r="D218" s="177" t="s">
        <v>221</v>
      </c>
      <c r="E218" s="178" t="s">
        <v>283</v>
      </c>
      <c r="F218" s="255" t="s">
        <v>284</v>
      </c>
      <c r="G218" s="253"/>
      <c r="H218" s="253"/>
      <c r="I218" s="253"/>
      <c r="J218" s="179" t="s">
        <v>150</v>
      </c>
      <c r="K218" s="180">
        <v>1</v>
      </c>
      <c r="L218" s="252">
        <v>0</v>
      </c>
      <c r="M218" s="253"/>
      <c r="N218" s="254">
        <f>ROUND(L218*K218,2)</f>
        <v>0</v>
      </c>
      <c r="O218" s="249"/>
      <c r="P218" s="249"/>
      <c r="Q218" s="249"/>
      <c r="R218" s="34"/>
      <c r="T218" s="158" t="s">
        <v>21</v>
      </c>
      <c r="U218" s="41" t="s">
        <v>48</v>
      </c>
      <c r="V218" s="33"/>
      <c r="W218" s="159">
        <f>V218*K218</f>
        <v>0</v>
      </c>
      <c r="X218" s="159">
        <v>0.13800000000000001</v>
      </c>
      <c r="Y218" s="159">
        <f>X218*K218</f>
        <v>0.13800000000000001</v>
      </c>
      <c r="Z218" s="159">
        <v>0</v>
      </c>
      <c r="AA218" s="160">
        <f>Z218*K218</f>
        <v>0</v>
      </c>
      <c r="AR218" s="15" t="s">
        <v>184</v>
      </c>
      <c r="AT218" s="15" t="s">
        <v>221</v>
      </c>
      <c r="AU218" s="15" t="s">
        <v>98</v>
      </c>
      <c r="AY218" s="15" t="s">
        <v>146</v>
      </c>
      <c r="BE218" s="101">
        <f>IF(U218="základní",N218,0)</f>
        <v>0</v>
      </c>
      <c r="BF218" s="101">
        <f>IF(U218="snížená",N218,0)</f>
        <v>0</v>
      </c>
      <c r="BG218" s="101">
        <f>IF(U218="zákl. přenesená",N218,0)</f>
        <v>0</v>
      </c>
      <c r="BH218" s="101">
        <f>IF(U218="sníž. přenesená",N218,0)</f>
        <v>0</v>
      </c>
      <c r="BI218" s="101">
        <f>IF(U218="nulová",N218,0)</f>
        <v>0</v>
      </c>
      <c r="BJ218" s="15" t="s">
        <v>23</v>
      </c>
      <c r="BK218" s="101">
        <f>ROUND(L218*K218,2)</f>
        <v>0</v>
      </c>
      <c r="BL218" s="15" t="s">
        <v>151</v>
      </c>
      <c r="BM218" s="15" t="s">
        <v>285</v>
      </c>
    </row>
    <row r="219" spans="2:65" s="10" customFormat="1" ht="22.5" customHeight="1">
      <c r="B219" s="161"/>
      <c r="C219" s="162"/>
      <c r="D219" s="162"/>
      <c r="E219" s="163" t="s">
        <v>21</v>
      </c>
      <c r="F219" s="240" t="s">
        <v>23</v>
      </c>
      <c r="G219" s="241"/>
      <c r="H219" s="241"/>
      <c r="I219" s="241"/>
      <c r="J219" s="162"/>
      <c r="K219" s="164">
        <v>1</v>
      </c>
      <c r="L219" s="162"/>
      <c r="M219" s="162"/>
      <c r="N219" s="162"/>
      <c r="O219" s="162"/>
      <c r="P219" s="162"/>
      <c r="Q219" s="162"/>
      <c r="R219" s="165"/>
      <c r="T219" s="166"/>
      <c r="U219" s="162"/>
      <c r="V219" s="162"/>
      <c r="W219" s="162"/>
      <c r="X219" s="162"/>
      <c r="Y219" s="162"/>
      <c r="Z219" s="162"/>
      <c r="AA219" s="167"/>
      <c r="AT219" s="168" t="s">
        <v>154</v>
      </c>
      <c r="AU219" s="168" t="s">
        <v>98</v>
      </c>
      <c r="AV219" s="10" t="s">
        <v>98</v>
      </c>
      <c r="AW219" s="10" t="s">
        <v>39</v>
      </c>
      <c r="AX219" s="10" t="s">
        <v>83</v>
      </c>
      <c r="AY219" s="168" t="s">
        <v>146</v>
      </c>
    </row>
    <row r="220" spans="2:65" s="11" customFormat="1" ht="22.5" customHeight="1">
      <c r="B220" s="169"/>
      <c r="C220" s="170"/>
      <c r="D220" s="170"/>
      <c r="E220" s="171" t="s">
        <v>21</v>
      </c>
      <c r="F220" s="246" t="s">
        <v>155</v>
      </c>
      <c r="G220" s="247"/>
      <c r="H220" s="247"/>
      <c r="I220" s="247"/>
      <c r="J220" s="170"/>
      <c r="K220" s="172">
        <v>1</v>
      </c>
      <c r="L220" s="170"/>
      <c r="M220" s="170"/>
      <c r="N220" s="170"/>
      <c r="O220" s="170"/>
      <c r="P220" s="170"/>
      <c r="Q220" s="170"/>
      <c r="R220" s="173"/>
      <c r="T220" s="174"/>
      <c r="U220" s="170"/>
      <c r="V220" s="170"/>
      <c r="W220" s="170"/>
      <c r="X220" s="170"/>
      <c r="Y220" s="170"/>
      <c r="Z220" s="170"/>
      <c r="AA220" s="175"/>
      <c r="AT220" s="176" t="s">
        <v>154</v>
      </c>
      <c r="AU220" s="176" t="s">
        <v>98</v>
      </c>
      <c r="AV220" s="11" t="s">
        <v>151</v>
      </c>
      <c r="AW220" s="11" t="s">
        <v>39</v>
      </c>
      <c r="AX220" s="11" t="s">
        <v>23</v>
      </c>
      <c r="AY220" s="176" t="s">
        <v>146</v>
      </c>
    </row>
    <row r="221" spans="2:65" s="9" customFormat="1" ht="29.85" customHeight="1">
      <c r="B221" s="143"/>
      <c r="C221" s="144"/>
      <c r="D221" s="153" t="s">
        <v>111</v>
      </c>
      <c r="E221" s="153"/>
      <c r="F221" s="153"/>
      <c r="G221" s="153"/>
      <c r="H221" s="153"/>
      <c r="I221" s="153"/>
      <c r="J221" s="153"/>
      <c r="K221" s="153"/>
      <c r="L221" s="153"/>
      <c r="M221" s="153"/>
      <c r="N221" s="259">
        <f>BK221</f>
        <v>0</v>
      </c>
      <c r="O221" s="260"/>
      <c r="P221" s="260"/>
      <c r="Q221" s="260"/>
      <c r="R221" s="146"/>
      <c r="T221" s="147"/>
      <c r="U221" s="144"/>
      <c r="V221" s="144"/>
      <c r="W221" s="148">
        <f>SUM(W222:W225)</f>
        <v>0</v>
      </c>
      <c r="X221" s="144"/>
      <c r="Y221" s="148">
        <f>SUM(Y222:Y225)</f>
        <v>0</v>
      </c>
      <c r="Z221" s="144"/>
      <c r="AA221" s="149">
        <f>SUM(AA222:AA225)</f>
        <v>0</v>
      </c>
      <c r="AR221" s="150" t="s">
        <v>23</v>
      </c>
      <c r="AT221" s="151" t="s">
        <v>82</v>
      </c>
      <c r="AU221" s="151" t="s">
        <v>23</v>
      </c>
      <c r="AY221" s="150" t="s">
        <v>146</v>
      </c>
      <c r="BK221" s="152">
        <f>SUM(BK222:BK225)</f>
        <v>0</v>
      </c>
    </row>
    <row r="222" spans="2:65" s="1" customFormat="1" ht="22.5" customHeight="1">
      <c r="B222" s="32"/>
      <c r="C222" s="154" t="s">
        <v>286</v>
      </c>
      <c r="D222" s="154" t="s">
        <v>147</v>
      </c>
      <c r="E222" s="155" t="s">
        <v>287</v>
      </c>
      <c r="F222" s="248" t="s">
        <v>288</v>
      </c>
      <c r="G222" s="249"/>
      <c r="H222" s="249"/>
      <c r="I222" s="249"/>
      <c r="J222" s="156" t="s">
        <v>217</v>
      </c>
      <c r="K222" s="157">
        <v>15.87</v>
      </c>
      <c r="L222" s="250">
        <v>0</v>
      </c>
      <c r="M222" s="249"/>
      <c r="N222" s="251">
        <f>ROUND(L222*K222,2)</f>
        <v>0</v>
      </c>
      <c r="O222" s="249"/>
      <c r="P222" s="249"/>
      <c r="Q222" s="249"/>
      <c r="R222" s="34"/>
      <c r="T222" s="158" t="s">
        <v>21</v>
      </c>
      <c r="U222" s="41" t="s">
        <v>48</v>
      </c>
      <c r="V222" s="33"/>
      <c r="W222" s="159">
        <f>V222*K222</f>
        <v>0</v>
      </c>
      <c r="X222" s="159">
        <v>0</v>
      </c>
      <c r="Y222" s="159">
        <f>X222*K222</f>
        <v>0</v>
      </c>
      <c r="Z222" s="159">
        <v>0</v>
      </c>
      <c r="AA222" s="160">
        <f>Z222*K222</f>
        <v>0</v>
      </c>
      <c r="AR222" s="15" t="s">
        <v>151</v>
      </c>
      <c r="AT222" s="15" t="s">
        <v>147</v>
      </c>
      <c r="AU222" s="15" t="s">
        <v>98</v>
      </c>
      <c r="AY222" s="15" t="s">
        <v>146</v>
      </c>
      <c r="BE222" s="101">
        <f>IF(U222="základní",N222,0)</f>
        <v>0</v>
      </c>
      <c r="BF222" s="101">
        <f>IF(U222="snížená",N222,0)</f>
        <v>0</v>
      </c>
      <c r="BG222" s="101">
        <f>IF(U222="zákl. přenesená",N222,0)</f>
        <v>0</v>
      </c>
      <c r="BH222" s="101">
        <f>IF(U222="sníž. přenesená",N222,0)</f>
        <v>0</v>
      </c>
      <c r="BI222" s="101">
        <f>IF(U222="nulová",N222,0)</f>
        <v>0</v>
      </c>
      <c r="BJ222" s="15" t="s">
        <v>23</v>
      </c>
      <c r="BK222" s="101">
        <f>ROUND(L222*K222,2)</f>
        <v>0</v>
      </c>
      <c r="BL222" s="15" t="s">
        <v>151</v>
      </c>
      <c r="BM222" s="15" t="s">
        <v>289</v>
      </c>
    </row>
    <row r="223" spans="2:65" s="10" customFormat="1" ht="31.5" customHeight="1">
      <c r="B223" s="161"/>
      <c r="C223" s="162"/>
      <c r="D223" s="162"/>
      <c r="E223" s="163" t="s">
        <v>21</v>
      </c>
      <c r="F223" s="240" t="s">
        <v>290</v>
      </c>
      <c r="G223" s="241"/>
      <c r="H223" s="241"/>
      <c r="I223" s="241"/>
      <c r="J223" s="162"/>
      <c r="K223" s="164">
        <v>6.9</v>
      </c>
      <c r="L223" s="162"/>
      <c r="M223" s="162"/>
      <c r="N223" s="162"/>
      <c r="O223" s="162"/>
      <c r="P223" s="162"/>
      <c r="Q223" s="162"/>
      <c r="R223" s="165"/>
      <c r="T223" s="166"/>
      <c r="U223" s="162"/>
      <c r="V223" s="162"/>
      <c r="W223" s="162"/>
      <c r="X223" s="162"/>
      <c r="Y223" s="162"/>
      <c r="Z223" s="162"/>
      <c r="AA223" s="167"/>
      <c r="AT223" s="168" t="s">
        <v>154</v>
      </c>
      <c r="AU223" s="168" t="s">
        <v>98</v>
      </c>
      <c r="AV223" s="10" t="s">
        <v>98</v>
      </c>
      <c r="AW223" s="10" t="s">
        <v>39</v>
      </c>
      <c r="AX223" s="10" t="s">
        <v>83</v>
      </c>
      <c r="AY223" s="168" t="s">
        <v>146</v>
      </c>
    </row>
    <row r="224" spans="2:65" s="10" customFormat="1" ht="22.5" customHeight="1">
      <c r="B224" s="161"/>
      <c r="C224" s="162"/>
      <c r="D224" s="162"/>
      <c r="E224" s="163" t="s">
        <v>21</v>
      </c>
      <c r="F224" s="256" t="s">
        <v>291</v>
      </c>
      <c r="G224" s="241"/>
      <c r="H224" s="241"/>
      <c r="I224" s="241"/>
      <c r="J224" s="162"/>
      <c r="K224" s="164">
        <v>8.9700000000000006</v>
      </c>
      <c r="L224" s="162"/>
      <c r="M224" s="162"/>
      <c r="N224" s="162"/>
      <c r="O224" s="162"/>
      <c r="P224" s="162"/>
      <c r="Q224" s="162"/>
      <c r="R224" s="165"/>
      <c r="T224" s="166"/>
      <c r="U224" s="162"/>
      <c r="V224" s="162"/>
      <c r="W224" s="162"/>
      <c r="X224" s="162"/>
      <c r="Y224" s="162"/>
      <c r="Z224" s="162"/>
      <c r="AA224" s="167"/>
      <c r="AT224" s="168" t="s">
        <v>154</v>
      </c>
      <c r="AU224" s="168" t="s">
        <v>98</v>
      </c>
      <c r="AV224" s="10" t="s">
        <v>98</v>
      </c>
      <c r="AW224" s="10" t="s">
        <v>39</v>
      </c>
      <c r="AX224" s="10" t="s">
        <v>83</v>
      </c>
      <c r="AY224" s="168" t="s">
        <v>146</v>
      </c>
    </row>
    <row r="225" spans="2:65" s="11" customFormat="1" ht="22.5" customHeight="1">
      <c r="B225" s="169"/>
      <c r="C225" s="170"/>
      <c r="D225" s="170"/>
      <c r="E225" s="171" t="s">
        <v>21</v>
      </c>
      <c r="F225" s="246" t="s">
        <v>155</v>
      </c>
      <c r="G225" s="247"/>
      <c r="H225" s="247"/>
      <c r="I225" s="247"/>
      <c r="J225" s="170"/>
      <c r="K225" s="172">
        <v>15.87</v>
      </c>
      <c r="L225" s="170"/>
      <c r="M225" s="170"/>
      <c r="N225" s="170"/>
      <c r="O225" s="170"/>
      <c r="P225" s="170"/>
      <c r="Q225" s="170"/>
      <c r="R225" s="173"/>
      <c r="T225" s="174"/>
      <c r="U225" s="170"/>
      <c r="V225" s="170"/>
      <c r="W225" s="170"/>
      <c r="X225" s="170"/>
      <c r="Y225" s="170"/>
      <c r="Z225" s="170"/>
      <c r="AA225" s="175"/>
      <c r="AT225" s="176" t="s">
        <v>154</v>
      </c>
      <c r="AU225" s="176" t="s">
        <v>98</v>
      </c>
      <c r="AV225" s="11" t="s">
        <v>151</v>
      </c>
      <c r="AW225" s="11" t="s">
        <v>39</v>
      </c>
      <c r="AX225" s="11" t="s">
        <v>23</v>
      </c>
      <c r="AY225" s="176" t="s">
        <v>146</v>
      </c>
    </row>
    <row r="226" spans="2:65" s="9" customFormat="1" ht="29.85" customHeight="1">
      <c r="B226" s="143"/>
      <c r="C226" s="144"/>
      <c r="D226" s="153" t="s">
        <v>112</v>
      </c>
      <c r="E226" s="153"/>
      <c r="F226" s="153"/>
      <c r="G226" s="153"/>
      <c r="H226" s="153"/>
      <c r="I226" s="153"/>
      <c r="J226" s="153"/>
      <c r="K226" s="153"/>
      <c r="L226" s="153"/>
      <c r="M226" s="153"/>
      <c r="N226" s="259">
        <f>BK226</f>
        <v>0</v>
      </c>
      <c r="O226" s="260"/>
      <c r="P226" s="260"/>
      <c r="Q226" s="260"/>
      <c r="R226" s="146"/>
      <c r="T226" s="147"/>
      <c r="U226" s="144"/>
      <c r="V226" s="144"/>
      <c r="W226" s="148">
        <f>SUM(W227:W284)</f>
        <v>0</v>
      </c>
      <c r="X226" s="144"/>
      <c r="Y226" s="148">
        <f>SUM(Y227:Y284)</f>
        <v>8.4008237499999989</v>
      </c>
      <c r="Z226" s="144"/>
      <c r="AA226" s="149">
        <f>SUM(AA227:AA284)</f>
        <v>0</v>
      </c>
      <c r="AR226" s="150" t="s">
        <v>23</v>
      </c>
      <c r="AT226" s="151" t="s">
        <v>82</v>
      </c>
      <c r="AU226" s="151" t="s">
        <v>23</v>
      </c>
      <c r="AY226" s="150" t="s">
        <v>146</v>
      </c>
      <c r="BK226" s="152">
        <f>SUM(BK227:BK284)</f>
        <v>0</v>
      </c>
    </row>
    <row r="227" spans="2:65" s="1" customFormat="1" ht="31.5" customHeight="1">
      <c r="B227" s="32"/>
      <c r="C227" s="154" t="s">
        <v>292</v>
      </c>
      <c r="D227" s="154" t="s">
        <v>147</v>
      </c>
      <c r="E227" s="155" t="s">
        <v>293</v>
      </c>
      <c r="F227" s="248" t="s">
        <v>294</v>
      </c>
      <c r="G227" s="249"/>
      <c r="H227" s="249"/>
      <c r="I227" s="249"/>
      <c r="J227" s="156" t="s">
        <v>217</v>
      </c>
      <c r="K227" s="157">
        <v>23.4</v>
      </c>
      <c r="L227" s="250">
        <v>0</v>
      </c>
      <c r="M227" s="249"/>
      <c r="N227" s="251">
        <f>ROUND(L227*K227,2)</f>
        <v>0</v>
      </c>
      <c r="O227" s="249"/>
      <c r="P227" s="249"/>
      <c r="Q227" s="249"/>
      <c r="R227" s="34"/>
      <c r="T227" s="158" t="s">
        <v>21</v>
      </c>
      <c r="U227" s="41" t="s">
        <v>48</v>
      </c>
      <c r="V227" s="33"/>
      <c r="W227" s="159">
        <f>V227*K227</f>
        <v>0</v>
      </c>
      <c r="X227" s="159">
        <v>1.4E-3</v>
      </c>
      <c r="Y227" s="159">
        <f>X227*K227</f>
        <v>3.2759999999999997E-2</v>
      </c>
      <c r="Z227" s="159">
        <v>0</v>
      </c>
      <c r="AA227" s="160">
        <f>Z227*K227</f>
        <v>0</v>
      </c>
      <c r="AR227" s="15" t="s">
        <v>151</v>
      </c>
      <c r="AT227" s="15" t="s">
        <v>147</v>
      </c>
      <c r="AU227" s="15" t="s">
        <v>98</v>
      </c>
      <c r="AY227" s="15" t="s">
        <v>146</v>
      </c>
      <c r="BE227" s="101">
        <f>IF(U227="základní",N227,0)</f>
        <v>0</v>
      </c>
      <c r="BF227" s="101">
        <f>IF(U227="snížená",N227,0)</f>
        <v>0</v>
      </c>
      <c r="BG227" s="101">
        <f>IF(U227="zákl. přenesená",N227,0)</f>
        <v>0</v>
      </c>
      <c r="BH227" s="101">
        <f>IF(U227="sníž. přenesená",N227,0)</f>
        <v>0</v>
      </c>
      <c r="BI227" s="101">
        <f>IF(U227="nulová",N227,0)</f>
        <v>0</v>
      </c>
      <c r="BJ227" s="15" t="s">
        <v>23</v>
      </c>
      <c r="BK227" s="101">
        <f>ROUND(L227*K227,2)</f>
        <v>0</v>
      </c>
      <c r="BL227" s="15" t="s">
        <v>151</v>
      </c>
      <c r="BM227" s="15" t="s">
        <v>295</v>
      </c>
    </row>
    <row r="228" spans="2:65" s="10" customFormat="1" ht="22.5" customHeight="1">
      <c r="B228" s="161"/>
      <c r="C228" s="162"/>
      <c r="D228" s="162"/>
      <c r="E228" s="163" t="s">
        <v>21</v>
      </c>
      <c r="F228" s="240" t="s">
        <v>296</v>
      </c>
      <c r="G228" s="241"/>
      <c r="H228" s="241"/>
      <c r="I228" s="241"/>
      <c r="J228" s="162"/>
      <c r="K228" s="164">
        <v>23.4</v>
      </c>
      <c r="L228" s="162"/>
      <c r="M228" s="162"/>
      <c r="N228" s="162"/>
      <c r="O228" s="162"/>
      <c r="P228" s="162"/>
      <c r="Q228" s="162"/>
      <c r="R228" s="165"/>
      <c r="T228" s="166"/>
      <c r="U228" s="162"/>
      <c r="V228" s="162"/>
      <c r="W228" s="162"/>
      <c r="X228" s="162"/>
      <c r="Y228" s="162"/>
      <c r="Z228" s="162"/>
      <c r="AA228" s="167"/>
      <c r="AT228" s="168" t="s">
        <v>154</v>
      </c>
      <c r="AU228" s="168" t="s">
        <v>98</v>
      </c>
      <c r="AV228" s="10" t="s">
        <v>98</v>
      </c>
      <c r="AW228" s="10" t="s">
        <v>39</v>
      </c>
      <c r="AX228" s="10" t="s">
        <v>83</v>
      </c>
      <c r="AY228" s="168" t="s">
        <v>146</v>
      </c>
    </row>
    <row r="229" spans="2:65" s="11" customFormat="1" ht="22.5" customHeight="1">
      <c r="B229" s="169"/>
      <c r="C229" s="170"/>
      <c r="D229" s="170"/>
      <c r="E229" s="171" t="s">
        <v>21</v>
      </c>
      <c r="F229" s="246" t="s">
        <v>155</v>
      </c>
      <c r="G229" s="247"/>
      <c r="H229" s="247"/>
      <c r="I229" s="247"/>
      <c r="J229" s="170"/>
      <c r="K229" s="172">
        <v>23.4</v>
      </c>
      <c r="L229" s="170"/>
      <c r="M229" s="170"/>
      <c r="N229" s="170"/>
      <c r="O229" s="170"/>
      <c r="P229" s="170"/>
      <c r="Q229" s="170"/>
      <c r="R229" s="173"/>
      <c r="T229" s="174"/>
      <c r="U229" s="170"/>
      <c r="V229" s="170"/>
      <c r="W229" s="170"/>
      <c r="X229" s="170"/>
      <c r="Y229" s="170"/>
      <c r="Z229" s="170"/>
      <c r="AA229" s="175"/>
      <c r="AT229" s="176" t="s">
        <v>154</v>
      </c>
      <c r="AU229" s="176" t="s">
        <v>98</v>
      </c>
      <c r="AV229" s="11" t="s">
        <v>151</v>
      </c>
      <c r="AW229" s="11" t="s">
        <v>39</v>
      </c>
      <c r="AX229" s="11" t="s">
        <v>23</v>
      </c>
      <c r="AY229" s="176" t="s">
        <v>146</v>
      </c>
    </row>
    <row r="230" spans="2:65" s="1" customFormat="1" ht="31.5" customHeight="1">
      <c r="B230" s="32"/>
      <c r="C230" s="154" t="s">
        <v>297</v>
      </c>
      <c r="D230" s="154" t="s">
        <v>147</v>
      </c>
      <c r="E230" s="155" t="s">
        <v>298</v>
      </c>
      <c r="F230" s="248" t="s">
        <v>299</v>
      </c>
      <c r="G230" s="249"/>
      <c r="H230" s="249"/>
      <c r="I230" s="249"/>
      <c r="J230" s="156" t="s">
        <v>217</v>
      </c>
      <c r="K230" s="157">
        <v>21.83</v>
      </c>
      <c r="L230" s="250">
        <v>0</v>
      </c>
      <c r="M230" s="249"/>
      <c r="N230" s="251">
        <f>ROUND(L230*K230,2)</f>
        <v>0</v>
      </c>
      <c r="O230" s="249"/>
      <c r="P230" s="249"/>
      <c r="Q230" s="249"/>
      <c r="R230" s="34"/>
      <c r="T230" s="158" t="s">
        <v>21</v>
      </c>
      <c r="U230" s="41" t="s">
        <v>48</v>
      </c>
      <c r="V230" s="33"/>
      <c r="W230" s="159">
        <f>V230*K230</f>
        <v>0</v>
      </c>
      <c r="X230" s="159">
        <v>2.3099999999999999E-2</v>
      </c>
      <c r="Y230" s="159">
        <f>X230*K230</f>
        <v>0.50427299999999997</v>
      </c>
      <c r="Z230" s="159">
        <v>0</v>
      </c>
      <c r="AA230" s="160">
        <f>Z230*K230</f>
        <v>0</v>
      </c>
      <c r="AR230" s="15" t="s">
        <v>151</v>
      </c>
      <c r="AT230" s="15" t="s">
        <v>147</v>
      </c>
      <c r="AU230" s="15" t="s">
        <v>98</v>
      </c>
      <c r="AY230" s="15" t="s">
        <v>146</v>
      </c>
      <c r="BE230" s="101">
        <f>IF(U230="základní",N230,0)</f>
        <v>0</v>
      </c>
      <c r="BF230" s="101">
        <f>IF(U230="snížená",N230,0)</f>
        <v>0</v>
      </c>
      <c r="BG230" s="101">
        <f>IF(U230="zákl. přenesená",N230,0)</f>
        <v>0</v>
      </c>
      <c r="BH230" s="101">
        <f>IF(U230="sníž. přenesená",N230,0)</f>
        <v>0</v>
      </c>
      <c r="BI230" s="101">
        <f>IF(U230="nulová",N230,0)</f>
        <v>0</v>
      </c>
      <c r="BJ230" s="15" t="s">
        <v>23</v>
      </c>
      <c r="BK230" s="101">
        <f>ROUND(L230*K230,2)</f>
        <v>0</v>
      </c>
      <c r="BL230" s="15" t="s">
        <v>151</v>
      </c>
      <c r="BM230" s="15" t="s">
        <v>300</v>
      </c>
    </row>
    <row r="231" spans="2:65" s="10" customFormat="1" ht="22.5" customHeight="1">
      <c r="B231" s="161"/>
      <c r="C231" s="162"/>
      <c r="D231" s="162"/>
      <c r="E231" s="163" t="s">
        <v>21</v>
      </c>
      <c r="F231" s="240" t="s">
        <v>301</v>
      </c>
      <c r="G231" s="241"/>
      <c r="H231" s="241"/>
      <c r="I231" s="241"/>
      <c r="J231" s="162"/>
      <c r="K231" s="164">
        <v>21.83</v>
      </c>
      <c r="L231" s="162"/>
      <c r="M231" s="162"/>
      <c r="N231" s="162"/>
      <c r="O231" s="162"/>
      <c r="P231" s="162"/>
      <c r="Q231" s="162"/>
      <c r="R231" s="165"/>
      <c r="T231" s="166"/>
      <c r="U231" s="162"/>
      <c r="V231" s="162"/>
      <c r="W231" s="162"/>
      <c r="X231" s="162"/>
      <c r="Y231" s="162"/>
      <c r="Z231" s="162"/>
      <c r="AA231" s="167"/>
      <c r="AT231" s="168" t="s">
        <v>154</v>
      </c>
      <c r="AU231" s="168" t="s">
        <v>98</v>
      </c>
      <c r="AV231" s="10" t="s">
        <v>98</v>
      </c>
      <c r="AW231" s="10" t="s">
        <v>39</v>
      </c>
      <c r="AX231" s="10" t="s">
        <v>83</v>
      </c>
      <c r="AY231" s="168" t="s">
        <v>146</v>
      </c>
    </row>
    <row r="232" spans="2:65" s="11" customFormat="1" ht="22.5" customHeight="1">
      <c r="B232" s="169"/>
      <c r="C232" s="170"/>
      <c r="D232" s="170"/>
      <c r="E232" s="171" t="s">
        <v>21</v>
      </c>
      <c r="F232" s="246" t="s">
        <v>155</v>
      </c>
      <c r="G232" s="247"/>
      <c r="H232" s="247"/>
      <c r="I232" s="247"/>
      <c r="J232" s="170"/>
      <c r="K232" s="172">
        <v>21.83</v>
      </c>
      <c r="L232" s="170"/>
      <c r="M232" s="170"/>
      <c r="N232" s="170"/>
      <c r="O232" s="170"/>
      <c r="P232" s="170"/>
      <c r="Q232" s="170"/>
      <c r="R232" s="173"/>
      <c r="T232" s="174"/>
      <c r="U232" s="170"/>
      <c r="V232" s="170"/>
      <c r="W232" s="170"/>
      <c r="X232" s="170"/>
      <c r="Y232" s="170"/>
      <c r="Z232" s="170"/>
      <c r="AA232" s="175"/>
      <c r="AT232" s="176" t="s">
        <v>154</v>
      </c>
      <c r="AU232" s="176" t="s">
        <v>98</v>
      </c>
      <c r="AV232" s="11" t="s">
        <v>151</v>
      </c>
      <c r="AW232" s="11" t="s">
        <v>39</v>
      </c>
      <c r="AX232" s="11" t="s">
        <v>23</v>
      </c>
      <c r="AY232" s="176" t="s">
        <v>146</v>
      </c>
    </row>
    <row r="233" spans="2:65" s="1" customFormat="1" ht="31.5" customHeight="1">
      <c r="B233" s="32"/>
      <c r="C233" s="154" t="s">
        <v>302</v>
      </c>
      <c r="D233" s="154" t="s">
        <v>147</v>
      </c>
      <c r="E233" s="155" t="s">
        <v>303</v>
      </c>
      <c r="F233" s="248" t="s">
        <v>304</v>
      </c>
      <c r="G233" s="249"/>
      <c r="H233" s="249"/>
      <c r="I233" s="249"/>
      <c r="J233" s="156" t="s">
        <v>217</v>
      </c>
      <c r="K233" s="157">
        <v>65.784999999999997</v>
      </c>
      <c r="L233" s="250">
        <v>0</v>
      </c>
      <c r="M233" s="249"/>
      <c r="N233" s="251">
        <f>ROUND(L233*K233,2)</f>
        <v>0</v>
      </c>
      <c r="O233" s="249"/>
      <c r="P233" s="249"/>
      <c r="Q233" s="249"/>
      <c r="R233" s="34"/>
      <c r="T233" s="158" t="s">
        <v>21</v>
      </c>
      <c r="U233" s="41" t="s">
        <v>48</v>
      </c>
      <c r="V233" s="33"/>
      <c r="W233" s="159">
        <f>V233*K233</f>
        <v>0</v>
      </c>
      <c r="X233" s="159">
        <v>2.7299999999999998E-3</v>
      </c>
      <c r="Y233" s="159">
        <f>X233*K233</f>
        <v>0.17959304999999998</v>
      </c>
      <c r="Z233" s="159">
        <v>0</v>
      </c>
      <c r="AA233" s="160">
        <f>Z233*K233</f>
        <v>0</v>
      </c>
      <c r="AR233" s="15" t="s">
        <v>151</v>
      </c>
      <c r="AT233" s="15" t="s">
        <v>147</v>
      </c>
      <c r="AU233" s="15" t="s">
        <v>98</v>
      </c>
      <c r="AY233" s="15" t="s">
        <v>146</v>
      </c>
      <c r="BE233" s="101">
        <f>IF(U233="základní",N233,0)</f>
        <v>0</v>
      </c>
      <c r="BF233" s="101">
        <f>IF(U233="snížená",N233,0)</f>
        <v>0</v>
      </c>
      <c r="BG233" s="101">
        <f>IF(U233="zákl. přenesená",N233,0)</f>
        <v>0</v>
      </c>
      <c r="BH233" s="101">
        <f>IF(U233="sníž. přenesená",N233,0)</f>
        <v>0</v>
      </c>
      <c r="BI233" s="101">
        <f>IF(U233="nulová",N233,0)</f>
        <v>0</v>
      </c>
      <c r="BJ233" s="15" t="s">
        <v>23</v>
      </c>
      <c r="BK233" s="101">
        <f>ROUND(L233*K233,2)</f>
        <v>0</v>
      </c>
      <c r="BL233" s="15" t="s">
        <v>151</v>
      </c>
      <c r="BM233" s="15" t="s">
        <v>305</v>
      </c>
    </row>
    <row r="234" spans="2:65" s="10" customFormat="1" ht="31.5" customHeight="1">
      <c r="B234" s="161"/>
      <c r="C234" s="162"/>
      <c r="D234" s="162"/>
      <c r="E234" s="163" t="s">
        <v>21</v>
      </c>
      <c r="F234" s="240" t="s">
        <v>306</v>
      </c>
      <c r="G234" s="241"/>
      <c r="H234" s="241"/>
      <c r="I234" s="241"/>
      <c r="J234" s="162"/>
      <c r="K234" s="164">
        <v>65.784999999999997</v>
      </c>
      <c r="L234" s="162"/>
      <c r="M234" s="162"/>
      <c r="N234" s="162"/>
      <c r="O234" s="162"/>
      <c r="P234" s="162"/>
      <c r="Q234" s="162"/>
      <c r="R234" s="165"/>
      <c r="T234" s="166"/>
      <c r="U234" s="162"/>
      <c r="V234" s="162"/>
      <c r="W234" s="162"/>
      <c r="X234" s="162"/>
      <c r="Y234" s="162"/>
      <c r="Z234" s="162"/>
      <c r="AA234" s="167"/>
      <c r="AT234" s="168" t="s">
        <v>154</v>
      </c>
      <c r="AU234" s="168" t="s">
        <v>98</v>
      </c>
      <c r="AV234" s="10" t="s">
        <v>98</v>
      </c>
      <c r="AW234" s="10" t="s">
        <v>39</v>
      </c>
      <c r="AX234" s="10" t="s">
        <v>83</v>
      </c>
      <c r="AY234" s="168" t="s">
        <v>146</v>
      </c>
    </row>
    <row r="235" spans="2:65" s="11" customFormat="1" ht="22.5" customHeight="1">
      <c r="B235" s="169"/>
      <c r="C235" s="170"/>
      <c r="D235" s="170"/>
      <c r="E235" s="171" t="s">
        <v>21</v>
      </c>
      <c r="F235" s="246" t="s">
        <v>155</v>
      </c>
      <c r="G235" s="247"/>
      <c r="H235" s="247"/>
      <c r="I235" s="247"/>
      <c r="J235" s="170"/>
      <c r="K235" s="172">
        <v>65.784999999999997</v>
      </c>
      <c r="L235" s="170"/>
      <c r="M235" s="170"/>
      <c r="N235" s="170"/>
      <c r="O235" s="170"/>
      <c r="P235" s="170"/>
      <c r="Q235" s="170"/>
      <c r="R235" s="173"/>
      <c r="T235" s="174"/>
      <c r="U235" s="170"/>
      <c r="V235" s="170"/>
      <c r="W235" s="170"/>
      <c r="X235" s="170"/>
      <c r="Y235" s="170"/>
      <c r="Z235" s="170"/>
      <c r="AA235" s="175"/>
      <c r="AT235" s="176" t="s">
        <v>154</v>
      </c>
      <c r="AU235" s="176" t="s">
        <v>98</v>
      </c>
      <c r="AV235" s="11" t="s">
        <v>151</v>
      </c>
      <c r="AW235" s="11" t="s">
        <v>39</v>
      </c>
      <c r="AX235" s="11" t="s">
        <v>23</v>
      </c>
      <c r="AY235" s="176" t="s">
        <v>146</v>
      </c>
    </row>
    <row r="236" spans="2:65" s="1" customFormat="1" ht="31.5" customHeight="1">
      <c r="B236" s="32"/>
      <c r="C236" s="154" t="s">
        <v>307</v>
      </c>
      <c r="D236" s="154" t="s">
        <v>147</v>
      </c>
      <c r="E236" s="155" t="s">
        <v>308</v>
      </c>
      <c r="F236" s="248" t="s">
        <v>309</v>
      </c>
      <c r="G236" s="249"/>
      <c r="H236" s="249"/>
      <c r="I236" s="249"/>
      <c r="J236" s="156" t="s">
        <v>217</v>
      </c>
      <c r="K236" s="157">
        <v>43.66</v>
      </c>
      <c r="L236" s="250">
        <v>0</v>
      </c>
      <c r="M236" s="249"/>
      <c r="N236" s="251">
        <f>ROUND(L236*K236,2)</f>
        <v>0</v>
      </c>
      <c r="O236" s="249"/>
      <c r="P236" s="249"/>
      <c r="Q236" s="249"/>
      <c r="R236" s="34"/>
      <c r="T236" s="158" t="s">
        <v>21</v>
      </c>
      <c r="U236" s="41" t="s">
        <v>48</v>
      </c>
      <c r="V236" s="33"/>
      <c r="W236" s="159">
        <f>V236*K236</f>
        <v>0</v>
      </c>
      <c r="X236" s="159">
        <v>7.9000000000000008E-3</v>
      </c>
      <c r="Y236" s="159">
        <f>X236*K236</f>
        <v>0.344914</v>
      </c>
      <c r="Z236" s="159">
        <v>0</v>
      </c>
      <c r="AA236" s="160">
        <f>Z236*K236</f>
        <v>0</v>
      </c>
      <c r="AR236" s="15" t="s">
        <v>151</v>
      </c>
      <c r="AT236" s="15" t="s">
        <v>147</v>
      </c>
      <c r="AU236" s="15" t="s">
        <v>98</v>
      </c>
      <c r="AY236" s="15" t="s">
        <v>146</v>
      </c>
      <c r="BE236" s="101">
        <f>IF(U236="základní",N236,0)</f>
        <v>0</v>
      </c>
      <c r="BF236" s="101">
        <f>IF(U236="snížená",N236,0)</f>
        <v>0</v>
      </c>
      <c r="BG236" s="101">
        <f>IF(U236="zákl. přenesená",N236,0)</f>
        <v>0</v>
      </c>
      <c r="BH236" s="101">
        <f>IF(U236="sníž. přenesená",N236,0)</f>
        <v>0</v>
      </c>
      <c r="BI236" s="101">
        <f>IF(U236="nulová",N236,0)</f>
        <v>0</v>
      </c>
      <c r="BJ236" s="15" t="s">
        <v>23</v>
      </c>
      <c r="BK236" s="101">
        <f>ROUND(L236*K236,2)</f>
        <v>0</v>
      </c>
      <c r="BL236" s="15" t="s">
        <v>151</v>
      </c>
      <c r="BM236" s="15" t="s">
        <v>310</v>
      </c>
    </row>
    <row r="237" spans="2:65" s="10" customFormat="1" ht="22.5" customHeight="1">
      <c r="B237" s="161"/>
      <c r="C237" s="162"/>
      <c r="D237" s="162"/>
      <c r="E237" s="163" t="s">
        <v>21</v>
      </c>
      <c r="F237" s="240" t="s">
        <v>311</v>
      </c>
      <c r="G237" s="241"/>
      <c r="H237" s="241"/>
      <c r="I237" s="241"/>
      <c r="J237" s="162"/>
      <c r="K237" s="164">
        <v>43.66</v>
      </c>
      <c r="L237" s="162"/>
      <c r="M237" s="162"/>
      <c r="N237" s="162"/>
      <c r="O237" s="162"/>
      <c r="P237" s="162"/>
      <c r="Q237" s="162"/>
      <c r="R237" s="165"/>
      <c r="T237" s="166"/>
      <c r="U237" s="162"/>
      <c r="V237" s="162"/>
      <c r="W237" s="162"/>
      <c r="X237" s="162"/>
      <c r="Y237" s="162"/>
      <c r="Z237" s="162"/>
      <c r="AA237" s="167"/>
      <c r="AT237" s="168" t="s">
        <v>154</v>
      </c>
      <c r="AU237" s="168" t="s">
        <v>98</v>
      </c>
      <c r="AV237" s="10" t="s">
        <v>98</v>
      </c>
      <c r="AW237" s="10" t="s">
        <v>39</v>
      </c>
      <c r="AX237" s="10" t="s">
        <v>83</v>
      </c>
      <c r="AY237" s="168" t="s">
        <v>146</v>
      </c>
    </row>
    <row r="238" spans="2:65" s="11" customFormat="1" ht="22.5" customHeight="1">
      <c r="B238" s="169"/>
      <c r="C238" s="170"/>
      <c r="D238" s="170"/>
      <c r="E238" s="171" t="s">
        <v>21</v>
      </c>
      <c r="F238" s="246" t="s">
        <v>155</v>
      </c>
      <c r="G238" s="247"/>
      <c r="H238" s="247"/>
      <c r="I238" s="247"/>
      <c r="J238" s="170"/>
      <c r="K238" s="172">
        <v>43.66</v>
      </c>
      <c r="L238" s="170"/>
      <c r="M238" s="170"/>
      <c r="N238" s="170"/>
      <c r="O238" s="170"/>
      <c r="P238" s="170"/>
      <c r="Q238" s="170"/>
      <c r="R238" s="173"/>
      <c r="T238" s="174"/>
      <c r="U238" s="170"/>
      <c r="V238" s="170"/>
      <c r="W238" s="170"/>
      <c r="X238" s="170"/>
      <c r="Y238" s="170"/>
      <c r="Z238" s="170"/>
      <c r="AA238" s="175"/>
      <c r="AT238" s="176" t="s">
        <v>154</v>
      </c>
      <c r="AU238" s="176" t="s">
        <v>98</v>
      </c>
      <c r="AV238" s="11" t="s">
        <v>151</v>
      </c>
      <c r="AW238" s="11" t="s">
        <v>39</v>
      </c>
      <c r="AX238" s="11" t="s">
        <v>23</v>
      </c>
      <c r="AY238" s="176" t="s">
        <v>146</v>
      </c>
    </row>
    <row r="239" spans="2:65" s="1" customFormat="1" ht="31.5" customHeight="1">
      <c r="B239" s="32"/>
      <c r="C239" s="154" t="s">
        <v>312</v>
      </c>
      <c r="D239" s="154" t="s">
        <v>147</v>
      </c>
      <c r="E239" s="155" t="s">
        <v>313</v>
      </c>
      <c r="F239" s="248" t="s">
        <v>314</v>
      </c>
      <c r="G239" s="249"/>
      <c r="H239" s="249"/>
      <c r="I239" s="249"/>
      <c r="J239" s="156" t="s">
        <v>217</v>
      </c>
      <c r="K239" s="157">
        <v>43.954999999999998</v>
      </c>
      <c r="L239" s="250">
        <v>0</v>
      </c>
      <c r="M239" s="249"/>
      <c r="N239" s="251">
        <f>ROUND(L239*K239,2)</f>
        <v>0</v>
      </c>
      <c r="O239" s="249"/>
      <c r="P239" s="249"/>
      <c r="Q239" s="249"/>
      <c r="R239" s="34"/>
      <c r="T239" s="158" t="s">
        <v>21</v>
      </c>
      <c r="U239" s="41" t="s">
        <v>48</v>
      </c>
      <c r="V239" s="33"/>
      <c r="W239" s="159">
        <f>V239*K239</f>
        <v>0</v>
      </c>
      <c r="X239" s="159">
        <v>1.146E-2</v>
      </c>
      <c r="Y239" s="159">
        <f>X239*K239</f>
        <v>0.50372430000000001</v>
      </c>
      <c r="Z239" s="159">
        <v>0</v>
      </c>
      <c r="AA239" s="160">
        <f>Z239*K239</f>
        <v>0</v>
      </c>
      <c r="AR239" s="15" t="s">
        <v>151</v>
      </c>
      <c r="AT239" s="15" t="s">
        <v>147</v>
      </c>
      <c r="AU239" s="15" t="s">
        <v>98</v>
      </c>
      <c r="AY239" s="15" t="s">
        <v>146</v>
      </c>
      <c r="BE239" s="101">
        <f>IF(U239="základní",N239,0)</f>
        <v>0</v>
      </c>
      <c r="BF239" s="101">
        <f>IF(U239="snížená",N239,0)</f>
        <v>0</v>
      </c>
      <c r="BG239" s="101">
        <f>IF(U239="zákl. přenesená",N239,0)</f>
        <v>0</v>
      </c>
      <c r="BH239" s="101">
        <f>IF(U239="sníž. přenesená",N239,0)</f>
        <v>0</v>
      </c>
      <c r="BI239" s="101">
        <f>IF(U239="nulová",N239,0)</f>
        <v>0</v>
      </c>
      <c r="BJ239" s="15" t="s">
        <v>23</v>
      </c>
      <c r="BK239" s="101">
        <f>ROUND(L239*K239,2)</f>
        <v>0</v>
      </c>
      <c r="BL239" s="15" t="s">
        <v>151</v>
      </c>
      <c r="BM239" s="15" t="s">
        <v>315</v>
      </c>
    </row>
    <row r="240" spans="2:65" s="10" customFormat="1" ht="31.5" customHeight="1">
      <c r="B240" s="161"/>
      <c r="C240" s="162"/>
      <c r="D240" s="162"/>
      <c r="E240" s="163" t="s">
        <v>21</v>
      </c>
      <c r="F240" s="240" t="s">
        <v>316</v>
      </c>
      <c r="G240" s="241"/>
      <c r="H240" s="241"/>
      <c r="I240" s="241"/>
      <c r="J240" s="162"/>
      <c r="K240" s="164">
        <v>43.954999999999998</v>
      </c>
      <c r="L240" s="162"/>
      <c r="M240" s="162"/>
      <c r="N240" s="162"/>
      <c r="O240" s="162"/>
      <c r="P240" s="162"/>
      <c r="Q240" s="162"/>
      <c r="R240" s="165"/>
      <c r="T240" s="166"/>
      <c r="U240" s="162"/>
      <c r="V240" s="162"/>
      <c r="W240" s="162"/>
      <c r="X240" s="162"/>
      <c r="Y240" s="162"/>
      <c r="Z240" s="162"/>
      <c r="AA240" s="167"/>
      <c r="AT240" s="168" t="s">
        <v>154</v>
      </c>
      <c r="AU240" s="168" t="s">
        <v>98</v>
      </c>
      <c r="AV240" s="10" t="s">
        <v>98</v>
      </c>
      <c r="AW240" s="10" t="s">
        <v>39</v>
      </c>
      <c r="AX240" s="10" t="s">
        <v>83</v>
      </c>
      <c r="AY240" s="168" t="s">
        <v>146</v>
      </c>
    </row>
    <row r="241" spans="2:65" s="11" customFormat="1" ht="22.5" customHeight="1">
      <c r="B241" s="169"/>
      <c r="C241" s="170"/>
      <c r="D241" s="170"/>
      <c r="E241" s="171" t="s">
        <v>21</v>
      </c>
      <c r="F241" s="246" t="s">
        <v>155</v>
      </c>
      <c r="G241" s="247"/>
      <c r="H241" s="247"/>
      <c r="I241" s="247"/>
      <c r="J241" s="170"/>
      <c r="K241" s="172">
        <v>43.954999999999998</v>
      </c>
      <c r="L241" s="170"/>
      <c r="M241" s="170"/>
      <c r="N241" s="170"/>
      <c r="O241" s="170"/>
      <c r="P241" s="170"/>
      <c r="Q241" s="170"/>
      <c r="R241" s="173"/>
      <c r="T241" s="174"/>
      <c r="U241" s="170"/>
      <c r="V241" s="170"/>
      <c r="W241" s="170"/>
      <c r="X241" s="170"/>
      <c r="Y241" s="170"/>
      <c r="Z241" s="170"/>
      <c r="AA241" s="175"/>
      <c r="AT241" s="176" t="s">
        <v>154</v>
      </c>
      <c r="AU241" s="176" t="s">
        <v>98</v>
      </c>
      <c r="AV241" s="11" t="s">
        <v>151</v>
      </c>
      <c r="AW241" s="11" t="s">
        <v>39</v>
      </c>
      <c r="AX241" s="11" t="s">
        <v>23</v>
      </c>
      <c r="AY241" s="176" t="s">
        <v>146</v>
      </c>
    </row>
    <row r="242" spans="2:65" s="1" customFormat="1" ht="57" customHeight="1">
      <c r="B242" s="32"/>
      <c r="C242" s="154" t="s">
        <v>317</v>
      </c>
      <c r="D242" s="154" t="s">
        <v>147</v>
      </c>
      <c r="E242" s="155" t="s">
        <v>318</v>
      </c>
      <c r="F242" s="248" t="s">
        <v>319</v>
      </c>
      <c r="G242" s="249"/>
      <c r="H242" s="249"/>
      <c r="I242" s="249"/>
      <c r="J242" s="156" t="s">
        <v>150</v>
      </c>
      <c r="K242" s="157">
        <v>3</v>
      </c>
      <c r="L242" s="250">
        <v>0</v>
      </c>
      <c r="M242" s="249"/>
      <c r="N242" s="251">
        <f>ROUND(L242*K242,2)</f>
        <v>0</v>
      </c>
      <c r="O242" s="249"/>
      <c r="P242" s="249"/>
      <c r="Q242" s="249"/>
      <c r="R242" s="34"/>
      <c r="T242" s="158" t="s">
        <v>21</v>
      </c>
      <c r="U242" s="41" t="s">
        <v>48</v>
      </c>
      <c r="V242" s="33"/>
      <c r="W242" s="159">
        <f>V242*K242</f>
        <v>0</v>
      </c>
      <c r="X242" s="159">
        <v>2.5999999999999998E-4</v>
      </c>
      <c r="Y242" s="159">
        <f>X242*K242</f>
        <v>7.7999999999999988E-4</v>
      </c>
      <c r="Z242" s="159">
        <v>0</v>
      </c>
      <c r="AA242" s="160">
        <f>Z242*K242</f>
        <v>0</v>
      </c>
      <c r="AR242" s="15" t="s">
        <v>151</v>
      </c>
      <c r="AT242" s="15" t="s">
        <v>147</v>
      </c>
      <c r="AU242" s="15" t="s">
        <v>98</v>
      </c>
      <c r="AY242" s="15" t="s">
        <v>146</v>
      </c>
      <c r="BE242" s="101">
        <f>IF(U242="základní",N242,0)</f>
        <v>0</v>
      </c>
      <c r="BF242" s="101">
        <f>IF(U242="snížená",N242,0)</f>
        <v>0</v>
      </c>
      <c r="BG242" s="101">
        <f>IF(U242="zákl. přenesená",N242,0)</f>
        <v>0</v>
      </c>
      <c r="BH242" s="101">
        <f>IF(U242="sníž. přenesená",N242,0)</f>
        <v>0</v>
      </c>
      <c r="BI242" s="101">
        <f>IF(U242="nulová",N242,0)</f>
        <v>0</v>
      </c>
      <c r="BJ242" s="15" t="s">
        <v>23</v>
      </c>
      <c r="BK242" s="101">
        <f>ROUND(L242*K242,2)</f>
        <v>0</v>
      </c>
      <c r="BL242" s="15" t="s">
        <v>151</v>
      </c>
      <c r="BM242" s="15" t="s">
        <v>320</v>
      </c>
    </row>
    <row r="243" spans="2:65" s="10" customFormat="1" ht="22.5" customHeight="1">
      <c r="B243" s="161"/>
      <c r="C243" s="162"/>
      <c r="D243" s="162"/>
      <c r="E243" s="163" t="s">
        <v>21</v>
      </c>
      <c r="F243" s="240" t="s">
        <v>161</v>
      </c>
      <c r="G243" s="241"/>
      <c r="H243" s="241"/>
      <c r="I243" s="241"/>
      <c r="J243" s="162"/>
      <c r="K243" s="164">
        <v>3</v>
      </c>
      <c r="L243" s="162"/>
      <c r="M243" s="162"/>
      <c r="N243" s="162"/>
      <c r="O243" s="162"/>
      <c r="P243" s="162"/>
      <c r="Q243" s="162"/>
      <c r="R243" s="165"/>
      <c r="T243" s="166"/>
      <c r="U243" s="162"/>
      <c r="V243" s="162"/>
      <c r="W243" s="162"/>
      <c r="X243" s="162"/>
      <c r="Y243" s="162"/>
      <c r="Z243" s="162"/>
      <c r="AA243" s="167"/>
      <c r="AT243" s="168" t="s">
        <v>154</v>
      </c>
      <c r="AU243" s="168" t="s">
        <v>98</v>
      </c>
      <c r="AV243" s="10" t="s">
        <v>98</v>
      </c>
      <c r="AW243" s="10" t="s">
        <v>39</v>
      </c>
      <c r="AX243" s="10" t="s">
        <v>83</v>
      </c>
      <c r="AY243" s="168" t="s">
        <v>146</v>
      </c>
    </row>
    <row r="244" spans="2:65" s="11" customFormat="1" ht="22.5" customHeight="1">
      <c r="B244" s="169"/>
      <c r="C244" s="170"/>
      <c r="D244" s="170"/>
      <c r="E244" s="171" t="s">
        <v>21</v>
      </c>
      <c r="F244" s="246" t="s">
        <v>155</v>
      </c>
      <c r="G244" s="247"/>
      <c r="H244" s="247"/>
      <c r="I244" s="247"/>
      <c r="J244" s="170"/>
      <c r="K244" s="172">
        <v>3</v>
      </c>
      <c r="L244" s="170"/>
      <c r="M244" s="170"/>
      <c r="N244" s="170"/>
      <c r="O244" s="170"/>
      <c r="P244" s="170"/>
      <c r="Q244" s="170"/>
      <c r="R244" s="173"/>
      <c r="T244" s="174"/>
      <c r="U244" s="170"/>
      <c r="V244" s="170"/>
      <c r="W244" s="170"/>
      <c r="X244" s="170"/>
      <c r="Y244" s="170"/>
      <c r="Z244" s="170"/>
      <c r="AA244" s="175"/>
      <c r="AT244" s="176" t="s">
        <v>154</v>
      </c>
      <c r="AU244" s="176" t="s">
        <v>98</v>
      </c>
      <c r="AV244" s="11" t="s">
        <v>151</v>
      </c>
      <c r="AW244" s="11" t="s">
        <v>39</v>
      </c>
      <c r="AX244" s="11" t="s">
        <v>23</v>
      </c>
      <c r="AY244" s="176" t="s">
        <v>146</v>
      </c>
    </row>
    <row r="245" spans="2:65" s="1" customFormat="1" ht="57" customHeight="1">
      <c r="B245" s="32"/>
      <c r="C245" s="154" t="s">
        <v>321</v>
      </c>
      <c r="D245" s="154" t="s">
        <v>147</v>
      </c>
      <c r="E245" s="155" t="s">
        <v>322</v>
      </c>
      <c r="F245" s="248" t="s">
        <v>323</v>
      </c>
      <c r="G245" s="249"/>
      <c r="H245" s="249"/>
      <c r="I245" s="249"/>
      <c r="J245" s="156" t="s">
        <v>150</v>
      </c>
      <c r="K245" s="157">
        <v>4</v>
      </c>
      <c r="L245" s="250">
        <v>0</v>
      </c>
      <c r="M245" s="249"/>
      <c r="N245" s="251">
        <f>ROUND(L245*K245,2)</f>
        <v>0</v>
      </c>
      <c r="O245" s="249"/>
      <c r="P245" s="249"/>
      <c r="Q245" s="249"/>
      <c r="R245" s="34"/>
      <c r="T245" s="158" t="s">
        <v>21</v>
      </c>
      <c r="U245" s="41" t="s">
        <v>48</v>
      </c>
      <c r="V245" s="33"/>
      <c r="W245" s="159">
        <f>V245*K245</f>
        <v>0</v>
      </c>
      <c r="X245" s="159">
        <v>2.5999999999999998E-4</v>
      </c>
      <c r="Y245" s="159">
        <f>X245*K245</f>
        <v>1.0399999999999999E-3</v>
      </c>
      <c r="Z245" s="159">
        <v>0</v>
      </c>
      <c r="AA245" s="160">
        <f>Z245*K245</f>
        <v>0</v>
      </c>
      <c r="AR245" s="15" t="s">
        <v>151</v>
      </c>
      <c r="AT245" s="15" t="s">
        <v>147</v>
      </c>
      <c r="AU245" s="15" t="s">
        <v>98</v>
      </c>
      <c r="AY245" s="15" t="s">
        <v>146</v>
      </c>
      <c r="BE245" s="101">
        <f>IF(U245="základní",N245,0)</f>
        <v>0</v>
      </c>
      <c r="BF245" s="101">
        <f>IF(U245="snížená",N245,0)</f>
        <v>0</v>
      </c>
      <c r="BG245" s="101">
        <f>IF(U245="zákl. přenesená",N245,0)</f>
        <v>0</v>
      </c>
      <c r="BH245" s="101">
        <f>IF(U245="sníž. přenesená",N245,0)</f>
        <v>0</v>
      </c>
      <c r="BI245" s="101">
        <f>IF(U245="nulová",N245,0)</f>
        <v>0</v>
      </c>
      <c r="BJ245" s="15" t="s">
        <v>23</v>
      </c>
      <c r="BK245" s="101">
        <f>ROUND(L245*K245,2)</f>
        <v>0</v>
      </c>
      <c r="BL245" s="15" t="s">
        <v>151</v>
      </c>
      <c r="BM245" s="15" t="s">
        <v>324</v>
      </c>
    </row>
    <row r="246" spans="2:65" s="10" customFormat="1" ht="22.5" customHeight="1">
      <c r="B246" s="161"/>
      <c r="C246" s="162"/>
      <c r="D246" s="162"/>
      <c r="E246" s="163" t="s">
        <v>21</v>
      </c>
      <c r="F246" s="240" t="s">
        <v>151</v>
      </c>
      <c r="G246" s="241"/>
      <c r="H246" s="241"/>
      <c r="I246" s="241"/>
      <c r="J246" s="162"/>
      <c r="K246" s="164">
        <v>4</v>
      </c>
      <c r="L246" s="162"/>
      <c r="M246" s="162"/>
      <c r="N246" s="162"/>
      <c r="O246" s="162"/>
      <c r="P246" s="162"/>
      <c r="Q246" s="162"/>
      <c r="R246" s="165"/>
      <c r="T246" s="166"/>
      <c r="U246" s="162"/>
      <c r="V246" s="162"/>
      <c r="W246" s="162"/>
      <c r="X246" s="162"/>
      <c r="Y246" s="162"/>
      <c r="Z246" s="162"/>
      <c r="AA246" s="167"/>
      <c r="AT246" s="168" t="s">
        <v>154</v>
      </c>
      <c r="AU246" s="168" t="s">
        <v>98</v>
      </c>
      <c r="AV246" s="10" t="s">
        <v>98</v>
      </c>
      <c r="AW246" s="10" t="s">
        <v>39</v>
      </c>
      <c r="AX246" s="10" t="s">
        <v>83</v>
      </c>
      <c r="AY246" s="168" t="s">
        <v>146</v>
      </c>
    </row>
    <row r="247" spans="2:65" s="11" customFormat="1" ht="22.5" customHeight="1">
      <c r="B247" s="169"/>
      <c r="C247" s="170"/>
      <c r="D247" s="170"/>
      <c r="E247" s="171" t="s">
        <v>21</v>
      </c>
      <c r="F247" s="246" t="s">
        <v>155</v>
      </c>
      <c r="G247" s="247"/>
      <c r="H247" s="247"/>
      <c r="I247" s="247"/>
      <c r="J247" s="170"/>
      <c r="K247" s="172">
        <v>4</v>
      </c>
      <c r="L247" s="170"/>
      <c r="M247" s="170"/>
      <c r="N247" s="170"/>
      <c r="O247" s="170"/>
      <c r="P247" s="170"/>
      <c r="Q247" s="170"/>
      <c r="R247" s="173"/>
      <c r="T247" s="174"/>
      <c r="U247" s="170"/>
      <c r="V247" s="170"/>
      <c r="W247" s="170"/>
      <c r="X247" s="170"/>
      <c r="Y247" s="170"/>
      <c r="Z247" s="170"/>
      <c r="AA247" s="175"/>
      <c r="AT247" s="176" t="s">
        <v>154</v>
      </c>
      <c r="AU247" s="176" t="s">
        <v>98</v>
      </c>
      <c r="AV247" s="11" t="s">
        <v>151</v>
      </c>
      <c r="AW247" s="11" t="s">
        <v>39</v>
      </c>
      <c r="AX247" s="11" t="s">
        <v>23</v>
      </c>
      <c r="AY247" s="176" t="s">
        <v>146</v>
      </c>
    </row>
    <row r="248" spans="2:65" s="1" customFormat="1" ht="31.5" customHeight="1">
      <c r="B248" s="32"/>
      <c r="C248" s="154" t="s">
        <v>325</v>
      </c>
      <c r="D248" s="154" t="s">
        <v>147</v>
      </c>
      <c r="E248" s="155" t="s">
        <v>326</v>
      </c>
      <c r="F248" s="248" t="s">
        <v>327</v>
      </c>
      <c r="G248" s="249"/>
      <c r="H248" s="249"/>
      <c r="I248" s="249"/>
      <c r="J248" s="156" t="s">
        <v>217</v>
      </c>
      <c r="K248" s="157">
        <v>23.4</v>
      </c>
      <c r="L248" s="250">
        <v>0</v>
      </c>
      <c r="M248" s="249"/>
      <c r="N248" s="251">
        <f>ROUND(L248*K248,2)</f>
        <v>0</v>
      </c>
      <c r="O248" s="249"/>
      <c r="P248" s="249"/>
      <c r="Q248" s="249"/>
      <c r="R248" s="34"/>
      <c r="T248" s="158" t="s">
        <v>21</v>
      </c>
      <c r="U248" s="41" t="s">
        <v>48</v>
      </c>
      <c r="V248" s="33"/>
      <c r="W248" s="159">
        <f>V248*K248</f>
        <v>0</v>
      </c>
      <c r="X248" s="159">
        <v>0</v>
      </c>
      <c r="Y248" s="159">
        <f>X248*K248</f>
        <v>0</v>
      </c>
      <c r="Z248" s="159">
        <v>0</v>
      </c>
      <c r="AA248" s="160">
        <f>Z248*K248</f>
        <v>0</v>
      </c>
      <c r="AR248" s="15" t="s">
        <v>151</v>
      </c>
      <c r="AT248" s="15" t="s">
        <v>147</v>
      </c>
      <c r="AU248" s="15" t="s">
        <v>98</v>
      </c>
      <c r="AY248" s="15" t="s">
        <v>146</v>
      </c>
      <c r="BE248" s="101">
        <f>IF(U248="základní",N248,0)</f>
        <v>0</v>
      </c>
      <c r="BF248" s="101">
        <f>IF(U248="snížená",N248,0)</f>
        <v>0</v>
      </c>
      <c r="BG248" s="101">
        <f>IF(U248="zákl. přenesená",N248,0)</f>
        <v>0</v>
      </c>
      <c r="BH248" s="101">
        <f>IF(U248="sníž. přenesená",N248,0)</f>
        <v>0</v>
      </c>
      <c r="BI248" s="101">
        <f>IF(U248="nulová",N248,0)</f>
        <v>0</v>
      </c>
      <c r="BJ248" s="15" t="s">
        <v>23</v>
      </c>
      <c r="BK248" s="101">
        <f>ROUND(L248*K248,2)</f>
        <v>0</v>
      </c>
      <c r="BL248" s="15" t="s">
        <v>151</v>
      </c>
      <c r="BM248" s="15" t="s">
        <v>328</v>
      </c>
    </row>
    <row r="249" spans="2:65" s="10" customFormat="1" ht="22.5" customHeight="1">
      <c r="B249" s="161"/>
      <c r="C249" s="162"/>
      <c r="D249" s="162"/>
      <c r="E249" s="163" t="s">
        <v>21</v>
      </c>
      <c r="F249" s="240" t="s">
        <v>296</v>
      </c>
      <c r="G249" s="241"/>
      <c r="H249" s="241"/>
      <c r="I249" s="241"/>
      <c r="J249" s="162"/>
      <c r="K249" s="164">
        <v>23.4</v>
      </c>
      <c r="L249" s="162"/>
      <c r="M249" s="162"/>
      <c r="N249" s="162"/>
      <c r="O249" s="162"/>
      <c r="P249" s="162"/>
      <c r="Q249" s="162"/>
      <c r="R249" s="165"/>
      <c r="T249" s="166"/>
      <c r="U249" s="162"/>
      <c r="V249" s="162"/>
      <c r="W249" s="162"/>
      <c r="X249" s="162"/>
      <c r="Y249" s="162"/>
      <c r="Z249" s="162"/>
      <c r="AA249" s="167"/>
      <c r="AT249" s="168" t="s">
        <v>154</v>
      </c>
      <c r="AU249" s="168" t="s">
        <v>98</v>
      </c>
      <c r="AV249" s="10" t="s">
        <v>98</v>
      </c>
      <c r="AW249" s="10" t="s">
        <v>39</v>
      </c>
      <c r="AX249" s="10" t="s">
        <v>83</v>
      </c>
      <c r="AY249" s="168" t="s">
        <v>146</v>
      </c>
    </row>
    <row r="250" spans="2:65" s="11" customFormat="1" ht="22.5" customHeight="1">
      <c r="B250" s="169"/>
      <c r="C250" s="170"/>
      <c r="D250" s="170"/>
      <c r="E250" s="171" t="s">
        <v>21</v>
      </c>
      <c r="F250" s="246" t="s">
        <v>155</v>
      </c>
      <c r="G250" s="247"/>
      <c r="H250" s="247"/>
      <c r="I250" s="247"/>
      <c r="J250" s="170"/>
      <c r="K250" s="172">
        <v>23.4</v>
      </c>
      <c r="L250" s="170"/>
      <c r="M250" s="170"/>
      <c r="N250" s="170"/>
      <c r="O250" s="170"/>
      <c r="P250" s="170"/>
      <c r="Q250" s="170"/>
      <c r="R250" s="173"/>
      <c r="T250" s="174"/>
      <c r="U250" s="170"/>
      <c r="V250" s="170"/>
      <c r="W250" s="170"/>
      <c r="X250" s="170"/>
      <c r="Y250" s="170"/>
      <c r="Z250" s="170"/>
      <c r="AA250" s="175"/>
      <c r="AT250" s="176" t="s">
        <v>154</v>
      </c>
      <c r="AU250" s="176" t="s">
        <v>98</v>
      </c>
      <c r="AV250" s="11" t="s">
        <v>151</v>
      </c>
      <c r="AW250" s="11" t="s">
        <v>39</v>
      </c>
      <c r="AX250" s="11" t="s">
        <v>23</v>
      </c>
      <c r="AY250" s="176" t="s">
        <v>146</v>
      </c>
    </row>
    <row r="251" spans="2:65" s="1" customFormat="1" ht="31.5" customHeight="1">
      <c r="B251" s="32"/>
      <c r="C251" s="154" t="s">
        <v>329</v>
      </c>
      <c r="D251" s="154" t="s">
        <v>147</v>
      </c>
      <c r="E251" s="155" t="s">
        <v>330</v>
      </c>
      <c r="F251" s="248" t="s">
        <v>331</v>
      </c>
      <c r="G251" s="249"/>
      <c r="H251" s="249"/>
      <c r="I251" s="249"/>
      <c r="J251" s="156" t="s">
        <v>217</v>
      </c>
      <c r="K251" s="157">
        <v>1.92</v>
      </c>
      <c r="L251" s="250">
        <v>0</v>
      </c>
      <c r="M251" s="249"/>
      <c r="N251" s="251">
        <f>ROUND(L251*K251,2)</f>
        <v>0</v>
      </c>
      <c r="O251" s="249"/>
      <c r="P251" s="249"/>
      <c r="Q251" s="249"/>
      <c r="R251" s="34"/>
      <c r="T251" s="158" t="s">
        <v>21</v>
      </c>
      <c r="U251" s="41" t="s">
        <v>48</v>
      </c>
      <c r="V251" s="33"/>
      <c r="W251" s="159">
        <f>V251*K251</f>
        <v>0</v>
      </c>
      <c r="X251" s="159">
        <v>1.2E-4</v>
      </c>
      <c r="Y251" s="159">
        <f>X251*K251</f>
        <v>2.3039999999999999E-4</v>
      </c>
      <c r="Z251" s="159">
        <v>0</v>
      </c>
      <c r="AA251" s="160">
        <f>Z251*K251</f>
        <v>0</v>
      </c>
      <c r="AR251" s="15" t="s">
        <v>151</v>
      </c>
      <c r="AT251" s="15" t="s">
        <v>147</v>
      </c>
      <c r="AU251" s="15" t="s">
        <v>98</v>
      </c>
      <c r="AY251" s="15" t="s">
        <v>146</v>
      </c>
      <c r="BE251" s="101">
        <f>IF(U251="základní",N251,0)</f>
        <v>0</v>
      </c>
      <c r="BF251" s="101">
        <f>IF(U251="snížená",N251,0)</f>
        <v>0</v>
      </c>
      <c r="BG251" s="101">
        <f>IF(U251="zákl. přenesená",N251,0)</f>
        <v>0</v>
      </c>
      <c r="BH251" s="101">
        <f>IF(U251="sníž. přenesená",N251,0)</f>
        <v>0</v>
      </c>
      <c r="BI251" s="101">
        <f>IF(U251="nulová",N251,0)</f>
        <v>0</v>
      </c>
      <c r="BJ251" s="15" t="s">
        <v>23</v>
      </c>
      <c r="BK251" s="101">
        <f>ROUND(L251*K251,2)</f>
        <v>0</v>
      </c>
      <c r="BL251" s="15" t="s">
        <v>151</v>
      </c>
      <c r="BM251" s="15" t="s">
        <v>332</v>
      </c>
    </row>
    <row r="252" spans="2:65" s="10" customFormat="1" ht="22.5" customHeight="1">
      <c r="B252" s="161"/>
      <c r="C252" s="162"/>
      <c r="D252" s="162"/>
      <c r="E252" s="163" t="s">
        <v>21</v>
      </c>
      <c r="F252" s="240" t="s">
        <v>333</v>
      </c>
      <c r="G252" s="241"/>
      <c r="H252" s="241"/>
      <c r="I252" s="241"/>
      <c r="J252" s="162"/>
      <c r="K252" s="164">
        <v>1.92</v>
      </c>
      <c r="L252" s="162"/>
      <c r="M252" s="162"/>
      <c r="N252" s="162"/>
      <c r="O252" s="162"/>
      <c r="P252" s="162"/>
      <c r="Q252" s="162"/>
      <c r="R252" s="165"/>
      <c r="T252" s="166"/>
      <c r="U252" s="162"/>
      <c r="V252" s="162"/>
      <c r="W252" s="162"/>
      <c r="X252" s="162"/>
      <c r="Y252" s="162"/>
      <c r="Z252" s="162"/>
      <c r="AA252" s="167"/>
      <c r="AT252" s="168" t="s">
        <v>154</v>
      </c>
      <c r="AU252" s="168" t="s">
        <v>98</v>
      </c>
      <c r="AV252" s="10" t="s">
        <v>98</v>
      </c>
      <c r="AW252" s="10" t="s">
        <v>39</v>
      </c>
      <c r="AX252" s="10" t="s">
        <v>83</v>
      </c>
      <c r="AY252" s="168" t="s">
        <v>146</v>
      </c>
    </row>
    <row r="253" spans="2:65" s="11" customFormat="1" ht="22.5" customHeight="1">
      <c r="B253" s="169"/>
      <c r="C253" s="170"/>
      <c r="D253" s="170"/>
      <c r="E253" s="171" t="s">
        <v>21</v>
      </c>
      <c r="F253" s="246" t="s">
        <v>155</v>
      </c>
      <c r="G253" s="247"/>
      <c r="H253" s="247"/>
      <c r="I253" s="247"/>
      <c r="J253" s="170"/>
      <c r="K253" s="172">
        <v>1.92</v>
      </c>
      <c r="L253" s="170"/>
      <c r="M253" s="170"/>
      <c r="N253" s="170"/>
      <c r="O253" s="170"/>
      <c r="P253" s="170"/>
      <c r="Q253" s="170"/>
      <c r="R253" s="173"/>
      <c r="T253" s="174"/>
      <c r="U253" s="170"/>
      <c r="V253" s="170"/>
      <c r="W253" s="170"/>
      <c r="X253" s="170"/>
      <c r="Y253" s="170"/>
      <c r="Z253" s="170"/>
      <c r="AA253" s="175"/>
      <c r="AT253" s="176" t="s">
        <v>154</v>
      </c>
      <c r="AU253" s="176" t="s">
        <v>98</v>
      </c>
      <c r="AV253" s="11" t="s">
        <v>151</v>
      </c>
      <c r="AW253" s="11" t="s">
        <v>39</v>
      </c>
      <c r="AX253" s="11" t="s">
        <v>23</v>
      </c>
      <c r="AY253" s="176" t="s">
        <v>146</v>
      </c>
    </row>
    <row r="254" spans="2:65" s="1" customFormat="1" ht="22.5" customHeight="1">
      <c r="B254" s="32"/>
      <c r="C254" s="154" t="s">
        <v>334</v>
      </c>
      <c r="D254" s="154" t="s">
        <v>147</v>
      </c>
      <c r="E254" s="155" t="s">
        <v>335</v>
      </c>
      <c r="F254" s="248" t="s">
        <v>336</v>
      </c>
      <c r="G254" s="249"/>
      <c r="H254" s="249"/>
      <c r="I254" s="249"/>
      <c r="J254" s="156" t="s">
        <v>217</v>
      </c>
      <c r="K254" s="157">
        <v>65.784999999999997</v>
      </c>
      <c r="L254" s="250">
        <v>0</v>
      </c>
      <c r="M254" s="249"/>
      <c r="N254" s="251">
        <f>ROUND(L254*K254,2)</f>
        <v>0</v>
      </c>
      <c r="O254" s="249"/>
      <c r="P254" s="249"/>
      <c r="Q254" s="249"/>
      <c r="R254" s="34"/>
      <c r="T254" s="158" t="s">
        <v>21</v>
      </c>
      <c r="U254" s="41" t="s">
        <v>48</v>
      </c>
      <c r="V254" s="33"/>
      <c r="W254" s="159">
        <f>V254*K254</f>
        <v>0</v>
      </c>
      <c r="X254" s="159">
        <v>0</v>
      </c>
      <c r="Y254" s="159">
        <f>X254*K254</f>
        <v>0</v>
      </c>
      <c r="Z254" s="159">
        <v>0</v>
      </c>
      <c r="AA254" s="160">
        <f>Z254*K254</f>
        <v>0</v>
      </c>
      <c r="AR254" s="15" t="s">
        <v>151</v>
      </c>
      <c r="AT254" s="15" t="s">
        <v>147</v>
      </c>
      <c r="AU254" s="15" t="s">
        <v>98</v>
      </c>
      <c r="AY254" s="15" t="s">
        <v>146</v>
      </c>
      <c r="BE254" s="101">
        <f>IF(U254="základní",N254,0)</f>
        <v>0</v>
      </c>
      <c r="BF254" s="101">
        <f>IF(U254="snížená",N254,0)</f>
        <v>0</v>
      </c>
      <c r="BG254" s="101">
        <f>IF(U254="zákl. přenesená",N254,0)</f>
        <v>0</v>
      </c>
      <c r="BH254" s="101">
        <f>IF(U254="sníž. přenesená",N254,0)</f>
        <v>0</v>
      </c>
      <c r="BI254" s="101">
        <f>IF(U254="nulová",N254,0)</f>
        <v>0</v>
      </c>
      <c r="BJ254" s="15" t="s">
        <v>23</v>
      </c>
      <c r="BK254" s="101">
        <f>ROUND(L254*K254,2)</f>
        <v>0</v>
      </c>
      <c r="BL254" s="15" t="s">
        <v>151</v>
      </c>
      <c r="BM254" s="15" t="s">
        <v>337</v>
      </c>
    </row>
    <row r="255" spans="2:65" s="10" customFormat="1" ht="31.5" customHeight="1">
      <c r="B255" s="161"/>
      <c r="C255" s="162"/>
      <c r="D255" s="162"/>
      <c r="E255" s="163" t="s">
        <v>21</v>
      </c>
      <c r="F255" s="240" t="s">
        <v>306</v>
      </c>
      <c r="G255" s="241"/>
      <c r="H255" s="241"/>
      <c r="I255" s="241"/>
      <c r="J255" s="162"/>
      <c r="K255" s="164">
        <v>65.784999999999997</v>
      </c>
      <c r="L255" s="162"/>
      <c r="M255" s="162"/>
      <c r="N255" s="162"/>
      <c r="O255" s="162"/>
      <c r="P255" s="162"/>
      <c r="Q255" s="162"/>
      <c r="R255" s="165"/>
      <c r="T255" s="166"/>
      <c r="U255" s="162"/>
      <c r="V255" s="162"/>
      <c r="W255" s="162"/>
      <c r="X255" s="162"/>
      <c r="Y255" s="162"/>
      <c r="Z255" s="162"/>
      <c r="AA255" s="167"/>
      <c r="AT255" s="168" t="s">
        <v>154</v>
      </c>
      <c r="AU255" s="168" t="s">
        <v>98</v>
      </c>
      <c r="AV255" s="10" t="s">
        <v>98</v>
      </c>
      <c r="AW255" s="10" t="s">
        <v>39</v>
      </c>
      <c r="AX255" s="10" t="s">
        <v>83</v>
      </c>
      <c r="AY255" s="168" t="s">
        <v>146</v>
      </c>
    </row>
    <row r="256" spans="2:65" s="11" customFormat="1" ht="22.5" customHeight="1">
      <c r="B256" s="169"/>
      <c r="C256" s="170"/>
      <c r="D256" s="170"/>
      <c r="E256" s="171" t="s">
        <v>21</v>
      </c>
      <c r="F256" s="246" t="s">
        <v>155</v>
      </c>
      <c r="G256" s="247"/>
      <c r="H256" s="247"/>
      <c r="I256" s="247"/>
      <c r="J256" s="170"/>
      <c r="K256" s="172">
        <v>65.784999999999997</v>
      </c>
      <c r="L256" s="170"/>
      <c r="M256" s="170"/>
      <c r="N256" s="170"/>
      <c r="O256" s="170"/>
      <c r="P256" s="170"/>
      <c r="Q256" s="170"/>
      <c r="R256" s="173"/>
      <c r="T256" s="174"/>
      <c r="U256" s="170"/>
      <c r="V256" s="170"/>
      <c r="W256" s="170"/>
      <c r="X256" s="170"/>
      <c r="Y256" s="170"/>
      <c r="Z256" s="170"/>
      <c r="AA256" s="175"/>
      <c r="AT256" s="176" t="s">
        <v>154</v>
      </c>
      <c r="AU256" s="176" t="s">
        <v>98</v>
      </c>
      <c r="AV256" s="11" t="s">
        <v>151</v>
      </c>
      <c r="AW256" s="11" t="s">
        <v>39</v>
      </c>
      <c r="AX256" s="11" t="s">
        <v>23</v>
      </c>
      <c r="AY256" s="176" t="s">
        <v>146</v>
      </c>
    </row>
    <row r="257" spans="2:65" s="1" customFormat="1" ht="31.5" customHeight="1">
      <c r="B257" s="32"/>
      <c r="C257" s="154" t="s">
        <v>338</v>
      </c>
      <c r="D257" s="154" t="s">
        <v>147</v>
      </c>
      <c r="E257" s="155" t="s">
        <v>339</v>
      </c>
      <c r="F257" s="248" t="s">
        <v>340</v>
      </c>
      <c r="G257" s="249"/>
      <c r="H257" s="249"/>
      <c r="I257" s="249"/>
      <c r="J257" s="156" t="s">
        <v>158</v>
      </c>
      <c r="K257" s="157">
        <v>0.19600000000000001</v>
      </c>
      <c r="L257" s="250">
        <v>0</v>
      </c>
      <c r="M257" s="249"/>
      <c r="N257" s="251">
        <f>ROUND(L257*K257,2)</f>
        <v>0</v>
      </c>
      <c r="O257" s="249"/>
      <c r="P257" s="249"/>
      <c r="Q257" s="249"/>
      <c r="R257" s="34"/>
      <c r="T257" s="158" t="s">
        <v>21</v>
      </c>
      <c r="U257" s="41" t="s">
        <v>48</v>
      </c>
      <c r="V257" s="33"/>
      <c r="W257" s="159">
        <f>V257*K257</f>
        <v>0</v>
      </c>
      <c r="X257" s="159">
        <v>1.837</v>
      </c>
      <c r="Y257" s="159">
        <f>X257*K257</f>
        <v>0.36005199999999998</v>
      </c>
      <c r="Z257" s="159">
        <v>0</v>
      </c>
      <c r="AA257" s="160">
        <f>Z257*K257</f>
        <v>0</v>
      </c>
      <c r="AR257" s="15" t="s">
        <v>151</v>
      </c>
      <c r="AT257" s="15" t="s">
        <v>147</v>
      </c>
      <c r="AU257" s="15" t="s">
        <v>98</v>
      </c>
      <c r="AY257" s="15" t="s">
        <v>146</v>
      </c>
      <c r="BE257" s="101">
        <f>IF(U257="základní",N257,0)</f>
        <v>0</v>
      </c>
      <c r="BF257" s="101">
        <f>IF(U257="snížená",N257,0)</f>
        <v>0</v>
      </c>
      <c r="BG257" s="101">
        <f>IF(U257="zákl. přenesená",N257,0)</f>
        <v>0</v>
      </c>
      <c r="BH257" s="101">
        <f>IF(U257="sníž. přenesená",N257,0)</f>
        <v>0</v>
      </c>
      <c r="BI257" s="101">
        <f>IF(U257="nulová",N257,0)</f>
        <v>0</v>
      </c>
      <c r="BJ257" s="15" t="s">
        <v>23</v>
      </c>
      <c r="BK257" s="101">
        <f>ROUND(L257*K257,2)</f>
        <v>0</v>
      </c>
      <c r="BL257" s="15" t="s">
        <v>151</v>
      </c>
      <c r="BM257" s="15" t="s">
        <v>341</v>
      </c>
    </row>
    <row r="258" spans="2:65" s="10" customFormat="1" ht="22.5" customHeight="1">
      <c r="B258" s="161"/>
      <c r="C258" s="162"/>
      <c r="D258" s="162"/>
      <c r="E258" s="163" t="s">
        <v>21</v>
      </c>
      <c r="F258" s="240" t="s">
        <v>342</v>
      </c>
      <c r="G258" s="241"/>
      <c r="H258" s="241"/>
      <c r="I258" s="241"/>
      <c r="J258" s="162"/>
      <c r="K258" s="164">
        <v>0.19600000000000001</v>
      </c>
      <c r="L258" s="162"/>
      <c r="M258" s="162"/>
      <c r="N258" s="162"/>
      <c r="O258" s="162"/>
      <c r="P258" s="162"/>
      <c r="Q258" s="162"/>
      <c r="R258" s="165"/>
      <c r="T258" s="166"/>
      <c r="U258" s="162"/>
      <c r="V258" s="162"/>
      <c r="W258" s="162"/>
      <c r="X258" s="162"/>
      <c r="Y258" s="162"/>
      <c r="Z258" s="162"/>
      <c r="AA258" s="167"/>
      <c r="AT258" s="168" t="s">
        <v>154</v>
      </c>
      <c r="AU258" s="168" t="s">
        <v>98</v>
      </c>
      <c r="AV258" s="10" t="s">
        <v>98</v>
      </c>
      <c r="AW258" s="10" t="s">
        <v>39</v>
      </c>
      <c r="AX258" s="10" t="s">
        <v>83</v>
      </c>
      <c r="AY258" s="168" t="s">
        <v>146</v>
      </c>
    </row>
    <row r="259" spans="2:65" s="11" customFormat="1" ht="22.5" customHeight="1">
      <c r="B259" s="169"/>
      <c r="C259" s="170"/>
      <c r="D259" s="170"/>
      <c r="E259" s="171" t="s">
        <v>21</v>
      </c>
      <c r="F259" s="246" t="s">
        <v>155</v>
      </c>
      <c r="G259" s="247"/>
      <c r="H259" s="247"/>
      <c r="I259" s="247"/>
      <c r="J259" s="170"/>
      <c r="K259" s="172">
        <v>0.19600000000000001</v>
      </c>
      <c r="L259" s="170"/>
      <c r="M259" s="170"/>
      <c r="N259" s="170"/>
      <c r="O259" s="170"/>
      <c r="P259" s="170"/>
      <c r="Q259" s="170"/>
      <c r="R259" s="173"/>
      <c r="T259" s="174"/>
      <c r="U259" s="170"/>
      <c r="V259" s="170"/>
      <c r="W259" s="170"/>
      <c r="X259" s="170"/>
      <c r="Y259" s="170"/>
      <c r="Z259" s="170"/>
      <c r="AA259" s="175"/>
      <c r="AT259" s="176" t="s">
        <v>154</v>
      </c>
      <c r="AU259" s="176" t="s">
        <v>98</v>
      </c>
      <c r="AV259" s="11" t="s">
        <v>151</v>
      </c>
      <c r="AW259" s="11" t="s">
        <v>39</v>
      </c>
      <c r="AX259" s="11" t="s">
        <v>23</v>
      </c>
      <c r="AY259" s="176" t="s">
        <v>146</v>
      </c>
    </row>
    <row r="260" spans="2:65" s="1" customFormat="1" ht="31.5" customHeight="1">
      <c r="B260" s="32"/>
      <c r="C260" s="154" t="s">
        <v>343</v>
      </c>
      <c r="D260" s="154" t="s">
        <v>147</v>
      </c>
      <c r="E260" s="155" t="s">
        <v>344</v>
      </c>
      <c r="F260" s="248" t="s">
        <v>345</v>
      </c>
      <c r="G260" s="249"/>
      <c r="H260" s="249"/>
      <c r="I260" s="249"/>
      <c r="J260" s="156" t="s">
        <v>158</v>
      </c>
      <c r="K260" s="157">
        <v>0.19600000000000001</v>
      </c>
      <c r="L260" s="250">
        <v>0</v>
      </c>
      <c r="M260" s="249"/>
      <c r="N260" s="251">
        <f>ROUND(L260*K260,2)</f>
        <v>0</v>
      </c>
      <c r="O260" s="249"/>
      <c r="P260" s="249"/>
      <c r="Q260" s="249"/>
      <c r="R260" s="34"/>
      <c r="T260" s="158" t="s">
        <v>21</v>
      </c>
      <c r="U260" s="41" t="s">
        <v>48</v>
      </c>
      <c r="V260" s="33"/>
      <c r="W260" s="159">
        <f>V260*K260</f>
        <v>0</v>
      </c>
      <c r="X260" s="159">
        <v>1.837</v>
      </c>
      <c r="Y260" s="159">
        <f>X260*K260</f>
        <v>0.36005199999999998</v>
      </c>
      <c r="Z260" s="159">
        <v>0</v>
      </c>
      <c r="AA260" s="160">
        <f>Z260*K260</f>
        <v>0</v>
      </c>
      <c r="AR260" s="15" t="s">
        <v>151</v>
      </c>
      <c r="AT260" s="15" t="s">
        <v>147</v>
      </c>
      <c r="AU260" s="15" t="s">
        <v>98</v>
      </c>
      <c r="AY260" s="15" t="s">
        <v>146</v>
      </c>
      <c r="BE260" s="101">
        <f>IF(U260="základní",N260,0)</f>
        <v>0</v>
      </c>
      <c r="BF260" s="101">
        <f>IF(U260="snížená",N260,0)</f>
        <v>0</v>
      </c>
      <c r="BG260" s="101">
        <f>IF(U260="zákl. přenesená",N260,0)</f>
        <v>0</v>
      </c>
      <c r="BH260" s="101">
        <f>IF(U260="sníž. přenesená",N260,0)</f>
        <v>0</v>
      </c>
      <c r="BI260" s="101">
        <f>IF(U260="nulová",N260,0)</f>
        <v>0</v>
      </c>
      <c r="BJ260" s="15" t="s">
        <v>23</v>
      </c>
      <c r="BK260" s="101">
        <f>ROUND(L260*K260,2)</f>
        <v>0</v>
      </c>
      <c r="BL260" s="15" t="s">
        <v>151</v>
      </c>
      <c r="BM260" s="15" t="s">
        <v>346</v>
      </c>
    </row>
    <row r="261" spans="2:65" s="10" customFormat="1" ht="22.5" customHeight="1">
      <c r="B261" s="161"/>
      <c r="C261" s="162"/>
      <c r="D261" s="162"/>
      <c r="E261" s="163" t="s">
        <v>21</v>
      </c>
      <c r="F261" s="240" t="s">
        <v>342</v>
      </c>
      <c r="G261" s="241"/>
      <c r="H261" s="241"/>
      <c r="I261" s="241"/>
      <c r="J261" s="162"/>
      <c r="K261" s="164">
        <v>0.19600000000000001</v>
      </c>
      <c r="L261" s="162"/>
      <c r="M261" s="162"/>
      <c r="N261" s="162"/>
      <c r="O261" s="162"/>
      <c r="P261" s="162"/>
      <c r="Q261" s="162"/>
      <c r="R261" s="165"/>
      <c r="T261" s="166"/>
      <c r="U261" s="162"/>
      <c r="V261" s="162"/>
      <c r="W261" s="162"/>
      <c r="X261" s="162"/>
      <c r="Y261" s="162"/>
      <c r="Z261" s="162"/>
      <c r="AA261" s="167"/>
      <c r="AT261" s="168" t="s">
        <v>154</v>
      </c>
      <c r="AU261" s="168" t="s">
        <v>98</v>
      </c>
      <c r="AV261" s="10" t="s">
        <v>98</v>
      </c>
      <c r="AW261" s="10" t="s">
        <v>39</v>
      </c>
      <c r="AX261" s="10" t="s">
        <v>83</v>
      </c>
      <c r="AY261" s="168" t="s">
        <v>146</v>
      </c>
    </row>
    <row r="262" spans="2:65" s="11" customFormat="1" ht="22.5" customHeight="1">
      <c r="B262" s="169"/>
      <c r="C262" s="170"/>
      <c r="D262" s="170"/>
      <c r="E262" s="171" t="s">
        <v>21</v>
      </c>
      <c r="F262" s="246" t="s">
        <v>155</v>
      </c>
      <c r="G262" s="247"/>
      <c r="H262" s="247"/>
      <c r="I262" s="247"/>
      <c r="J262" s="170"/>
      <c r="K262" s="172">
        <v>0.19600000000000001</v>
      </c>
      <c r="L262" s="170"/>
      <c r="M262" s="170"/>
      <c r="N262" s="170"/>
      <c r="O262" s="170"/>
      <c r="P262" s="170"/>
      <c r="Q262" s="170"/>
      <c r="R262" s="173"/>
      <c r="T262" s="174"/>
      <c r="U262" s="170"/>
      <c r="V262" s="170"/>
      <c r="W262" s="170"/>
      <c r="X262" s="170"/>
      <c r="Y262" s="170"/>
      <c r="Z262" s="170"/>
      <c r="AA262" s="175"/>
      <c r="AT262" s="176" t="s">
        <v>154</v>
      </c>
      <c r="AU262" s="176" t="s">
        <v>98</v>
      </c>
      <c r="AV262" s="11" t="s">
        <v>151</v>
      </c>
      <c r="AW262" s="11" t="s">
        <v>39</v>
      </c>
      <c r="AX262" s="11" t="s">
        <v>23</v>
      </c>
      <c r="AY262" s="176" t="s">
        <v>146</v>
      </c>
    </row>
    <row r="263" spans="2:65" s="1" customFormat="1" ht="31.5" customHeight="1">
      <c r="B263" s="32"/>
      <c r="C263" s="154" t="s">
        <v>347</v>
      </c>
      <c r="D263" s="154" t="s">
        <v>147</v>
      </c>
      <c r="E263" s="155" t="s">
        <v>348</v>
      </c>
      <c r="F263" s="248" t="s">
        <v>349</v>
      </c>
      <c r="G263" s="249"/>
      <c r="H263" s="249"/>
      <c r="I263" s="249"/>
      <c r="J263" s="156" t="s">
        <v>158</v>
      </c>
      <c r="K263" s="157">
        <v>1.8129999999999999</v>
      </c>
      <c r="L263" s="250">
        <v>0</v>
      </c>
      <c r="M263" s="249"/>
      <c r="N263" s="251">
        <f>ROUND(L263*K263,2)</f>
        <v>0</v>
      </c>
      <c r="O263" s="249"/>
      <c r="P263" s="249"/>
      <c r="Q263" s="249"/>
      <c r="R263" s="34"/>
      <c r="T263" s="158" t="s">
        <v>21</v>
      </c>
      <c r="U263" s="41" t="s">
        <v>48</v>
      </c>
      <c r="V263" s="33"/>
      <c r="W263" s="159">
        <f>V263*K263</f>
        <v>0</v>
      </c>
      <c r="X263" s="159">
        <v>1.837</v>
      </c>
      <c r="Y263" s="159">
        <f>X263*K263</f>
        <v>3.3304809999999998</v>
      </c>
      <c r="Z263" s="159">
        <v>0</v>
      </c>
      <c r="AA263" s="160">
        <f>Z263*K263</f>
        <v>0</v>
      </c>
      <c r="AR263" s="15" t="s">
        <v>151</v>
      </c>
      <c r="AT263" s="15" t="s">
        <v>147</v>
      </c>
      <c r="AU263" s="15" t="s">
        <v>98</v>
      </c>
      <c r="AY263" s="15" t="s">
        <v>146</v>
      </c>
      <c r="BE263" s="101">
        <f>IF(U263="základní",N263,0)</f>
        <v>0</v>
      </c>
      <c r="BF263" s="101">
        <f>IF(U263="snížená",N263,0)</f>
        <v>0</v>
      </c>
      <c r="BG263" s="101">
        <f>IF(U263="zákl. přenesená",N263,0)</f>
        <v>0</v>
      </c>
      <c r="BH263" s="101">
        <f>IF(U263="sníž. přenesená",N263,0)</f>
        <v>0</v>
      </c>
      <c r="BI263" s="101">
        <f>IF(U263="nulová",N263,0)</f>
        <v>0</v>
      </c>
      <c r="BJ263" s="15" t="s">
        <v>23</v>
      </c>
      <c r="BK263" s="101">
        <f>ROUND(L263*K263,2)</f>
        <v>0</v>
      </c>
      <c r="BL263" s="15" t="s">
        <v>151</v>
      </c>
      <c r="BM263" s="15" t="s">
        <v>350</v>
      </c>
    </row>
    <row r="264" spans="2:65" s="10" customFormat="1" ht="22.5" customHeight="1">
      <c r="B264" s="161"/>
      <c r="C264" s="162"/>
      <c r="D264" s="162"/>
      <c r="E264" s="163" t="s">
        <v>21</v>
      </c>
      <c r="F264" s="240" t="s">
        <v>351</v>
      </c>
      <c r="G264" s="241"/>
      <c r="H264" s="241"/>
      <c r="I264" s="241"/>
      <c r="J264" s="162"/>
      <c r="K264" s="164">
        <v>1.8129999999999999</v>
      </c>
      <c r="L264" s="162"/>
      <c r="M264" s="162"/>
      <c r="N264" s="162"/>
      <c r="O264" s="162"/>
      <c r="P264" s="162"/>
      <c r="Q264" s="162"/>
      <c r="R264" s="165"/>
      <c r="T264" s="166"/>
      <c r="U264" s="162"/>
      <c r="V264" s="162"/>
      <c r="W264" s="162"/>
      <c r="X264" s="162"/>
      <c r="Y264" s="162"/>
      <c r="Z264" s="162"/>
      <c r="AA264" s="167"/>
      <c r="AT264" s="168" t="s">
        <v>154</v>
      </c>
      <c r="AU264" s="168" t="s">
        <v>98</v>
      </c>
      <c r="AV264" s="10" t="s">
        <v>98</v>
      </c>
      <c r="AW264" s="10" t="s">
        <v>39</v>
      </c>
      <c r="AX264" s="10" t="s">
        <v>83</v>
      </c>
      <c r="AY264" s="168" t="s">
        <v>146</v>
      </c>
    </row>
    <row r="265" spans="2:65" s="11" customFormat="1" ht="22.5" customHeight="1">
      <c r="B265" s="169"/>
      <c r="C265" s="170"/>
      <c r="D265" s="170"/>
      <c r="E265" s="171" t="s">
        <v>21</v>
      </c>
      <c r="F265" s="246" t="s">
        <v>155</v>
      </c>
      <c r="G265" s="247"/>
      <c r="H265" s="247"/>
      <c r="I265" s="247"/>
      <c r="J265" s="170"/>
      <c r="K265" s="172">
        <v>1.8129999999999999</v>
      </c>
      <c r="L265" s="170"/>
      <c r="M265" s="170"/>
      <c r="N265" s="170"/>
      <c r="O265" s="170"/>
      <c r="P265" s="170"/>
      <c r="Q265" s="170"/>
      <c r="R265" s="173"/>
      <c r="T265" s="174"/>
      <c r="U265" s="170"/>
      <c r="V265" s="170"/>
      <c r="W265" s="170"/>
      <c r="X265" s="170"/>
      <c r="Y265" s="170"/>
      <c r="Z265" s="170"/>
      <c r="AA265" s="175"/>
      <c r="AT265" s="176" t="s">
        <v>154</v>
      </c>
      <c r="AU265" s="176" t="s">
        <v>98</v>
      </c>
      <c r="AV265" s="11" t="s">
        <v>151</v>
      </c>
      <c r="AW265" s="11" t="s">
        <v>39</v>
      </c>
      <c r="AX265" s="11" t="s">
        <v>23</v>
      </c>
      <c r="AY265" s="176" t="s">
        <v>146</v>
      </c>
    </row>
    <row r="266" spans="2:65" s="1" customFormat="1" ht="31.5" customHeight="1">
      <c r="B266" s="32"/>
      <c r="C266" s="154" t="s">
        <v>352</v>
      </c>
      <c r="D266" s="154" t="s">
        <v>147</v>
      </c>
      <c r="E266" s="155" t="s">
        <v>353</v>
      </c>
      <c r="F266" s="248" t="s">
        <v>354</v>
      </c>
      <c r="G266" s="249"/>
      <c r="H266" s="249"/>
      <c r="I266" s="249"/>
      <c r="J266" s="156" t="s">
        <v>250</v>
      </c>
      <c r="K266" s="157">
        <v>13.8</v>
      </c>
      <c r="L266" s="250">
        <v>0</v>
      </c>
      <c r="M266" s="249"/>
      <c r="N266" s="251">
        <f>ROUND(L266*K266,2)</f>
        <v>0</v>
      </c>
      <c r="O266" s="249"/>
      <c r="P266" s="249"/>
      <c r="Q266" s="249"/>
      <c r="R266" s="34"/>
      <c r="T266" s="158" t="s">
        <v>21</v>
      </c>
      <c r="U266" s="41" t="s">
        <v>48</v>
      </c>
      <c r="V266" s="33"/>
      <c r="W266" s="159">
        <f>V266*K266</f>
        <v>0</v>
      </c>
      <c r="X266" s="159">
        <v>0.19747999999999999</v>
      </c>
      <c r="Y266" s="159">
        <f>X266*K266</f>
        <v>2.7252239999999999</v>
      </c>
      <c r="Z266" s="159">
        <v>0</v>
      </c>
      <c r="AA266" s="160">
        <f>Z266*K266</f>
        <v>0</v>
      </c>
      <c r="AR266" s="15" t="s">
        <v>151</v>
      </c>
      <c r="AT266" s="15" t="s">
        <v>147</v>
      </c>
      <c r="AU266" s="15" t="s">
        <v>98</v>
      </c>
      <c r="AY266" s="15" t="s">
        <v>146</v>
      </c>
      <c r="BE266" s="101">
        <f>IF(U266="základní",N266,0)</f>
        <v>0</v>
      </c>
      <c r="BF266" s="101">
        <f>IF(U266="snížená",N266,0)</f>
        <v>0</v>
      </c>
      <c r="BG266" s="101">
        <f>IF(U266="zákl. přenesená",N266,0)</f>
        <v>0</v>
      </c>
      <c r="BH266" s="101">
        <f>IF(U266="sníž. přenesená",N266,0)</f>
        <v>0</v>
      </c>
      <c r="BI266" s="101">
        <f>IF(U266="nulová",N266,0)</f>
        <v>0</v>
      </c>
      <c r="BJ266" s="15" t="s">
        <v>23</v>
      </c>
      <c r="BK266" s="101">
        <f>ROUND(L266*K266,2)</f>
        <v>0</v>
      </c>
      <c r="BL266" s="15" t="s">
        <v>151</v>
      </c>
      <c r="BM266" s="15" t="s">
        <v>355</v>
      </c>
    </row>
    <row r="267" spans="2:65" s="10" customFormat="1" ht="22.5" customHeight="1">
      <c r="B267" s="161"/>
      <c r="C267" s="162"/>
      <c r="D267" s="162"/>
      <c r="E267" s="163" t="s">
        <v>21</v>
      </c>
      <c r="F267" s="240" t="s">
        <v>356</v>
      </c>
      <c r="G267" s="241"/>
      <c r="H267" s="241"/>
      <c r="I267" s="241"/>
      <c r="J267" s="162"/>
      <c r="K267" s="164">
        <v>13.8</v>
      </c>
      <c r="L267" s="162"/>
      <c r="M267" s="162"/>
      <c r="N267" s="162"/>
      <c r="O267" s="162"/>
      <c r="P267" s="162"/>
      <c r="Q267" s="162"/>
      <c r="R267" s="165"/>
      <c r="T267" s="166"/>
      <c r="U267" s="162"/>
      <c r="V267" s="162"/>
      <c r="W267" s="162"/>
      <c r="X267" s="162"/>
      <c r="Y267" s="162"/>
      <c r="Z267" s="162"/>
      <c r="AA267" s="167"/>
      <c r="AT267" s="168" t="s">
        <v>154</v>
      </c>
      <c r="AU267" s="168" t="s">
        <v>98</v>
      </c>
      <c r="AV267" s="10" t="s">
        <v>98</v>
      </c>
      <c r="AW267" s="10" t="s">
        <v>39</v>
      </c>
      <c r="AX267" s="10" t="s">
        <v>83</v>
      </c>
      <c r="AY267" s="168" t="s">
        <v>146</v>
      </c>
    </row>
    <row r="268" spans="2:65" s="11" customFormat="1" ht="22.5" customHeight="1">
      <c r="B268" s="169"/>
      <c r="C268" s="170"/>
      <c r="D268" s="170"/>
      <c r="E268" s="171" t="s">
        <v>21</v>
      </c>
      <c r="F268" s="246" t="s">
        <v>155</v>
      </c>
      <c r="G268" s="247"/>
      <c r="H268" s="247"/>
      <c r="I268" s="247"/>
      <c r="J268" s="170"/>
      <c r="K268" s="172">
        <v>13.8</v>
      </c>
      <c r="L268" s="170"/>
      <c r="M268" s="170"/>
      <c r="N268" s="170"/>
      <c r="O268" s="170"/>
      <c r="P268" s="170"/>
      <c r="Q268" s="170"/>
      <c r="R268" s="173"/>
      <c r="T268" s="174"/>
      <c r="U268" s="170"/>
      <c r="V268" s="170"/>
      <c r="W268" s="170"/>
      <c r="X268" s="170"/>
      <c r="Y268" s="170"/>
      <c r="Z268" s="170"/>
      <c r="AA268" s="175"/>
      <c r="AT268" s="176" t="s">
        <v>154</v>
      </c>
      <c r="AU268" s="176" t="s">
        <v>98</v>
      </c>
      <c r="AV268" s="11" t="s">
        <v>151</v>
      </c>
      <c r="AW268" s="11" t="s">
        <v>39</v>
      </c>
      <c r="AX268" s="11" t="s">
        <v>23</v>
      </c>
      <c r="AY268" s="176" t="s">
        <v>146</v>
      </c>
    </row>
    <row r="269" spans="2:65" s="1" customFormat="1" ht="31.5" customHeight="1">
      <c r="B269" s="32"/>
      <c r="C269" s="154" t="s">
        <v>357</v>
      </c>
      <c r="D269" s="154" t="s">
        <v>147</v>
      </c>
      <c r="E269" s="155" t="s">
        <v>358</v>
      </c>
      <c r="F269" s="248" t="s">
        <v>359</v>
      </c>
      <c r="G269" s="249"/>
      <c r="H269" s="249"/>
      <c r="I269" s="249"/>
      <c r="J269" s="156" t="s">
        <v>150</v>
      </c>
      <c r="K269" s="157">
        <v>1</v>
      </c>
      <c r="L269" s="250">
        <v>0</v>
      </c>
      <c r="M269" s="249"/>
      <c r="N269" s="251">
        <f>ROUND(L269*K269,2)</f>
        <v>0</v>
      </c>
      <c r="O269" s="249"/>
      <c r="P269" s="249"/>
      <c r="Q269" s="249"/>
      <c r="R269" s="34"/>
      <c r="T269" s="158" t="s">
        <v>21</v>
      </c>
      <c r="U269" s="41" t="s">
        <v>48</v>
      </c>
      <c r="V269" s="33"/>
      <c r="W269" s="159">
        <f>V269*K269</f>
        <v>0</v>
      </c>
      <c r="X269" s="159">
        <v>4.854E-2</v>
      </c>
      <c r="Y269" s="159">
        <f>X269*K269</f>
        <v>4.854E-2</v>
      </c>
      <c r="Z269" s="159">
        <v>0</v>
      </c>
      <c r="AA269" s="160">
        <f>Z269*K269</f>
        <v>0</v>
      </c>
      <c r="AR269" s="15" t="s">
        <v>151</v>
      </c>
      <c r="AT269" s="15" t="s">
        <v>147</v>
      </c>
      <c r="AU269" s="15" t="s">
        <v>98</v>
      </c>
      <c r="AY269" s="15" t="s">
        <v>146</v>
      </c>
      <c r="BE269" s="101">
        <f>IF(U269="základní",N269,0)</f>
        <v>0</v>
      </c>
      <c r="BF269" s="101">
        <f>IF(U269="snížená",N269,0)</f>
        <v>0</v>
      </c>
      <c r="BG269" s="101">
        <f>IF(U269="zákl. přenesená",N269,0)</f>
        <v>0</v>
      </c>
      <c r="BH269" s="101">
        <f>IF(U269="sníž. přenesená",N269,0)</f>
        <v>0</v>
      </c>
      <c r="BI269" s="101">
        <f>IF(U269="nulová",N269,0)</f>
        <v>0</v>
      </c>
      <c r="BJ269" s="15" t="s">
        <v>23</v>
      </c>
      <c r="BK269" s="101">
        <f>ROUND(L269*K269,2)</f>
        <v>0</v>
      </c>
      <c r="BL269" s="15" t="s">
        <v>151</v>
      </c>
      <c r="BM269" s="15" t="s">
        <v>360</v>
      </c>
    </row>
    <row r="270" spans="2:65" s="10" customFormat="1" ht="22.5" customHeight="1">
      <c r="B270" s="161"/>
      <c r="C270" s="162"/>
      <c r="D270" s="162"/>
      <c r="E270" s="163" t="s">
        <v>21</v>
      </c>
      <c r="F270" s="240" t="s">
        <v>23</v>
      </c>
      <c r="G270" s="241"/>
      <c r="H270" s="241"/>
      <c r="I270" s="241"/>
      <c r="J270" s="162"/>
      <c r="K270" s="164">
        <v>1</v>
      </c>
      <c r="L270" s="162"/>
      <c r="M270" s="162"/>
      <c r="N270" s="162"/>
      <c r="O270" s="162"/>
      <c r="P270" s="162"/>
      <c r="Q270" s="162"/>
      <c r="R270" s="165"/>
      <c r="T270" s="166"/>
      <c r="U270" s="162"/>
      <c r="V270" s="162"/>
      <c r="W270" s="162"/>
      <c r="X270" s="162"/>
      <c r="Y270" s="162"/>
      <c r="Z270" s="162"/>
      <c r="AA270" s="167"/>
      <c r="AT270" s="168" t="s">
        <v>154</v>
      </c>
      <c r="AU270" s="168" t="s">
        <v>98</v>
      </c>
      <c r="AV270" s="10" t="s">
        <v>98</v>
      </c>
      <c r="AW270" s="10" t="s">
        <v>39</v>
      </c>
      <c r="AX270" s="10" t="s">
        <v>83</v>
      </c>
      <c r="AY270" s="168" t="s">
        <v>146</v>
      </c>
    </row>
    <row r="271" spans="2:65" s="11" customFormat="1" ht="22.5" customHeight="1">
      <c r="B271" s="169"/>
      <c r="C271" s="170"/>
      <c r="D271" s="170"/>
      <c r="E271" s="171" t="s">
        <v>21</v>
      </c>
      <c r="F271" s="246" t="s">
        <v>155</v>
      </c>
      <c r="G271" s="247"/>
      <c r="H271" s="247"/>
      <c r="I271" s="247"/>
      <c r="J271" s="170"/>
      <c r="K271" s="172">
        <v>1</v>
      </c>
      <c r="L271" s="170"/>
      <c r="M271" s="170"/>
      <c r="N271" s="170"/>
      <c r="O271" s="170"/>
      <c r="P271" s="170"/>
      <c r="Q271" s="170"/>
      <c r="R271" s="173"/>
      <c r="T271" s="174"/>
      <c r="U271" s="170"/>
      <c r="V271" s="170"/>
      <c r="W271" s="170"/>
      <c r="X271" s="170"/>
      <c r="Y271" s="170"/>
      <c r="Z271" s="170"/>
      <c r="AA271" s="175"/>
      <c r="AT271" s="176" t="s">
        <v>154</v>
      </c>
      <c r="AU271" s="176" t="s">
        <v>98</v>
      </c>
      <c r="AV271" s="11" t="s">
        <v>151</v>
      </c>
      <c r="AW271" s="11" t="s">
        <v>39</v>
      </c>
      <c r="AX271" s="11" t="s">
        <v>23</v>
      </c>
      <c r="AY271" s="176" t="s">
        <v>146</v>
      </c>
    </row>
    <row r="272" spans="2:65" s="1" customFormat="1" ht="22.5" customHeight="1">
      <c r="B272" s="32"/>
      <c r="C272" s="177" t="s">
        <v>361</v>
      </c>
      <c r="D272" s="177" t="s">
        <v>221</v>
      </c>
      <c r="E272" s="178" t="s">
        <v>362</v>
      </c>
      <c r="F272" s="255" t="s">
        <v>363</v>
      </c>
      <c r="G272" s="253"/>
      <c r="H272" s="253"/>
      <c r="I272" s="253"/>
      <c r="J272" s="179" t="s">
        <v>150</v>
      </c>
      <c r="K272" s="180">
        <v>1</v>
      </c>
      <c r="L272" s="252">
        <v>0</v>
      </c>
      <c r="M272" s="253"/>
      <c r="N272" s="254">
        <f>ROUND(L272*K272,2)</f>
        <v>0</v>
      </c>
      <c r="O272" s="249"/>
      <c r="P272" s="249"/>
      <c r="Q272" s="249"/>
      <c r="R272" s="34"/>
      <c r="T272" s="158" t="s">
        <v>21</v>
      </c>
      <c r="U272" s="41" t="s">
        <v>48</v>
      </c>
      <c r="V272" s="33"/>
      <c r="W272" s="159">
        <f>V272*K272</f>
        <v>0</v>
      </c>
      <c r="X272" s="159">
        <v>8.9999999999999993E-3</v>
      </c>
      <c r="Y272" s="159">
        <f>X272*K272</f>
        <v>8.9999999999999993E-3</v>
      </c>
      <c r="Z272" s="159">
        <v>0</v>
      </c>
      <c r="AA272" s="160">
        <f>Z272*K272</f>
        <v>0</v>
      </c>
      <c r="AR272" s="15" t="s">
        <v>184</v>
      </c>
      <c r="AT272" s="15" t="s">
        <v>221</v>
      </c>
      <c r="AU272" s="15" t="s">
        <v>98</v>
      </c>
      <c r="AY272" s="15" t="s">
        <v>146</v>
      </c>
      <c r="BE272" s="101">
        <f>IF(U272="základní",N272,0)</f>
        <v>0</v>
      </c>
      <c r="BF272" s="101">
        <f>IF(U272="snížená",N272,0)</f>
        <v>0</v>
      </c>
      <c r="BG272" s="101">
        <f>IF(U272="zákl. přenesená",N272,0)</f>
        <v>0</v>
      </c>
      <c r="BH272" s="101">
        <f>IF(U272="sníž. přenesená",N272,0)</f>
        <v>0</v>
      </c>
      <c r="BI272" s="101">
        <f>IF(U272="nulová",N272,0)</f>
        <v>0</v>
      </c>
      <c r="BJ272" s="15" t="s">
        <v>23</v>
      </c>
      <c r="BK272" s="101">
        <f>ROUND(L272*K272,2)</f>
        <v>0</v>
      </c>
      <c r="BL272" s="15" t="s">
        <v>151</v>
      </c>
      <c r="BM272" s="15" t="s">
        <v>364</v>
      </c>
    </row>
    <row r="273" spans="2:65" s="1" customFormat="1" ht="31.5" customHeight="1">
      <c r="B273" s="32"/>
      <c r="C273" s="154" t="s">
        <v>365</v>
      </c>
      <c r="D273" s="154" t="s">
        <v>147</v>
      </c>
      <c r="E273" s="155" t="s">
        <v>366</v>
      </c>
      <c r="F273" s="248" t="s">
        <v>367</v>
      </c>
      <c r="G273" s="249"/>
      <c r="H273" s="249"/>
      <c r="I273" s="249"/>
      <c r="J273" s="156" t="s">
        <v>150</v>
      </c>
      <c r="K273" s="157">
        <v>4</v>
      </c>
      <c r="L273" s="250">
        <v>0</v>
      </c>
      <c r="M273" s="249"/>
      <c r="N273" s="251">
        <f>ROUND(L273*K273,2)</f>
        <v>0</v>
      </c>
      <c r="O273" s="249"/>
      <c r="P273" s="249"/>
      <c r="Q273" s="249"/>
      <c r="R273" s="34"/>
      <c r="T273" s="158" t="s">
        <v>21</v>
      </c>
      <c r="U273" s="41" t="s">
        <v>48</v>
      </c>
      <c r="V273" s="33"/>
      <c r="W273" s="159">
        <f>V273*K273</f>
        <v>0</v>
      </c>
      <c r="X273" s="159">
        <v>0</v>
      </c>
      <c r="Y273" s="159">
        <f>X273*K273</f>
        <v>0</v>
      </c>
      <c r="Z273" s="159">
        <v>0</v>
      </c>
      <c r="AA273" s="160">
        <f>Z273*K273</f>
        <v>0</v>
      </c>
      <c r="AR273" s="15" t="s">
        <v>151</v>
      </c>
      <c r="AT273" s="15" t="s">
        <v>147</v>
      </c>
      <c r="AU273" s="15" t="s">
        <v>98</v>
      </c>
      <c r="AY273" s="15" t="s">
        <v>146</v>
      </c>
      <c r="BE273" s="101">
        <f>IF(U273="základní",N273,0)</f>
        <v>0</v>
      </c>
      <c r="BF273" s="101">
        <f>IF(U273="snížená",N273,0)</f>
        <v>0</v>
      </c>
      <c r="BG273" s="101">
        <f>IF(U273="zákl. přenesená",N273,0)</f>
        <v>0</v>
      </c>
      <c r="BH273" s="101">
        <f>IF(U273="sníž. přenesená",N273,0)</f>
        <v>0</v>
      </c>
      <c r="BI273" s="101">
        <f>IF(U273="nulová",N273,0)</f>
        <v>0</v>
      </c>
      <c r="BJ273" s="15" t="s">
        <v>23</v>
      </c>
      <c r="BK273" s="101">
        <f>ROUND(L273*K273,2)</f>
        <v>0</v>
      </c>
      <c r="BL273" s="15" t="s">
        <v>151</v>
      </c>
      <c r="BM273" s="15" t="s">
        <v>368</v>
      </c>
    </row>
    <row r="274" spans="2:65" s="10" customFormat="1" ht="22.5" customHeight="1">
      <c r="B274" s="161"/>
      <c r="C274" s="162"/>
      <c r="D274" s="162"/>
      <c r="E274" s="163" t="s">
        <v>21</v>
      </c>
      <c r="F274" s="240" t="s">
        <v>151</v>
      </c>
      <c r="G274" s="241"/>
      <c r="H274" s="241"/>
      <c r="I274" s="241"/>
      <c r="J274" s="162"/>
      <c r="K274" s="164">
        <v>4</v>
      </c>
      <c r="L274" s="162"/>
      <c r="M274" s="162"/>
      <c r="N274" s="162"/>
      <c r="O274" s="162"/>
      <c r="P274" s="162"/>
      <c r="Q274" s="162"/>
      <c r="R274" s="165"/>
      <c r="T274" s="166"/>
      <c r="U274" s="162"/>
      <c r="V274" s="162"/>
      <c r="W274" s="162"/>
      <c r="X274" s="162"/>
      <c r="Y274" s="162"/>
      <c r="Z274" s="162"/>
      <c r="AA274" s="167"/>
      <c r="AT274" s="168" t="s">
        <v>154</v>
      </c>
      <c r="AU274" s="168" t="s">
        <v>98</v>
      </c>
      <c r="AV274" s="10" t="s">
        <v>98</v>
      </c>
      <c r="AW274" s="10" t="s">
        <v>39</v>
      </c>
      <c r="AX274" s="10" t="s">
        <v>83</v>
      </c>
      <c r="AY274" s="168" t="s">
        <v>146</v>
      </c>
    </row>
    <row r="275" spans="2:65" s="11" customFormat="1" ht="22.5" customHeight="1">
      <c r="B275" s="169"/>
      <c r="C275" s="170"/>
      <c r="D275" s="170"/>
      <c r="E275" s="171" t="s">
        <v>21</v>
      </c>
      <c r="F275" s="246" t="s">
        <v>155</v>
      </c>
      <c r="G275" s="247"/>
      <c r="H275" s="247"/>
      <c r="I275" s="247"/>
      <c r="J275" s="170"/>
      <c r="K275" s="172">
        <v>4</v>
      </c>
      <c r="L275" s="170"/>
      <c r="M275" s="170"/>
      <c r="N275" s="170"/>
      <c r="O275" s="170"/>
      <c r="P275" s="170"/>
      <c r="Q275" s="170"/>
      <c r="R275" s="173"/>
      <c r="T275" s="174"/>
      <c r="U275" s="170"/>
      <c r="V275" s="170"/>
      <c r="W275" s="170"/>
      <c r="X275" s="170"/>
      <c r="Y275" s="170"/>
      <c r="Z275" s="170"/>
      <c r="AA275" s="175"/>
      <c r="AT275" s="176" t="s">
        <v>154</v>
      </c>
      <c r="AU275" s="176" t="s">
        <v>98</v>
      </c>
      <c r="AV275" s="11" t="s">
        <v>151</v>
      </c>
      <c r="AW275" s="11" t="s">
        <v>39</v>
      </c>
      <c r="AX275" s="11" t="s">
        <v>23</v>
      </c>
      <c r="AY275" s="176" t="s">
        <v>146</v>
      </c>
    </row>
    <row r="276" spans="2:65" s="1" customFormat="1" ht="22.5" customHeight="1">
      <c r="B276" s="32"/>
      <c r="C276" s="177" t="s">
        <v>369</v>
      </c>
      <c r="D276" s="177" t="s">
        <v>221</v>
      </c>
      <c r="E276" s="178" t="s">
        <v>370</v>
      </c>
      <c r="F276" s="255" t="s">
        <v>371</v>
      </c>
      <c r="G276" s="253"/>
      <c r="H276" s="253"/>
      <c r="I276" s="253"/>
      <c r="J276" s="179" t="s">
        <v>250</v>
      </c>
      <c r="K276" s="180">
        <v>3.2</v>
      </c>
      <c r="L276" s="252">
        <v>0</v>
      </c>
      <c r="M276" s="253"/>
      <c r="N276" s="254">
        <f>ROUND(L276*K276,2)</f>
        <v>0</v>
      </c>
      <c r="O276" s="249"/>
      <c r="P276" s="249"/>
      <c r="Q276" s="249"/>
      <c r="R276" s="34"/>
      <c r="T276" s="158" t="s">
        <v>21</v>
      </c>
      <c r="U276" s="41" t="s">
        <v>48</v>
      </c>
      <c r="V276" s="33"/>
      <c r="W276" s="159">
        <f>V276*K276</f>
        <v>0</v>
      </c>
      <c r="X276" s="159">
        <v>5.0000000000000002E-5</v>
      </c>
      <c r="Y276" s="159">
        <f>X276*K276</f>
        <v>1.6000000000000001E-4</v>
      </c>
      <c r="Z276" s="159">
        <v>0</v>
      </c>
      <c r="AA276" s="160">
        <f>Z276*K276</f>
        <v>0</v>
      </c>
      <c r="AR276" s="15" t="s">
        <v>184</v>
      </c>
      <c r="AT276" s="15" t="s">
        <v>221</v>
      </c>
      <c r="AU276" s="15" t="s">
        <v>98</v>
      </c>
      <c r="AY276" s="15" t="s">
        <v>146</v>
      </c>
      <c r="BE276" s="101">
        <f>IF(U276="základní",N276,0)</f>
        <v>0</v>
      </c>
      <c r="BF276" s="101">
        <f>IF(U276="snížená",N276,0)</f>
        <v>0</v>
      </c>
      <c r="BG276" s="101">
        <f>IF(U276="zákl. přenesená",N276,0)</f>
        <v>0</v>
      </c>
      <c r="BH276" s="101">
        <f>IF(U276="sníž. přenesená",N276,0)</f>
        <v>0</v>
      </c>
      <c r="BI276" s="101">
        <f>IF(U276="nulová",N276,0)</f>
        <v>0</v>
      </c>
      <c r="BJ276" s="15" t="s">
        <v>23</v>
      </c>
      <c r="BK276" s="101">
        <f>ROUND(L276*K276,2)</f>
        <v>0</v>
      </c>
      <c r="BL276" s="15" t="s">
        <v>151</v>
      </c>
      <c r="BM276" s="15" t="s">
        <v>372</v>
      </c>
    </row>
    <row r="277" spans="2:65" s="10" customFormat="1" ht="22.5" customHeight="1">
      <c r="B277" s="161"/>
      <c r="C277" s="162"/>
      <c r="D277" s="162"/>
      <c r="E277" s="163" t="s">
        <v>21</v>
      </c>
      <c r="F277" s="240" t="s">
        <v>373</v>
      </c>
      <c r="G277" s="241"/>
      <c r="H277" s="241"/>
      <c r="I277" s="241"/>
      <c r="J277" s="162"/>
      <c r="K277" s="164">
        <v>3.2</v>
      </c>
      <c r="L277" s="162"/>
      <c r="M277" s="162"/>
      <c r="N277" s="162"/>
      <c r="O277" s="162"/>
      <c r="P277" s="162"/>
      <c r="Q277" s="162"/>
      <c r="R277" s="165"/>
      <c r="T277" s="166"/>
      <c r="U277" s="162"/>
      <c r="V277" s="162"/>
      <c r="W277" s="162"/>
      <c r="X277" s="162"/>
      <c r="Y277" s="162"/>
      <c r="Z277" s="162"/>
      <c r="AA277" s="167"/>
      <c r="AT277" s="168" t="s">
        <v>154</v>
      </c>
      <c r="AU277" s="168" t="s">
        <v>98</v>
      </c>
      <c r="AV277" s="10" t="s">
        <v>98</v>
      </c>
      <c r="AW277" s="10" t="s">
        <v>39</v>
      </c>
      <c r="AX277" s="10" t="s">
        <v>83</v>
      </c>
      <c r="AY277" s="168" t="s">
        <v>146</v>
      </c>
    </row>
    <row r="278" spans="2:65" s="11" customFormat="1" ht="22.5" customHeight="1">
      <c r="B278" s="169"/>
      <c r="C278" s="170"/>
      <c r="D278" s="170"/>
      <c r="E278" s="171" t="s">
        <v>21</v>
      </c>
      <c r="F278" s="246" t="s">
        <v>155</v>
      </c>
      <c r="G278" s="247"/>
      <c r="H278" s="247"/>
      <c r="I278" s="247"/>
      <c r="J278" s="170"/>
      <c r="K278" s="172">
        <v>3.2</v>
      </c>
      <c r="L278" s="170"/>
      <c r="M278" s="170"/>
      <c r="N278" s="170"/>
      <c r="O278" s="170"/>
      <c r="P278" s="170"/>
      <c r="Q278" s="170"/>
      <c r="R278" s="173"/>
      <c r="T278" s="174"/>
      <c r="U278" s="170"/>
      <c r="V278" s="170"/>
      <c r="W278" s="170"/>
      <c r="X278" s="170"/>
      <c r="Y278" s="170"/>
      <c r="Z278" s="170"/>
      <c r="AA278" s="175"/>
      <c r="AT278" s="176" t="s">
        <v>154</v>
      </c>
      <c r="AU278" s="176" t="s">
        <v>98</v>
      </c>
      <c r="AV278" s="11" t="s">
        <v>151</v>
      </c>
      <c r="AW278" s="11" t="s">
        <v>39</v>
      </c>
      <c r="AX278" s="11" t="s">
        <v>23</v>
      </c>
      <c r="AY278" s="176" t="s">
        <v>146</v>
      </c>
    </row>
    <row r="279" spans="2:65" s="1" customFormat="1" ht="22.5" customHeight="1">
      <c r="B279" s="32"/>
      <c r="C279" s="154" t="s">
        <v>374</v>
      </c>
      <c r="D279" s="154" t="s">
        <v>147</v>
      </c>
      <c r="E279" s="155" t="s">
        <v>375</v>
      </c>
      <c r="F279" s="248" t="s">
        <v>376</v>
      </c>
      <c r="G279" s="249"/>
      <c r="H279" s="249"/>
      <c r="I279" s="249"/>
      <c r="J279" s="156" t="s">
        <v>150</v>
      </c>
      <c r="K279" s="157">
        <v>4</v>
      </c>
      <c r="L279" s="250">
        <v>0</v>
      </c>
      <c r="M279" s="249"/>
      <c r="N279" s="251">
        <f>ROUND(L279*K279,2)</f>
        <v>0</v>
      </c>
      <c r="O279" s="249"/>
      <c r="P279" s="249"/>
      <c r="Q279" s="249"/>
      <c r="R279" s="34"/>
      <c r="T279" s="158" t="s">
        <v>21</v>
      </c>
      <c r="U279" s="41" t="s">
        <v>48</v>
      </c>
      <c r="V279" s="33"/>
      <c r="W279" s="159">
        <f>V279*K279</f>
        <v>0</v>
      </c>
      <c r="X279" s="159">
        <v>0</v>
      </c>
      <c r="Y279" s="159">
        <f>X279*K279</f>
        <v>0</v>
      </c>
      <c r="Z279" s="159">
        <v>0</v>
      </c>
      <c r="AA279" s="160">
        <f>Z279*K279</f>
        <v>0</v>
      </c>
      <c r="AR279" s="15" t="s">
        <v>151</v>
      </c>
      <c r="AT279" s="15" t="s">
        <v>147</v>
      </c>
      <c r="AU279" s="15" t="s">
        <v>98</v>
      </c>
      <c r="AY279" s="15" t="s">
        <v>146</v>
      </c>
      <c r="BE279" s="101">
        <f>IF(U279="základní",N279,0)</f>
        <v>0</v>
      </c>
      <c r="BF279" s="101">
        <f>IF(U279="snížená",N279,0)</f>
        <v>0</v>
      </c>
      <c r="BG279" s="101">
        <f>IF(U279="zákl. přenesená",N279,0)</f>
        <v>0</v>
      </c>
      <c r="BH279" s="101">
        <f>IF(U279="sníž. přenesená",N279,0)</f>
        <v>0</v>
      </c>
      <c r="BI279" s="101">
        <f>IF(U279="nulová",N279,0)</f>
        <v>0</v>
      </c>
      <c r="BJ279" s="15" t="s">
        <v>23</v>
      </c>
      <c r="BK279" s="101">
        <f>ROUND(L279*K279,2)</f>
        <v>0</v>
      </c>
      <c r="BL279" s="15" t="s">
        <v>151</v>
      </c>
      <c r="BM279" s="15" t="s">
        <v>377</v>
      </c>
    </row>
    <row r="280" spans="2:65" s="10" customFormat="1" ht="22.5" customHeight="1">
      <c r="B280" s="161"/>
      <c r="C280" s="162"/>
      <c r="D280" s="162"/>
      <c r="E280" s="163" t="s">
        <v>21</v>
      </c>
      <c r="F280" s="240" t="s">
        <v>151</v>
      </c>
      <c r="G280" s="241"/>
      <c r="H280" s="241"/>
      <c r="I280" s="241"/>
      <c r="J280" s="162"/>
      <c r="K280" s="164">
        <v>4</v>
      </c>
      <c r="L280" s="162"/>
      <c r="M280" s="162"/>
      <c r="N280" s="162"/>
      <c r="O280" s="162"/>
      <c r="P280" s="162"/>
      <c r="Q280" s="162"/>
      <c r="R280" s="165"/>
      <c r="T280" s="166"/>
      <c r="U280" s="162"/>
      <c r="V280" s="162"/>
      <c r="W280" s="162"/>
      <c r="X280" s="162"/>
      <c r="Y280" s="162"/>
      <c r="Z280" s="162"/>
      <c r="AA280" s="167"/>
      <c r="AT280" s="168" t="s">
        <v>154</v>
      </c>
      <c r="AU280" s="168" t="s">
        <v>98</v>
      </c>
      <c r="AV280" s="10" t="s">
        <v>98</v>
      </c>
      <c r="AW280" s="10" t="s">
        <v>39</v>
      </c>
      <c r="AX280" s="10" t="s">
        <v>83</v>
      </c>
      <c r="AY280" s="168" t="s">
        <v>146</v>
      </c>
    </row>
    <row r="281" spans="2:65" s="11" customFormat="1" ht="22.5" customHeight="1">
      <c r="B281" s="169"/>
      <c r="C281" s="170"/>
      <c r="D281" s="170"/>
      <c r="E281" s="171" t="s">
        <v>21</v>
      </c>
      <c r="F281" s="246" t="s">
        <v>155</v>
      </c>
      <c r="G281" s="247"/>
      <c r="H281" s="247"/>
      <c r="I281" s="247"/>
      <c r="J281" s="170"/>
      <c r="K281" s="172">
        <v>4</v>
      </c>
      <c r="L281" s="170"/>
      <c r="M281" s="170"/>
      <c r="N281" s="170"/>
      <c r="O281" s="170"/>
      <c r="P281" s="170"/>
      <c r="Q281" s="170"/>
      <c r="R281" s="173"/>
      <c r="T281" s="174"/>
      <c r="U281" s="170"/>
      <c r="V281" s="170"/>
      <c r="W281" s="170"/>
      <c r="X281" s="170"/>
      <c r="Y281" s="170"/>
      <c r="Z281" s="170"/>
      <c r="AA281" s="175"/>
      <c r="AT281" s="176" t="s">
        <v>154</v>
      </c>
      <c r="AU281" s="176" t="s">
        <v>98</v>
      </c>
      <c r="AV281" s="11" t="s">
        <v>151</v>
      </c>
      <c r="AW281" s="11" t="s">
        <v>39</v>
      </c>
      <c r="AX281" s="11" t="s">
        <v>23</v>
      </c>
      <c r="AY281" s="176" t="s">
        <v>146</v>
      </c>
    </row>
    <row r="282" spans="2:65" s="1" customFormat="1" ht="44.25" customHeight="1">
      <c r="B282" s="32"/>
      <c r="C282" s="177" t="s">
        <v>378</v>
      </c>
      <c r="D282" s="177" t="s">
        <v>221</v>
      </c>
      <c r="E282" s="178" t="s">
        <v>379</v>
      </c>
      <c r="F282" s="255" t="s">
        <v>380</v>
      </c>
      <c r="G282" s="253"/>
      <c r="H282" s="253"/>
      <c r="I282" s="253"/>
      <c r="J282" s="179" t="s">
        <v>150</v>
      </c>
      <c r="K282" s="180">
        <v>4</v>
      </c>
      <c r="L282" s="252">
        <v>0</v>
      </c>
      <c r="M282" s="253"/>
      <c r="N282" s="254">
        <f>ROUND(L282*K282,2)</f>
        <v>0</v>
      </c>
      <c r="O282" s="249"/>
      <c r="P282" s="249"/>
      <c r="Q282" s="249"/>
      <c r="R282" s="34"/>
      <c r="T282" s="158" t="s">
        <v>21</v>
      </c>
      <c r="U282" s="41" t="s">
        <v>48</v>
      </c>
      <c r="V282" s="33"/>
      <c r="W282" s="159">
        <f>V282*K282</f>
        <v>0</v>
      </c>
      <c r="X282" s="159">
        <v>0</v>
      </c>
      <c r="Y282" s="159">
        <f>X282*K282</f>
        <v>0</v>
      </c>
      <c r="Z282" s="159">
        <v>0</v>
      </c>
      <c r="AA282" s="160">
        <f>Z282*K282</f>
        <v>0</v>
      </c>
      <c r="AR282" s="15" t="s">
        <v>184</v>
      </c>
      <c r="AT282" s="15" t="s">
        <v>221</v>
      </c>
      <c r="AU282" s="15" t="s">
        <v>98</v>
      </c>
      <c r="AY282" s="15" t="s">
        <v>146</v>
      </c>
      <c r="BE282" s="101">
        <f>IF(U282="základní",N282,0)</f>
        <v>0</v>
      </c>
      <c r="BF282" s="101">
        <f>IF(U282="snížená",N282,0)</f>
        <v>0</v>
      </c>
      <c r="BG282" s="101">
        <f>IF(U282="zákl. přenesená",N282,0)</f>
        <v>0</v>
      </c>
      <c r="BH282" s="101">
        <f>IF(U282="sníž. přenesená",N282,0)</f>
        <v>0</v>
      </c>
      <c r="BI282" s="101">
        <f>IF(U282="nulová",N282,0)</f>
        <v>0</v>
      </c>
      <c r="BJ282" s="15" t="s">
        <v>23</v>
      </c>
      <c r="BK282" s="101">
        <f>ROUND(L282*K282,2)</f>
        <v>0</v>
      </c>
      <c r="BL282" s="15" t="s">
        <v>151</v>
      </c>
      <c r="BM282" s="15" t="s">
        <v>381</v>
      </c>
    </row>
    <row r="283" spans="2:65" s="10" customFormat="1" ht="22.5" customHeight="1">
      <c r="B283" s="161"/>
      <c r="C283" s="162"/>
      <c r="D283" s="162"/>
      <c r="E283" s="163" t="s">
        <v>21</v>
      </c>
      <c r="F283" s="240" t="s">
        <v>151</v>
      </c>
      <c r="G283" s="241"/>
      <c r="H283" s="241"/>
      <c r="I283" s="241"/>
      <c r="J283" s="162"/>
      <c r="K283" s="164">
        <v>4</v>
      </c>
      <c r="L283" s="162"/>
      <c r="M283" s="162"/>
      <c r="N283" s="162"/>
      <c r="O283" s="162"/>
      <c r="P283" s="162"/>
      <c r="Q283" s="162"/>
      <c r="R283" s="165"/>
      <c r="T283" s="166"/>
      <c r="U283" s="162"/>
      <c r="V283" s="162"/>
      <c r="W283" s="162"/>
      <c r="X283" s="162"/>
      <c r="Y283" s="162"/>
      <c r="Z283" s="162"/>
      <c r="AA283" s="167"/>
      <c r="AT283" s="168" t="s">
        <v>154</v>
      </c>
      <c r="AU283" s="168" t="s">
        <v>98</v>
      </c>
      <c r="AV283" s="10" t="s">
        <v>98</v>
      </c>
      <c r="AW283" s="10" t="s">
        <v>39</v>
      </c>
      <c r="AX283" s="10" t="s">
        <v>83</v>
      </c>
      <c r="AY283" s="168" t="s">
        <v>146</v>
      </c>
    </row>
    <row r="284" spans="2:65" s="11" customFormat="1" ht="22.5" customHeight="1">
      <c r="B284" s="169"/>
      <c r="C284" s="170"/>
      <c r="D284" s="170"/>
      <c r="E284" s="171" t="s">
        <v>21</v>
      </c>
      <c r="F284" s="246" t="s">
        <v>155</v>
      </c>
      <c r="G284" s="247"/>
      <c r="H284" s="247"/>
      <c r="I284" s="247"/>
      <c r="J284" s="170"/>
      <c r="K284" s="172">
        <v>4</v>
      </c>
      <c r="L284" s="170"/>
      <c r="M284" s="170"/>
      <c r="N284" s="170"/>
      <c r="O284" s="170"/>
      <c r="P284" s="170"/>
      <c r="Q284" s="170"/>
      <c r="R284" s="173"/>
      <c r="T284" s="174"/>
      <c r="U284" s="170"/>
      <c r="V284" s="170"/>
      <c r="W284" s="170"/>
      <c r="X284" s="170"/>
      <c r="Y284" s="170"/>
      <c r="Z284" s="170"/>
      <c r="AA284" s="175"/>
      <c r="AT284" s="176" t="s">
        <v>154</v>
      </c>
      <c r="AU284" s="176" t="s">
        <v>98</v>
      </c>
      <c r="AV284" s="11" t="s">
        <v>151</v>
      </c>
      <c r="AW284" s="11" t="s">
        <v>39</v>
      </c>
      <c r="AX284" s="11" t="s">
        <v>23</v>
      </c>
      <c r="AY284" s="176" t="s">
        <v>146</v>
      </c>
    </row>
    <row r="285" spans="2:65" s="9" customFormat="1" ht="29.85" customHeight="1">
      <c r="B285" s="143"/>
      <c r="C285" s="144"/>
      <c r="D285" s="153" t="s">
        <v>113</v>
      </c>
      <c r="E285" s="153"/>
      <c r="F285" s="153"/>
      <c r="G285" s="153"/>
      <c r="H285" s="153"/>
      <c r="I285" s="153"/>
      <c r="J285" s="153"/>
      <c r="K285" s="153"/>
      <c r="L285" s="153"/>
      <c r="M285" s="153"/>
      <c r="N285" s="259">
        <f>BK285</f>
        <v>0</v>
      </c>
      <c r="O285" s="260"/>
      <c r="P285" s="260"/>
      <c r="Q285" s="260"/>
      <c r="R285" s="146"/>
      <c r="T285" s="147"/>
      <c r="U285" s="144"/>
      <c r="V285" s="144"/>
      <c r="W285" s="148">
        <f>SUM(W286:W342)</f>
        <v>0</v>
      </c>
      <c r="X285" s="144"/>
      <c r="Y285" s="148">
        <f>SUM(Y286:Y342)</f>
        <v>3.424E-3</v>
      </c>
      <c r="Z285" s="144"/>
      <c r="AA285" s="149">
        <f>SUM(AA286:AA342)</f>
        <v>7.8427220000000011</v>
      </c>
      <c r="AR285" s="150" t="s">
        <v>23</v>
      </c>
      <c r="AT285" s="151" t="s">
        <v>82</v>
      </c>
      <c r="AU285" s="151" t="s">
        <v>23</v>
      </c>
      <c r="AY285" s="150" t="s">
        <v>146</v>
      </c>
      <c r="BK285" s="152">
        <f>SUM(BK286:BK342)</f>
        <v>0</v>
      </c>
    </row>
    <row r="286" spans="2:65" s="1" customFormat="1" ht="44.25" customHeight="1">
      <c r="B286" s="32"/>
      <c r="C286" s="154" t="s">
        <v>382</v>
      </c>
      <c r="D286" s="154" t="s">
        <v>147</v>
      </c>
      <c r="E286" s="155" t="s">
        <v>383</v>
      </c>
      <c r="F286" s="248" t="s">
        <v>384</v>
      </c>
      <c r="G286" s="249"/>
      <c r="H286" s="249"/>
      <c r="I286" s="249"/>
      <c r="J286" s="156" t="s">
        <v>217</v>
      </c>
      <c r="K286" s="157">
        <v>202.95</v>
      </c>
      <c r="L286" s="250">
        <v>0</v>
      </c>
      <c r="M286" s="249"/>
      <c r="N286" s="251">
        <f>ROUND(L286*K286,2)</f>
        <v>0</v>
      </c>
      <c r="O286" s="249"/>
      <c r="P286" s="249"/>
      <c r="Q286" s="249"/>
      <c r="R286" s="34"/>
      <c r="T286" s="158" t="s">
        <v>21</v>
      </c>
      <c r="U286" s="41" t="s">
        <v>48</v>
      </c>
      <c r="V286" s="33"/>
      <c r="W286" s="159">
        <f>V286*K286</f>
        <v>0</v>
      </c>
      <c r="X286" s="159">
        <v>0</v>
      </c>
      <c r="Y286" s="159">
        <f>X286*K286</f>
        <v>0</v>
      </c>
      <c r="Z286" s="159">
        <v>0</v>
      </c>
      <c r="AA286" s="160">
        <f>Z286*K286</f>
        <v>0</v>
      </c>
      <c r="AR286" s="15" t="s">
        <v>151</v>
      </c>
      <c r="AT286" s="15" t="s">
        <v>147</v>
      </c>
      <c r="AU286" s="15" t="s">
        <v>98</v>
      </c>
      <c r="AY286" s="15" t="s">
        <v>146</v>
      </c>
      <c r="BE286" s="101">
        <f>IF(U286="základní",N286,0)</f>
        <v>0</v>
      </c>
      <c r="BF286" s="101">
        <f>IF(U286="snížená",N286,0)</f>
        <v>0</v>
      </c>
      <c r="BG286" s="101">
        <f>IF(U286="zákl. přenesená",N286,0)</f>
        <v>0</v>
      </c>
      <c r="BH286" s="101">
        <f>IF(U286="sníž. přenesená",N286,0)</f>
        <v>0</v>
      </c>
      <c r="BI286" s="101">
        <f>IF(U286="nulová",N286,0)</f>
        <v>0</v>
      </c>
      <c r="BJ286" s="15" t="s">
        <v>23</v>
      </c>
      <c r="BK286" s="101">
        <f>ROUND(L286*K286,2)</f>
        <v>0</v>
      </c>
      <c r="BL286" s="15" t="s">
        <v>151</v>
      </c>
      <c r="BM286" s="15" t="s">
        <v>385</v>
      </c>
    </row>
    <row r="287" spans="2:65" s="10" customFormat="1" ht="31.5" customHeight="1">
      <c r="B287" s="161"/>
      <c r="C287" s="162"/>
      <c r="D287" s="162"/>
      <c r="E287" s="163" t="s">
        <v>21</v>
      </c>
      <c r="F287" s="240" t="s">
        <v>386</v>
      </c>
      <c r="G287" s="241"/>
      <c r="H287" s="241"/>
      <c r="I287" s="241"/>
      <c r="J287" s="162"/>
      <c r="K287" s="164">
        <v>202.95</v>
      </c>
      <c r="L287" s="162"/>
      <c r="M287" s="162"/>
      <c r="N287" s="162"/>
      <c r="O287" s="162"/>
      <c r="P287" s="162"/>
      <c r="Q287" s="162"/>
      <c r="R287" s="165"/>
      <c r="T287" s="166"/>
      <c r="U287" s="162"/>
      <c r="V287" s="162"/>
      <c r="W287" s="162"/>
      <c r="X287" s="162"/>
      <c r="Y287" s="162"/>
      <c r="Z287" s="162"/>
      <c r="AA287" s="167"/>
      <c r="AT287" s="168" t="s">
        <v>154</v>
      </c>
      <c r="AU287" s="168" t="s">
        <v>98</v>
      </c>
      <c r="AV287" s="10" t="s">
        <v>98</v>
      </c>
      <c r="AW287" s="10" t="s">
        <v>39</v>
      </c>
      <c r="AX287" s="10" t="s">
        <v>83</v>
      </c>
      <c r="AY287" s="168" t="s">
        <v>146</v>
      </c>
    </row>
    <row r="288" spans="2:65" s="11" customFormat="1" ht="22.5" customHeight="1">
      <c r="B288" s="169"/>
      <c r="C288" s="170"/>
      <c r="D288" s="170"/>
      <c r="E288" s="171" t="s">
        <v>21</v>
      </c>
      <c r="F288" s="246" t="s">
        <v>155</v>
      </c>
      <c r="G288" s="247"/>
      <c r="H288" s="247"/>
      <c r="I288" s="247"/>
      <c r="J288" s="170"/>
      <c r="K288" s="172">
        <v>202.95</v>
      </c>
      <c r="L288" s="170"/>
      <c r="M288" s="170"/>
      <c r="N288" s="170"/>
      <c r="O288" s="170"/>
      <c r="P288" s="170"/>
      <c r="Q288" s="170"/>
      <c r="R288" s="173"/>
      <c r="T288" s="174"/>
      <c r="U288" s="170"/>
      <c r="V288" s="170"/>
      <c r="W288" s="170"/>
      <c r="X288" s="170"/>
      <c r="Y288" s="170"/>
      <c r="Z288" s="170"/>
      <c r="AA288" s="175"/>
      <c r="AT288" s="176" t="s">
        <v>154</v>
      </c>
      <c r="AU288" s="176" t="s">
        <v>98</v>
      </c>
      <c r="AV288" s="11" t="s">
        <v>151</v>
      </c>
      <c r="AW288" s="11" t="s">
        <v>39</v>
      </c>
      <c r="AX288" s="11" t="s">
        <v>23</v>
      </c>
      <c r="AY288" s="176" t="s">
        <v>146</v>
      </c>
    </row>
    <row r="289" spans="2:65" s="1" customFormat="1" ht="44.25" customHeight="1">
      <c r="B289" s="32"/>
      <c r="C289" s="154" t="s">
        <v>387</v>
      </c>
      <c r="D289" s="154" t="s">
        <v>147</v>
      </c>
      <c r="E289" s="155" t="s">
        <v>388</v>
      </c>
      <c r="F289" s="248" t="s">
        <v>389</v>
      </c>
      <c r="G289" s="249"/>
      <c r="H289" s="249"/>
      <c r="I289" s="249"/>
      <c r="J289" s="156" t="s">
        <v>217</v>
      </c>
      <c r="K289" s="157">
        <v>405.9</v>
      </c>
      <c r="L289" s="250">
        <v>0</v>
      </c>
      <c r="M289" s="249"/>
      <c r="N289" s="251">
        <f>ROUND(L289*K289,2)</f>
        <v>0</v>
      </c>
      <c r="O289" s="249"/>
      <c r="P289" s="249"/>
      <c r="Q289" s="249"/>
      <c r="R289" s="34"/>
      <c r="T289" s="158" t="s">
        <v>21</v>
      </c>
      <c r="U289" s="41" t="s">
        <v>48</v>
      </c>
      <c r="V289" s="33"/>
      <c r="W289" s="159">
        <f>V289*K289</f>
        <v>0</v>
      </c>
      <c r="X289" s="159">
        <v>0</v>
      </c>
      <c r="Y289" s="159">
        <f>X289*K289</f>
        <v>0</v>
      </c>
      <c r="Z289" s="159">
        <v>0</v>
      </c>
      <c r="AA289" s="160">
        <f>Z289*K289</f>
        <v>0</v>
      </c>
      <c r="AR289" s="15" t="s">
        <v>151</v>
      </c>
      <c r="AT289" s="15" t="s">
        <v>147</v>
      </c>
      <c r="AU289" s="15" t="s">
        <v>98</v>
      </c>
      <c r="AY289" s="15" t="s">
        <v>146</v>
      </c>
      <c r="BE289" s="101">
        <f>IF(U289="základní",N289,0)</f>
        <v>0</v>
      </c>
      <c r="BF289" s="101">
        <f>IF(U289="snížená",N289,0)</f>
        <v>0</v>
      </c>
      <c r="BG289" s="101">
        <f>IF(U289="zákl. přenesená",N289,0)</f>
        <v>0</v>
      </c>
      <c r="BH289" s="101">
        <f>IF(U289="sníž. přenesená",N289,0)</f>
        <v>0</v>
      </c>
      <c r="BI289" s="101">
        <f>IF(U289="nulová",N289,0)</f>
        <v>0</v>
      </c>
      <c r="BJ289" s="15" t="s">
        <v>23</v>
      </c>
      <c r="BK289" s="101">
        <f>ROUND(L289*K289,2)</f>
        <v>0</v>
      </c>
      <c r="BL289" s="15" t="s">
        <v>151</v>
      </c>
      <c r="BM289" s="15" t="s">
        <v>390</v>
      </c>
    </row>
    <row r="290" spans="2:65" s="10" customFormat="1" ht="31.5" customHeight="1">
      <c r="B290" s="161"/>
      <c r="C290" s="162"/>
      <c r="D290" s="162"/>
      <c r="E290" s="163" t="s">
        <v>21</v>
      </c>
      <c r="F290" s="240" t="s">
        <v>391</v>
      </c>
      <c r="G290" s="241"/>
      <c r="H290" s="241"/>
      <c r="I290" s="241"/>
      <c r="J290" s="162"/>
      <c r="K290" s="164">
        <v>405.9</v>
      </c>
      <c r="L290" s="162"/>
      <c r="M290" s="162"/>
      <c r="N290" s="162"/>
      <c r="O290" s="162"/>
      <c r="P290" s="162"/>
      <c r="Q290" s="162"/>
      <c r="R290" s="165"/>
      <c r="T290" s="166"/>
      <c r="U290" s="162"/>
      <c r="V290" s="162"/>
      <c r="W290" s="162"/>
      <c r="X290" s="162"/>
      <c r="Y290" s="162"/>
      <c r="Z290" s="162"/>
      <c r="AA290" s="167"/>
      <c r="AT290" s="168" t="s">
        <v>154</v>
      </c>
      <c r="AU290" s="168" t="s">
        <v>98</v>
      </c>
      <c r="AV290" s="10" t="s">
        <v>98</v>
      </c>
      <c r="AW290" s="10" t="s">
        <v>39</v>
      </c>
      <c r="AX290" s="10" t="s">
        <v>83</v>
      </c>
      <c r="AY290" s="168" t="s">
        <v>146</v>
      </c>
    </row>
    <row r="291" spans="2:65" s="11" customFormat="1" ht="22.5" customHeight="1">
      <c r="B291" s="169"/>
      <c r="C291" s="170"/>
      <c r="D291" s="170"/>
      <c r="E291" s="171" t="s">
        <v>21</v>
      </c>
      <c r="F291" s="246" t="s">
        <v>155</v>
      </c>
      <c r="G291" s="247"/>
      <c r="H291" s="247"/>
      <c r="I291" s="247"/>
      <c r="J291" s="170"/>
      <c r="K291" s="172">
        <v>405.9</v>
      </c>
      <c r="L291" s="170"/>
      <c r="M291" s="170"/>
      <c r="N291" s="170"/>
      <c r="O291" s="170"/>
      <c r="P291" s="170"/>
      <c r="Q291" s="170"/>
      <c r="R291" s="173"/>
      <c r="T291" s="174"/>
      <c r="U291" s="170"/>
      <c r="V291" s="170"/>
      <c r="W291" s="170"/>
      <c r="X291" s="170"/>
      <c r="Y291" s="170"/>
      <c r="Z291" s="170"/>
      <c r="AA291" s="175"/>
      <c r="AT291" s="176" t="s">
        <v>154</v>
      </c>
      <c r="AU291" s="176" t="s">
        <v>98</v>
      </c>
      <c r="AV291" s="11" t="s">
        <v>151</v>
      </c>
      <c r="AW291" s="11" t="s">
        <v>39</v>
      </c>
      <c r="AX291" s="11" t="s">
        <v>23</v>
      </c>
      <c r="AY291" s="176" t="s">
        <v>146</v>
      </c>
    </row>
    <row r="292" spans="2:65" s="1" customFormat="1" ht="44.25" customHeight="1">
      <c r="B292" s="32"/>
      <c r="C292" s="154" t="s">
        <v>392</v>
      </c>
      <c r="D292" s="154" t="s">
        <v>147</v>
      </c>
      <c r="E292" s="155" t="s">
        <v>393</v>
      </c>
      <c r="F292" s="248" t="s">
        <v>394</v>
      </c>
      <c r="G292" s="249"/>
      <c r="H292" s="249"/>
      <c r="I292" s="249"/>
      <c r="J292" s="156" t="s">
        <v>217</v>
      </c>
      <c r="K292" s="157">
        <v>202.95</v>
      </c>
      <c r="L292" s="250">
        <v>0</v>
      </c>
      <c r="M292" s="249"/>
      <c r="N292" s="251">
        <f>ROUND(L292*K292,2)</f>
        <v>0</v>
      </c>
      <c r="O292" s="249"/>
      <c r="P292" s="249"/>
      <c r="Q292" s="249"/>
      <c r="R292" s="34"/>
      <c r="T292" s="158" t="s">
        <v>21</v>
      </c>
      <c r="U292" s="41" t="s">
        <v>48</v>
      </c>
      <c r="V292" s="33"/>
      <c r="W292" s="159">
        <f>V292*K292</f>
        <v>0</v>
      </c>
      <c r="X292" s="159">
        <v>0</v>
      </c>
      <c r="Y292" s="159">
        <f>X292*K292</f>
        <v>0</v>
      </c>
      <c r="Z292" s="159">
        <v>0</v>
      </c>
      <c r="AA292" s="160">
        <f>Z292*K292</f>
        <v>0</v>
      </c>
      <c r="AR292" s="15" t="s">
        <v>151</v>
      </c>
      <c r="AT292" s="15" t="s">
        <v>147</v>
      </c>
      <c r="AU292" s="15" t="s">
        <v>98</v>
      </c>
      <c r="AY292" s="15" t="s">
        <v>146</v>
      </c>
      <c r="BE292" s="101">
        <f>IF(U292="základní",N292,0)</f>
        <v>0</v>
      </c>
      <c r="BF292" s="101">
        <f>IF(U292="snížená",N292,0)</f>
        <v>0</v>
      </c>
      <c r="BG292" s="101">
        <f>IF(U292="zákl. přenesená",N292,0)</f>
        <v>0</v>
      </c>
      <c r="BH292" s="101">
        <f>IF(U292="sníž. přenesená",N292,0)</f>
        <v>0</v>
      </c>
      <c r="BI292" s="101">
        <f>IF(U292="nulová",N292,0)</f>
        <v>0</v>
      </c>
      <c r="BJ292" s="15" t="s">
        <v>23</v>
      </c>
      <c r="BK292" s="101">
        <f>ROUND(L292*K292,2)</f>
        <v>0</v>
      </c>
      <c r="BL292" s="15" t="s">
        <v>151</v>
      </c>
      <c r="BM292" s="15" t="s">
        <v>395</v>
      </c>
    </row>
    <row r="293" spans="2:65" s="10" customFormat="1" ht="31.5" customHeight="1">
      <c r="B293" s="161"/>
      <c r="C293" s="162"/>
      <c r="D293" s="162"/>
      <c r="E293" s="163" t="s">
        <v>21</v>
      </c>
      <c r="F293" s="240" t="s">
        <v>386</v>
      </c>
      <c r="G293" s="241"/>
      <c r="H293" s="241"/>
      <c r="I293" s="241"/>
      <c r="J293" s="162"/>
      <c r="K293" s="164">
        <v>202.95</v>
      </c>
      <c r="L293" s="162"/>
      <c r="M293" s="162"/>
      <c r="N293" s="162"/>
      <c r="O293" s="162"/>
      <c r="P293" s="162"/>
      <c r="Q293" s="162"/>
      <c r="R293" s="165"/>
      <c r="T293" s="166"/>
      <c r="U293" s="162"/>
      <c r="V293" s="162"/>
      <c r="W293" s="162"/>
      <c r="X293" s="162"/>
      <c r="Y293" s="162"/>
      <c r="Z293" s="162"/>
      <c r="AA293" s="167"/>
      <c r="AT293" s="168" t="s">
        <v>154</v>
      </c>
      <c r="AU293" s="168" t="s">
        <v>98</v>
      </c>
      <c r="AV293" s="10" t="s">
        <v>98</v>
      </c>
      <c r="AW293" s="10" t="s">
        <v>39</v>
      </c>
      <c r="AX293" s="10" t="s">
        <v>83</v>
      </c>
      <c r="AY293" s="168" t="s">
        <v>146</v>
      </c>
    </row>
    <row r="294" spans="2:65" s="11" customFormat="1" ht="22.5" customHeight="1">
      <c r="B294" s="169"/>
      <c r="C294" s="170"/>
      <c r="D294" s="170"/>
      <c r="E294" s="171" t="s">
        <v>21</v>
      </c>
      <c r="F294" s="246" t="s">
        <v>155</v>
      </c>
      <c r="G294" s="247"/>
      <c r="H294" s="247"/>
      <c r="I294" s="247"/>
      <c r="J294" s="170"/>
      <c r="K294" s="172">
        <v>202.95</v>
      </c>
      <c r="L294" s="170"/>
      <c r="M294" s="170"/>
      <c r="N294" s="170"/>
      <c r="O294" s="170"/>
      <c r="P294" s="170"/>
      <c r="Q294" s="170"/>
      <c r="R294" s="173"/>
      <c r="T294" s="174"/>
      <c r="U294" s="170"/>
      <c r="V294" s="170"/>
      <c r="W294" s="170"/>
      <c r="X294" s="170"/>
      <c r="Y294" s="170"/>
      <c r="Z294" s="170"/>
      <c r="AA294" s="175"/>
      <c r="AT294" s="176" t="s">
        <v>154</v>
      </c>
      <c r="AU294" s="176" t="s">
        <v>98</v>
      </c>
      <c r="AV294" s="11" t="s">
        <v>151</v>
      </c>
      <c r="AW294" s="11" t="s">
        <v>39</v>
      </c>
      <c r="AX294" s="11" t="s">
        <v>23</v>
      </c>
      <c r="AY294" s="176" t="s">
        <v>146</v>
      </c>
    </row>
    <row r="295" spans="2:65" s="1" customFormat="1" ht="31.5" customHeight="1">
      <c r="B295" s="32"/>
      <c r="C295" s="154" t="s">
        <v>396</v>
      </c>
      <c r="D295" s="154" t="s">
        <v>147</v>
      </c>
      <c r="E295" s="155" t="s">
        <v>397</v>
      </c>
      <c r="F295" s="248" t="s">
        <v>398</v>
      </c>
      <c r="G295" s="249"/>
      <c r="H295" s="249"/>
      <c r="I295" s="249"/>
      <c r="J295" s="156" t="s">
        <v>158</v>
      </c>
      <c r="K295" s="157">
        <v>8.5259999999999998</v>
      </c>
      <c r="L295" s="250">
        <v>0</v>
      </c>
      <c r="M295" s="249"/>
      <c r="N295" s="251">
        <f>ROUND(L295*K295,2)</f>
        <v>0</v>
      </c>
      <c r="O295" s="249"/>
      <c r="P295" s="249"/>
      <c r="Q295" s="249"/>
      <c r="R295" s="34"/>
      <c r="T295" s="158" t="s">
        <v>21</v>
      </c>
      <c r="U295" s="41" t="s">
        <v>48</v>
      </c>
      <c r="V295" s="33"/>
      <c r="W295" s="159">
        <f>V295*K295</f>
        <v>0</v>
      </c>
      <c r="X295" s="159">
        <v>0</v>
      </c>
      <c r="Y295" s="159">
        <f>X295*K295</f>
        <v>0</v>
      </c>
      <c r="Z295" s="159">
        <v>0</v>
      </c>
      <c r="AA295" s="160">
        <f>Z295*K295</f>
        <v>0</v>
      </c>
      <c r="AR295" s="15" t="s">
        <v>151</v>
      </c>
      <c r="AT295" s="15" t="s">
        <v>147</v>
      </c>
      <c r="AU295" s="15" t="s">
        <v>98</v>
      </c>
      <c r="AY295" s="15" t="s">
        <v>146</v>
      </c>
      <c r="BE295" s="101">
        <f>IF(U295="základní",N295,0)</f>
        <v>0</v>
      </c>
      <c r="BF295" s="101">
        <f>IF(U295="snížená",N295,0)</f>
        <v>0</v>
      </c>
      <c r="BG295" s="101">
        <f>IF(U295="zákl. přenesená",N295,0)</f>
        <v>0</v>
      </c>
      <c r="BH295" s="101">
        <f>IF(U295="sníž. přenesená",N295,0)</f>
        <v>0</v>
      </c>
      <c r="BI295" s="101">
        <f>IF(U295="nulová",N295,0)</f>
        <v>0</v>
      </c>
      <c r="BJ295" s="15" t="s">
        <v>23</v>
      </c>
      <c r="BK295" s="101">
        <f>ROUND(L295*K295,2)</f>
        <v>0</v>
      </c>
      <c r="BL295" s="15" t="s">
        <v>151</v>
      </c>
      <c r="BM295" s="15" t="s">
        <v>399</v>
      </c>
    </row>
    <row r="296" spans="2:65" s="10" customFormat="1" ht="22.5" customHeight="1">
      <c r="B296" s="161"/>
      <c r="C296" s="162"/>
      <c r="D296" s="162"/>
      <c r="E296" s="163" t="s">
        <v>21</v>
      </c>
      <c r="F296" s="240" t="s">
        <v>400</v>
      </c>
      <c r="G296" s="241"/>
      <c r="H296" s="241"/>
      <c r="I296" s="241"/>
      <c r="J296" s="162"/>
      <c r="K296" s="164">
        <v>8.5259999999999998</v>
      </c>
      <c r="L296" s="162"/>
      <c r="M296" s="162"/>
      <c r="N296" s="162"/>
      <c r="O296" s="162"/>
      <c r="P296" s="162"/>
      <c r="Q296" s="162"/>
      <c r="R296" s="165"/>
      <c r="T296" s="166"/>
      <c r="U296" s="162"/>
      <c r="V296" s="162"/>
      <c r="W296" s="162"/>
      <c r="X296" s="162"/>
      <c r="Y296" s="162"/>
      <c r="Z296" s="162"/>
      <c r="AA296" s="167"/>
      <c r="AT296" s="168" t="s">
        <v>154</v>
      </c>
      <c r="AU296" s="168" t="s">
        <v>98</v>
      </c>
      <c r="AV296" s="10" t="s">
        <v>98</v>
      </c>
      <c r="AW296" s="10" t="s">
        <v>39</v>
      </c>
      <c r="AX296" s="10" t="s">
        <v>83</v>
      </c>
      <c r="AY296" s="168" t="s">
        <v>146</v>
      </c>
    </row>
    <row r="297" spans="2:65" s="11" customFormat="1" ht="22.5" customHeight="1">
      <c r="B297" s="169"/>
      <c r="C297" s="170"/>
      <c r="D297" s="170"/>
      <c r="E297" s="171" t="s">
        <v>21</v>
      </c>
      <c r="F297" s="246" t="s">
        <v>155</v>
      </c>
      <c r="G297" s="247"/>
      <c r="H297" s="247"/>
      <c r="I297" s="247"/>
      <c r="J297" s="170"/>
      <c r="K297" s="172">
        <v>8.5259999999999998</v>
      </c>
      <c r="L297" s="170"/>
      <c r="M297" s="170"/>
      <c r="N297" s="170"/>
      <c r="O297" s="170"/>
      <c r="P297" s="170"/>
      <c r="Q297" s="170"/>
      <c r="R297" s="173"/>
      <c r="T297" s="174"/>
      <c r="U297" s="170"/>
      <c r="V297" s="170"/>
      <c r="W297" s="170"/>
      <c r="X297" s="170"/>
      <c r="Y297" s="170"/>
      <c r="Z297" s="170"/>
      <c r="AA297" s="175"/>
      <c r="AT297" s="176" t="s">
        <v>154</v>
      </c>
      <c r="AU297" s="176" t="s">
        <v>98</v>
      </c>
      <c r="AV297" s="11" t="s">
        <v>151</v>
      </c>
      <c r="AW297" s="11" t="s">
        <v>39</v>
      </c>
      <c r="AX297" s="11" t="s">
        <v>23</v>
      </c>
      <c r="AY297" s="176" t="s">
        <v>146</v>
      </c>
    </row>
    <row r="298" spans="2:65" s="1" customFormat="1" ht="44.25" customHeight="1">
      <c r="B298" s="32"/>
      <c r="C298" s="154" t="s">
        <v>401</v>
      </c>
      <c r="D298" s="154" t="s">
        <v>147</v>
      </c>
      <c r="E298" s="155" t="s">
        <v>402</v>
      </c>
      <c r="F298" s="248" t="s">
        <v>403</v>
      </c>
      <c r="G298" s="249"/>
      <c r="H298" s="249"/>
      <c r="I298" s="249"/>
      <c r="J298" s="156" t="s">
        <v>158</v>
      </c>
      <c r="K298" s="157">
        <v>17.052</v>
      </c>
      <c r="L298" s="250">
        <v>0</v>
      </c>
      <c r="M298" s="249"/>
      <c r="N298" s="251">
        <f>ROUND(L298*K298,2)</f>
        <v>0</v>
      </c>
      <c r="O298" s="249"/>
      <c r="P298" s="249"/>
      <c r="Q298" s="249"/>
      <c r="R298" s="34"/>
      <c r="T298" s="158" t="s">
        <v>21</v>
      </c>
      <c r="U298" s="41" t="s">
        <v>48</v>
      </c>
      <c r="V298" s="33"/>
      <c r="W298" s="159">
        <f>V298*K298</f>
        <v>0</v>
      </c>
      <c r="X298" s="159">
        <v>0</v>
      </c>
      <c r="Y298" s="159">
        <f>X298*K298</f>
        <v>0</v>
      </c>
      <c r="Z298" s="159">
        <v>0</v>
      </c>
      <c r="AA298" s="160">
        <f>Z298*K298</f>
        <v>0</v>
      </c>
      <c r="AR298" s="15" t="s">
        <v>151</v>
      </c>
      <c r="AT298" s="15" t="s">
        <v>147</v>
      </c>
      <c r="AU298" s="15" t="s">
        <v>98</v>
      </c>
      <c r="AY298" s="15" t="s">
        <v>146</v>
      </c>
      <c r="BE298" s="101">
        <f>IF(U298="základní",N298,0)</f>
        <v>0</v>
      </c>
      <c r="BF298" s="101">
        <f>IF(U298="snížená",N298,0)</f>
        <v>0</v>
      </c>
      <c r="BG298" s="101">
        <f>IF(U298="zákl. přenesená",N298,0)</f>
        <v>0</v>
      </c>
      <c r="BH298" s="101">
        <f>IF(U298="sníž. přenesená",N298,0)</f>
        <v>0</v>
      </c>
      <c r="BI298" s="101">
        <f>IF(U298="nulová",N298,0)</f>
        <v>0</v>
      </c>
      <c r="BJ298" s="15" t="s">
        <v>23</v>
      </c>
      <c r="BK298" s="101">
        <f>ROUND(L298*K298,2)</f>
        <v>0</v>
      </c>
      <c r="BL298" s="15" t="s">
        <v>151</v>
      </c>
      <c r="BM298" s="15" t="s">
        <v>404</v>
      </c>
    </row>
    <row r="299" spans="2:65" s="10" customFormat="1" ht="22.5" customHeight="1">
      <c r="B299" s="161"/>
      <c r="C299" s="162"/>
      <c r="D299" s="162"/>
      <c r="E299" s="163" t="s">
        <v>21</v>
      </c>
      <c r="F299" s="240" t="s">
        <v>405</v>
      </c>
      <c r="G299" s="241"/>
      <c r="H299" s="241"/>
      <c r="I299" s="241"/>
      <c r="J299" s="162"/>
      <c r="K299" s="164">
        <v>17.052</v>
      </c>
      <c r="L299" s="162"/>
      <c r="M299" s="162"/>
      <c r="N299" s="162"/>
      <c r="O299" s="162"/>
      <c r="P299" s="162"/>
      <c r="Q299" s="162"/>
      <c r="R299" s="165"/>
      <c r="T299" s="166"/>
      <c r="U299" s="162"/>
      <c r="V299" s="162"/>
      <c r="W299" s="162"/>
      <c r="X299" s="162"/>
      <c r="Y299" s="162"/>
      <c r="Z299" s="162"/>
      <c r="AA299" s="167"/>
      <c r="AT299" s="168" t="s">
        <v>154</v>
      </c>
      <c r="AU299" s="168" t="s">
        <v>98</v>
      </c>
      <c r="AV299" s="10" t="s">
        <v>98</v>
      </c>
      <c r="AW299" s="10" t="s">
        <v>39</v>
      </c>
      <c r="AX299" s="10" t="s">
        <v>83</v>
      </c>
      <c r="AY299" s="168" t="s">
        <v>146</v>
      </c>
    </row>
    <row r="300" spans="2:65" s="11" customFormat="1" ht="22.5" customHeight="1">
      <c r="B300" s="169"/>
      <c r="C300" s="170"/>
      <c r="D300" s="170"/>
      <c r="E300" s="171" t="s">
        <v>21</v>
      </c>
      <c r="F300" s="246" t="s">
        <v>155</v>
      </c>
      <c r="G300" s="247"/>
      <c r="H300" s="247"/>
      <c r="I300" s="247"/>
      <c r="J300" s="170"/>
      <c r="K300" s="172">
        <v>17.052</v>
      </c>
      <c r="L300" s="170"/>
      <c r="M300" s="170"/>
      <c r="N300" s="170"/>
      <c r="O300" s="170"/>
      <c r="P300" s="170"/>
      <c r="Q300" s="170"/>
      <c r="R300" s="173"/>
      <c r="T300" s="174"/>
      <c r="U300" s="170"/>
      <c r="V300" s="170"/>
      <c r="W300" s="170"/>
      <c r="X300" s="170"/>
      <c r="Y300" s="170"/>
      <c r="Z300" s="170"/>
      <c r="AA300" s="175"/>
      <c r="AT300" s="176" t="s">
        <v>154</v>
      </c>
      <c r="AU300" s="176" t="s">
        <v>98</v>
      </c>
      <c r="AV300" s="11" t="s">
        <v>151</v>
      </c>
      <c r="AW300" s="11" t="s">
        <v>39</v>
      </c>
      <c r="AX300" s="11" t="s">
        <v>23</v>
      </c>
      <c r="AY300" s="176" t="s">
        <v>146</v>
      </c>
    </row>
    <row r="301" spans="2:65" s="1" customFormat="1" ht="31.5" customHeight="1">
      <c r="B301" s="32"/>
      <c r="C301" s="154" t="s">
        <v>406</v>
      </c>
      <c r="D301" s="154" t="s">
        <v>147</v>
      </c>
      <c r="E301" s="155" t="s">
        <v>407</v>
      </c>
      <c r="F301" s="248" t="s">
        <v>408</v>
      </c>
      <c r="G301" s="249"/>
      <c r="H301" s="249"/>
      <c r="I301" s="249"/>
      <c r="J301" s="156" t="s">
        <v>158</v>
      </c>
      <c r="K301" s="157">
        <v>8.5259999999999998</v>
      </c>
      <c r="L301" s="250">
        <v>0</v>
      </c>
      <c r="M301" s="249"/>
      <c r="N301" s="251">
        <f>ROUND(L301*K301,2)</f>
        <v>0</v>
      </c>
      <c r="O301" s="249"/>
      <c r="P301" s="249"/>
      <c r="Q301" s="249"/>
      <c r="R301" s="34"/>
      <c r="T301" s="158" t="s">
        <v>21</v>
      </c>
      <c r="U301" s="41" t="s">
        <v>48</v>
      </c>
      <c r="V301" s="33"/>
      <c r="W301" s="159">
        <f>V301*K301</f>
        <v>0</v>
      </c>
      <c r="X301" s="159">
        <v>0</v>
      </c>
      <c r="Y301" s="159">
        <f>X301*K301</f>
        <v>0</v>
      </c>
      <c r="Z301" s="159">
        <v>0</v>
      </c>
      <c r="AA301" s="160">
        <f>Z301*K301</f>
        <v>0</v>
      </c>
      <c r="AR301" s="15" t="s">
        <v>151</v>
      </c>
      <c r="AT301" s="15" t="s">
        <v>147</v>
      </c>
      <c r="AU301" s="15" t="s">
        <v>98</v>
      </c>
      <c r="AY301" s="15" t="s">
        <v>146</v>
      </c>
      <c r="BE301" s="101">
        <f>IF(U301="základní",N301,0)</f>
        <v>0</v>
      </c>
      <c r="BF301" s="101">
        <f>IF(U301="snížená",N301,0)</f>
        <v>0</v>
      </c>
      <c r="BG301" s="101">
        <f>IF(U301="zákl. přenesená",N301,0)</f>
        <v>0</v>
      </c>
      <c r="BH301" s="101">
        <f>IF(U301="sníž. přenesená",N301,0)</f>
        <v>0</v>
      </c>
      <c r="BI301" s="101">
        <f>IF(U301="nulová",N301,0)</f>
        <v>0</v>
      </c>
      <c r="BJ301" s="15" t="s">
        <v>23</v>
      </c>
      <c r="BK301" s="101">
        <f>ROUND(L301*K301,2)</f>
        <v>0</v>
      </c>
      <c r="BL301" s="15" t="s">
        <v>151</v>
      </c>
      <c r="BM301" s="15" t="s">
        <v>409</v>
      </c>
    </row>
    <row r="302" spans="2:65" s="10" customFormat="1" ht="22.5" customHeight="1">
      <c r="B302" s="161"/>
      <c r="C302" s="162"/>
      <c r="D302" s="162"/>
      <c r="E302" s="163" t="s">
        <v>21</v>
      </c>
      <c r="F302" s="240" t="s">
        <v>400</v>
      </c>
      <c r="G302" s="241"/>
      <c r="H302" s="241"/>
      <c r="I302" s="241"/>
      <c r="J302" s="162"/>
      <c r="K302" s="164">
        <v>8.5259999999999998</v>
      </c>
      <c r="L302" s="162"/>
      <c r="M302" s="162"/>
      <c r="N302" s="162"/>
      <c r="O302" s="162"/>
      <c r="P302" s="162"/>
      <c r="Q302" s="162"/>
      <c r="R302" s="165"/>
      <c r="T302" s="166"/>
      <c r="U302" s="162"/>
      <c r="V302" s="162"/>
      <c r="W302" s="162"/>
      <c r="X302" s="162"/>
      <c r="Y302" s="162"/>
      <c r="Z302" s="162"/>
      <c r="AA302" s="167"/>
      <c r="AT302" s="168" t="s">
        <v>154</v>
      </c>
      <c r="AU302" s="168" t="s">
        <v>98</v>
      </c>
      <c r="AV302" s="10" t="s">
        <v>98</v>
      </c>
      <c r="AW302" s="10" t="s">
        <v>39</v>
      </c>
      <c r="AX302" s="10" t="s">
        <v>83</v>
      </c>
      <c r="AY302" s="168" t="s">
        <v>146</v>
      </c>
    </row>
    <row r="303" spans="2:65" s="11" customFormat="1" ht="22.5" customHeight="1">
      <c r="B303" s="169"/>
      <c r="C303" s="170"/>
      <c r="D303" s="170"/>
      <c r="E303" s="171" t="s">
        <v>21</v>
      </c>
      <c r="F303" s="246" t="s">
        <v>155</v>
      </c>
      <c r="G303" s="247"/>
      <c r="H303" s="247"/>
      <c r="I303" s="247"/>
      <c r="J303" s="170"/>
      <c r="K303" s="172">
        <v>8.5259999999999998</v>
      </c>
      <c r="L303" s="170"/>
      <c r="M303" s="170"/>
      <c r="N303" s="170"/>
      <c r="O303" s="170"/>
      <c r="P303" s="170"/>
      <c r="Q303" s="170"/>
      <c r="R303" s="173"/>
      <c r="T303" s="174"/>
      <c r="U303" s="170"/>
      <c r="V303" s="170"/>
      <c r="W303" s="170"/>
      <c r="X303" s="170"/>
      <c r="Y303" s="170"/>
      <c r="Z303" s="170"/>
      <c r="AA303" s="175"/>
      <c r="AT303" s="176" t="s">
        <v>154</v>
      </c>
      <c r="AU303" s="176" t="s">
        <v>98</v>
      </c>
      <c r="AV303" s="11" t="s">
        <v>151</v>
      </c>
      <c r="AW303" s="11" t="s">
        <v>39</v>
      </c>
      <c r="AX303" s="11" t="s">
        <v>23</v>
      </c>
      <c r="AY303" s="176" t="s">
        <v>146</v>
      </c>
    </row>
    <row r="304" spans="2:65" s="1" customFormat="1" ht="22.5" customHeight="1">
      <c r="B304" s="32"/>
      <c r="C304" s="154" t="s">
        <v>410</v>
      </c>
      <c r="D304" s="154" t="s">
        <v>147</v>
      </c>
      <c r="E304" s="155" t="s">
        <v>411</v>
      </c>
      <c r="F304" s="248" t="s">
        <v>412</v>
      </c>
      <c r="G304" s="249"/>
      <c r="H304" s="249"/>
      <c r="I304" s="249"/>
      <c r="J304" s="156" t="s">
        <v>217</v>
      </c>
      <c r="K304" s="157">
        <v>202.95</v>
      </c>
      <c r="L304" s="250">
        <v>0</v>
      </c>
      <c r="M304" s="249"/>
      <c r="N304" s="251">
        <f>ROUND(L304*K304,2)</f>
        <v>0</v>
      </c>
      <c r="O304" s="249"/>
      <c r="P304" s="249"/>
      <c r="Q304" s="249"/>
      <c r="R304" s="34"/>
      <c r="T304" s="158" t="s">
        <v>21</v>
      </c>
      <c r="U304" s="41" t="s">
        <v>48</v>
      </c>
      <c r="V304" s="33"/>
      <c r="W304" s="159">
        <f>V304*K304</f>
        <v>0</v>
      </c>
      <c r="X304" s="159">
        <v>0</v>
      </c>
      <c r="Y304" s="159">
        <f>X304*K304</f>
        <v>0</v>
      </c>
      <c r="Z304" s="159">
        <v>0</v>
      </c>
      <c r="AA304" s="160">
        <f>Z304*K304</f>
        <v>0</v>
      </c>
      <c r="AR304" s="15" t="s">
        <v>151</v>
      </c>
      <c r="AT304" s="15" t="s">
        <v>147</v>
      </c>
      <c r="AU304" s="15" t="s">
        <v>98</v>
      </c>
      <c r="AY304" s="15" t="s">
        <v>146</v>
      </c>
      <c r="BE304" s="101">
        <f>IF(U304="základní",N304,0)</f>
        <v>0</v>
      </c>
      <c r="BF304" s="101">
        <f>IF(U304="snížená",N304,0)</f>
        <v>0</v>
      </c>
      <c r="BG304" s="101">
        <f>IF(U304="zákl. přenesená",N304,0)</f>
        <v>0</v>
      </c>
      <c r="BH304" s="101">
        <f>IF(U304="sníž. přenesená",N304,0)</f>
        <v>0</v>
      </c>
      <c r="BI304" s="101">
        <f>IF(U304="nulová",N304,0)</f>
        <v>0</v>
      </c>
      <c r="BJ304" s="15" t="s">
        <v>23</v>
      </c>
      <c r="BK304" s="101">
        <f>ROUND(L304*K304,2)</f>
        <v>0</v>
      </c>
      <c r="BL304" s="15" t="s">
        <v>151</v>
      </c>
      <c r="BM304" s="15" t="s">
        <v>413</v>
      </c>
    </row>
    <row r="305" spans="2:65" s="10" customFormat="1" ht="31.5" customHeight="1">
      <c r="B305" s="161"/>
      <c r="C305" s="162"/>
      <c r="D305" s="162"/>
      <c r="E305" s="163" t="s">
        <v>21</v>
      </c>
      <c r="F305" s="240" t="s">
        <v>386</v>
      </c>
      <c r="G305" s="241"/>
      <c r="H305" s="241"/>
      <c r="I305" s="241"/>
      <c r="J305" s="162"/>
      <c r="K305" s="164">
        <v>202.95</v>
      </c>
      <c r="L305" s="162"/>
      <c r="M305" s="162"/>
      <c r="N305" s="162"/>
      <c r="O305" s="162"/>
      <c r="P305" s="162"/>
      <c r="Q305" s="162"/>
      <c r="R305" s="165"/>
      <c r="T305" s="166"/>
      <c r="U305" s="162"/>
      <c r="V305" s="162"/>
      <c r="W305" s="162"/>
      <c r="X305" s="162"/>
      <c r="Y305" s="162"/>
      <c r="Z305" s="162"/>
      <c r="AA305" s="167"/>
      <c r="AT305" s="168" t="s">
        <v>154</v>
      </c>
      <c r="AU305" s="168" t="s">
        <v>98</v>
      </c>
      <c r="AV305" s="10" t="s">
        <v>98</v>
      </c>
      <c r="AW305" s="10" t="s">
        <v>39</v>
      </c>
      <c r="AX305" s="10" t="s">
        <v>83</v>
      </c>
      <c r="AY305" s="168" t="s">
        <v>146</v>
      </c>
    </row>
    <row r="306" spans="2:65" s="11" customFormat="1" ht="22.5" customHeight="1">
      <c r="B306" s="169"/>
      <c r="C306" s="170"/>
      <c r="D306" s="170"/>
      <c r="E306" s="171" t="s">
        <v>21</v>
      </c>
      <c r="F306" s="246" t="s">
        <v>155</v>
      </c>
      <c r="G306" s="247"/>
      <c r="H306" s="247"/>
      <c r="I306" s="247"/>
      <c r="J306" s="170"/>
      <c r="K306" s="172">
        <v>202.95</v>
      </c>
      <c r="L306" s="170"/>
      <c r="M306" s="170"/>
      <c r="N306" s="170"/>
      <c r="O306" s="170"/>
      <c r="P306" s="170"/>
      <c r="Q306" s="170"/>
      <c r="R306" s="173"/>
      <c r="T306" s="174"/>
      <c r="U306" s="170"/>
      <c r="V306" s="170"/>
      <c r="W306" s="170"/>
      <c r="X306" s="170"/>
      <c r="Y306" s="170"/>
      <c r="Z306" s="170"/>
      <c r="AA306" s="175"/>
      <c r="AT306" s="176" t="s">
        <v>154</v>
      </c>
      <c r="AU306" s="176" t="s">
        <v>98</v>
      </c>
      <c r="AV306" s="11" t="s">
        <v>151</v>
      </c>
      <c r="AW306" s="11" t="s">
        <v>39</v>
      </c>
      <c r="AX306" s="11" t="s">
        <v>23</v>
      </c>
      <c r="AY306" s="176" t="s">
        <v>146</v>
      </c>
    </row>
    <row r="307" spans="2:65" s="1" customFormat="1" ht="31.5" customHeight="1">
      <c r="B307" s="32"/>
      <c r="C307" s="154" t="s">
        <v>414</v>
      </c>
      <c r="D307" s="154" t="s">
        <v>147</v>
      </c>
      <c r="E307" s="155" t="s">
        <v>415</v>
      </c>
      <c r="F307" s="248" t="s">
        <v>416</v>
      </c>
      <c r="G307" s="249"/>
      <c r="H307" s="249"/>
      <c r="I307" s="249"/>
      <c r="J307" s="156" t="s">
        <v>217</v>
      </c>
      <c r="K307" s="157">
        <v>405.9</v>
      </c>
      <c r="L307" s="250">
        <v>0</v>
      </c>
      <c r="M307" s="249"/>
      <c r="N307" s="251">
        <f>ROUND(L307*K307,2)</f>
        <v>0</v>
      </c>
      <c r="O307" s="249"/>
      <c r="P307" s="249"/>
      <c r="Q307" s="249"/>
      <c r="R307" s="34"/>
      <c r="T307" s="158" t="s">
        <v>21</v>
      </c>
      <c r="U307" s="41" t="s">
        <v>48</v>
      </c>
      <c r="V307" s="33"/>
      <c r="W307" s="159">
        <f>V307*K307</f>
        <v>0</v>
      </c>
      <c r="X307" s="159">
        <v>0</v>
      </c>
      <c r="Y307" s="159">
        <f>X307*K307</f>
        <v>0</v>
      </c>
      <c r="Z307" s="159">
        <v>0</v>
      </c>
      <c r="AA307" s="160">
        <f>Z307*K307</f>
        <v>0</v>
      </c>
      <c r="AR307" s="15" t="s">
        <v>151</v>
      </c>
      <c r="AT307" s="15" t="s">
        <v>147</v>
      </c>
      <c r="AU307" s="15" t="s">
        <v>98</v>
      </c>
      <c r="AY307" s="15" t="s">
        <v>146</v>
      </c>
      <c r="BE307" s="101">
        <f>IF(U307="základní",N307,0)</f>
        <v>0</v>
      </c>
      <c r="BF307" s="101">
        <f>IF(U307="snížená",N307,0)</f>
        <v>0</v>
      </c>
      <c r="BG307" s="101">
        <f>IF(U307="zákl. přenesená",N307,0)</f>
        <v>0</v>
      </c>
      <c r="BH307" s="101">
        <f>IF(U307="sníž. přenesená",N307,0)</f>
        <v>0</v>
      </c>
      <c r="BI307" s="101">
        <f>IF(U307="nulová",N307,0)</f>
        <v>0</v>
      </c>
      <c r="BJ307" s="15" t="s">
        <v>23</v>
      </c>
      <c r="BK307" s="101">
        <f>ROUND(L307*K307,2)</f>
        <v>0</v>
      </c>
      <c r="BL307" s="15" t="s">
        <v>151</v>
      </c>
      <c r="BM307" s="15" t="s">
        <v>417</v>
      </c>
    </row>
    <row r="308" spans="2:65" s="10" customFormat="1" ht="31.5" customHeight="1">
      <c r="B308" s="161"/>
      <c r="C308" s="162"/>
      <c r="D308" s="162"/>
      <c r="E308" s="163" t="s">
        <v>21</v>
      </c>
      <c r="F308" s="240" t="s">
        <v>391</v>
      </c>
      <c r="G308" s="241"/>
      <c r="H308" s="241"/>
      <c r="I308" s="241"/>
      <c r="J308" s="162"/>
      <c r="K308" s="164">
        <v>405.9</v>
      </c>
      <c r="L308" s="162"/>
      <c r="M308" s="162"/>
      <c r="N308" s="162"/>
      <c r="O308" s="162"/>
      <c r="P308" s="162"/>
      <c r="Q308" s="162"/>
      <c r="R308" s="165"/>
      <c r="T308" s="166"/>
      <c r="U308" s="162"/>
      <c r="V308" s="162"/>
      <c r="W308" s="162"/>
      <c r="X308" s="162"/>
      <c r="Y308" s="162"/>
      <c r="Z308" s="162"/>
      <c r="AA308" s="167"/>
      <c r="AT308" s="168" t="s">
        <v>154</v>
      </c>
      <c r="AU308" s="168" t="s">
        <v>98</v>
      </c>
      <c r="AV308" s="10" t="s">
        <v>98</v>
      </c>
      <c r="AW308" s="10" t="s">
        <v>39</v>
      </c>
      <c r="AX308" s="10" t="s">
        <v>83</v>
      </c>
      <c r="AY308" s="168" t="s">
        <v>146</v>
      </c>
    </row>
    <row r="309" spans="2:65" s="11" customFormat="1" ht="22.5" customHeight="1">
      <c r="B309" s="169"/>
      <c r="C309" s="170"/>
      <c r="D309" s="170"/>
      <c r="E309" s="171" t="s">
        <v>21</v>
      </c>
      <c r="F309" s="246" t="s">
        <v>155</v>
      </c>
      <c r="G309" s="247"/>
      <c r="H309" s="247"/>
      <c r="I309" s="247"/>
      <c r="J309" s="170"/>
      <c r="K309" s="172">
        <v>405.9</v>
      </c>
      <c r="L309" s="170"/>
      <c r="M309" s="170"/>
      <c r="N309" s="170"/>
      <c r="O309" s="170"/>
      <c r="P309" s="170"/>
      <c r="Q309" s="170"/>
      <c r="R309" s="173"/>
      <c r="T309" s="174"/>
      <c r="U309" s="170"/>
      <c r="V309" s="170"/>
      <c r="W309" s="170"/>
      <c r="X309" s="170"/>
      <c r="Y309" s="170"/>
      <c r="Z309" s="170"/>
      <c r="AA309" s="175"/>
      <c r="AT309" s="176" t="s">
        <v>154</v>
      </c>
      <c r="AU309" s="176" t="s">
        <v>98</v>
      </c>
      <c r="AV309" s="11" t="s">
        <v>151</v>
      </c>
      <c r="AW309" s="11" t="s">
        <v>39</v>
      </c>
      <c r="AX309" s="11" t="s">
        <v>23</v>
      </c>
      <c r="AY309" s="176" t="s">
        <v>146</v>
      </c>
    </row>
    <row r="310" spans="2:65" s="1" customFormat="1" ht="31.5" customHeight="1">
      <c r="B310" s="32"/>
      <c r="C310" s="154" t="s">
        <v>418</v>
      </c>
      <c r="D310" s="154" t="s">
        <v>147</v>
      </c>
      <c r="E310" s="155" t="s">
        <v>419</v>
      </c>
      <c r="F310" s="248" t="s">
        <v>420</v>
      </c>
      <c r="G310" s="249"/>
      <c r="H310" s="249"/>
      <c r="I310" s="249"/>
      <c r="J310" s="156" t="s">
        <v>217</v>
      </c>
      <c r="K310" s="157">
        <v>202.95</v>
      </c>
      <c r="L310" s="250">
        <v>0</v>
      </c>
      <c r="M310" s="249"/>
      <c r="N310" s="251">
        <f>ROUND(L310*K310,2)</f>
        <v>0</v>
      </c>
      <c r="O310" s="249"/>
      <c r="P310" s="249"/>
      <c r="Q310" s="249"/>
      <c r="R310" s="34"/>
      <c r="T310" s="158" t="s">
        <v>21</v>
      </c>
      <c r="U310" s="41" t="s">
        <v>48</v>
      </c>
      <c r="V310" s="33"/>
      <c r="W310" s="159">
        <f>V310*K310</f>
        <v>0</v>
      </c>
      <c r="X310" s="159">
        <v>0</v>
      </c>
      <c r="Y310" s="159">
        <f>X310*K310</f>
        <v>0</v>
      </c>
      <c r="Z310" s="159">
        <v>0</v>
      </c>
      <c r="AA310" s="160">
        <f>Z310*K310</f>
        <v>0</v>
      </c>
      <c r="AR310" s="15" t="s">
        <v>151</v>
      </c>
      <c r="AT310" s="15" t="s">
        <v>147</v>
      </c>
      <c r="AU310" s="15" t="s">
        <v>98</v>
      </c>
      <c r="AY310" s="15" t="s">
        <v>146</v>
      </c>
      <c r="BE310" s="101">
        <f>IF(U310="základní",N310,0)</f>
        <v>0</v>
      </c>
      <c r="BF310" s="101">
        <f>IF(U310="snížená",N310,0)</f>
        <v>0</v>
      </c>
      <c r="BG310" s="101">
        <f>IF(U310="zákl. přenesená",N310,0)</f>
        <v>0</v>
      </c>
      <c r="BH310" s="101">
        <f>IF(U310="sníž. přenesená",N310,0)</f>
        <v>0</v>
      </c>
      <c r="BI310" s="101">
        <f>IF(U310="nulová",N310,0)</f>
        <v>0</v>
      </c>
      <c r="BJ310" s="15" t="s">
        <v>23</v>
      </c>
      <c r="BK310" s="101">
        <f>ROUND(L310*K310,2)</f>
        <v>0</v>
      </c>
      <c r="BL310" s="15" t="s">
        <v>151</v>
      </c>
      <c r="BM310" s="15" t="s">
        <v>421</v>
      </c>
    </row>
    <row r="311" spans="2:65" s="10" customFormat="1" ht="31.5" customHeight="1">
      <c r="B311" s="161"/>
      <c r="C311" s="162"/>
      <c r="D311" s="162"/>
      <c r="E311" s="163" t="s">
        <v>21</v>
      </c>
      <c r="F311" s="240" t="s">
        <v>386</v>
      </c>
      <c r="G311" s="241"/>
      <c r="H311" s="241"/>
      <c r="I311" s="241"/>
      <c r="J311" s="162"/>
      <c r="K311" s="164">
        <v>202.95</v>
      </c>
      <c r="L311" s="162"/>
      <c r="M311" s="162"/>
      <c r="N311" s="162"/>
      <c r="O311" s="162"/>
      <c r="P311" s="162"/>
      <c r="Q311" s="162"/>
      <c r="R311" s="165"/>
      <c r="T311" s="166"/>
      <c r="U311" s="162"/>
      <c r="V311" s="162"/>
      <c r="W311" s="162"/>
      <c r="X311" s="162"/>
      <c r="Y311" s="162"/>
      <c r="Z311" s="162"/>
      <c r="AA311" s="167"/>
      <c r="AT311" s="168" t="s">
        <v>154</v>
      </c>
      <c r="AU311" s="168" t="s">
        <v>98</v>
      </c>
      <c r="AV311" s="10" t="s">
        <v>98</v>
      </c>
      <c r="AW311" s="10" t="s">
        <v>39</v>
      </c>
      <c r="AX311" s="10" t="s">
        <v>83</v>
      </c>
      <c r="AY311" s="168" t="s">
        <v>146</v>
      </c>
    </row>
    <row r="312" spans="2:65" s="11" customFormat="1" ht="22.5" customHeight="1">
      <c r="B312" s="169"/>
      <c r="C312" s="170"/>
      <c r="D312" s="170"/>
      <c r="E312" s="171" t="s">
        <v>21</v>
      </c>
      <c r="F312" s="246" t="s">
        <v>155</v>
      </c>
      <c r="G312" s="247"/>
      <c r="H312" s="247"/>
      <c r="I312" s="247"/>
      <c r="J312" s="170"/>
      <c r="K312" s="172">
        <v>202.95</v>
      </c>
      <c r="L312" s="170"/>
      <c r="M312" s="170"/>
      <c r="N312" s="170"/>
      <c r="O312" s="170"/>
      <c r="P312" s="170"/>
      <c r="Q312" s="170"/>
      <c r="R312" s="173"/>
      <c r="T312" s="174"/>
      <c r="U312" s="170"/>
      <c r="V312" s="170"/>
      <c r="W312" s="170"/>
      <c r="X312" s="170"/>
      <c r="Y312" s="170"/>
      <c r="Z312" s="170"/>
      <c r="AA312" s="175"/>
      <c r="AT312" s="176" t="s">
        <v>154</v>
      </c>
      <c r="AU312" s="176" t="s">
        <v>98</v>
      </c>
      <c r="AV312" s="11" t="s">
        <v>151</v>
      </c>
      <c r="AW312" s="11" t="s">
        <v>39</v>
      </c>
      <c r="AX312" s="11" t="s">
        <v>23</v>
      </c>
      <c r="AY312" s="176" t="s">
        <v>146</v>
      </c>
    </row>
    <row r="313" spans="2:65" s="1" customFormat="1" ht="31.5" customHeight="1">
      <c r="B313" s="32"/>
      <c r="C313" s="154" t="s">
        <v>422</v>
      </c>
      <c r="D313" s="154" t="s">
        <v>147</v>
      </c>
      <c r="E313" s="155" t="s">
        <v>423</v>
      </c>
      <c r="F313" s="248" t="s">
        <v>424</v>
      </c>
      <c r="G313" s="249"/>
      <c r="H313" s="249"/>
      <c r="I313" s="249"/>
      <c r="J313" s="156" t="s">
        <v>217</v>
      </c>
      <c r="K313" s="157">
        <v>1.96</v>
      </c>
      <c r="L313" s="250">
        <v>0</v>
      </c>
      <c r="M313" s="249"/>
      <c r="N313" s="251">
        <f>ROUND(L313*K313,2)</f>
        <v>0</v>
      </c>
      <c r="O313" s="249"/>
      <c r="P313" s="249"/>
      <c r="Q313" s="249"/>
      <c r="R313" s="34"/>
      <c r="T313" s="158" t="s">
        <v>21</v>
      </c>
      <c r="U313" s="41" t="s">
        <v>48</v>
      </c>
      <c r="V313" s="33"/>
      <c r="W313" s="159">
        <f>V313*K313</f>
        <v>0</v>
      </c>
      <c r="X313" s="159">
        <v>0</v>
      </c>
      <c r="Y313" s="159">
        <f>X313*K313</f>
        <v>0</v>
      </c>
      <c r="Z313" s="159">
        <v>0</v>
      </c>
      <c r="AA313" s="160">
        <f>Z313*K313</f>
        <v>0</v>
      </c>
      <c r="AR313" s="15" t="s">
        <v>151</v>
      </c>
      <c r="AT313" s="15" t="s">
        <v>147</v>
      </c>
      <c r="AU313" s="15" t="s">
        <v>98</v>
      </c>
      <c r="AY313" s="15" t="s">
        <v>146</v>
      </c>
      <c r="BE313" s="101">
        <f>IF(U313="základní",N313,0)</f>
        <v>0</v>
      </c>
      <c r="BF313" s="101">
        <f>IF(U313="snížená",N313,0)</f>
        <v>0</v>
      </c>
      <c r="BG313" s="101">
        <f>IF(U313="zákl. přenesená",N313,0)</f>
        <v>0</v>
      </c>
      <c r="BH313" s="101">
        <f>IF(U313="sníž. přenesená",N313,0)</f>
        <v>0</v>
      </c>
      <c r="BI313" s="101">
        <f>IF(U313="nulová",N313,0)</f>
        <v>0</v>
      </c>
      <c r="BJ313" s="15" t="s">
        <v>23</v>
      </c>
      <c r="BK313" s="101">
        <f>ROUND(L313*K313,2)</f>
        <v>0</v>
      </c>
      <c r="BL313" s="15" t="s">
        <v>151</v>
      </c>
      <c r="BM313" s="15" t="s">
        <v>425</v>
      </c>
    </row>
    <row r="314" spans="2:65" s="10" customFormat="1" ht="22.5" customHeight="1">
      <c r="B314" s="161"/>
      <c r="C314" s="162"/>
      <c r="D314" s="162"/>
      <c r="E314" s="163" t="s">
        <v>21</v>
      </c>
      <c r="F314" s="240" t="s">
        <v>426</v>
      </c>
      <c r="G314" s="241"/>
      <c r="H314" s="241"/>
      <c r="I314" s="241"/>
      <c r="J314" s="162"/>
      <c r="K314" s="164">
        <v>1.96</v>
      </c>
      <c r="L314" s="162"/>
      <c r="M314" s="162"/>
      <c r="N314" s="162"/>
      <c r="O314" s="162"/>
      <c r="P314" s="162"/>
      <c r="Q314" s="162"/>
      <c r="R314" s="165"/>
      <c r="T314" s="166"/>
      <c r="U314" s="162"/>
      <c r="V314" s="162"/>
      <c r="W314" s="162"/>
      <c r="X314" s="162"/>
      <c r="Y314" s="162"/>
      <c r="Z314" s="162"/>
      <c r="AA314" s="167"/>
      <c r="AT314" s="168" t="s">
        <v>154</v>
      </c>
      <c r="AU314" s="168" t="s">
        <v>98</v>
      </c>
      <c r="AV314" s="10" t="s">
        <v>98</v>
      </c>
      <c r="AW314" s="10" t="s">
        <v>39</v>
      </c>
      <c r="AX314" s="10" t="s">
        <v>83</v>
      </c>
      <c r="AY314" s="168" t="s">
        <v>146</v>
      </c>
    </row>
    <row r="315" spans="2:65" s="11" customFormat="1" ht="22.5" customHeight="1">
      <c r="B315" s="169"/>
      <c r="C315" s="170"/>
      <c r="D315" s="170"/>
      <c r="E315" s="171" t="s">
        <v>21</v>
      </c>
      <c r="F315" s="246" t="s">
        <v>155</v>
      </c>
      <c r="G315" s="247"/>
      <c r="H315" s="247"/>
      <c r="I315" s="247"/>
      <c r="J315" s="170"/>
      <c r="K315" s="172">
        <v>1.96</v>
      </c>
      <c r="L315" s="170"/>
      <c r="M315" s="170"/>
      <c r="N315" s="170"/>
      <c r="O315" s="170"/>
      <c r="P315" s="170"/>
      <c r="Q315" s="170"/>
      <c r="R315" s="173"/>
      <c r="T315" s="174"/>
      <c r="U315" s="170"/>
      <c r="V315" s="170"/>
      <c r="W315" s="170"/>
      <c r="X315" s="170"/>
      <c r="Y315" s="170"/>
      <c r="Z315" s="170"/>
      <c r="AA315" s="175"/>
      <c r="AT315" s="176" t="s">
        <v>154</v>
      </c>
      <c r="AU315" s="176" t="s">
        <v>98</v>
      </c>
      <c r="AV315" s="11" t="s">
        <v>151</v>
      </c>
      <c r="AW315" s="11" t="s">
        <v>39</v>
      </c>
      <c r="AX315" s="11" t="s">
        <v>23</v>
      </c>
      <c r="AY315" s="176" t="s">
        <v>146</v>
      </c>
    </row>
    <row r="316" spans="2:65" s="1" customFormat="1" ht="31.5" customHeight="1">
      <c r="B316" s="32"/>
      <c r="C316" s="154" t="s">
        <v>427</v>
      </c>
      <c r="D316" s="154" t="s">
        <v>147</v>
      </c>
      <c r="E316" s="155" t="s">
        <v>428</v>
      </c>
      <c r="F316" s="248" t="s">
        <v>429</v>
      </c>
      <c r="G316" s="249"/>
      <c r="H316" s="249"/>
      <c r="I316" s="249"/>
      <c r="J316" s="156" t="s">
        <v>217</v>
      </c>
      <c r="K316" s="157">
        <v>3.0179999999999998</v>
      </c>
      <c r="L316" s="250">
        <v>0</v>
      </c>
      <c r="M316" s="249"/>
      <c r="N316" s="251">
        <f>ROUND(L316*K316,2)</f>
        <v>0</v>
      </c>
      <c r="O316" s="249"/>
      <c r="P316" s="249"/>
      <c r="Q316" s="249"/>
      <c r="R316" s="34"/>
      <c r="T316" s="158" t="s">
        <v>21</v>
      </c>
      <c r="U316" s="41" t="s">
        <v>48</v>
      </c>
      <c r="V316" s="33"/>
      <c r="W316" s="159">
        <f>V316*K316</f>
        <v>0</v>
      </c>
      <c r="X316" s="159">
        <v>0</v>
      </c>
      <c r="Y316" s="159">
        <f>X316*K316</f>
        <v>0</v>
      </c>
      <c r="Z316" s="159">
        <v>0</v>
      </c>
      <c r="AA316" s="160">
        <f>Z316*K316</f>
        <v>0</v>
      </c>
      <c r="AR316" s="15" t="s">
        <v>151</v>
      </c>
      <c r="AT316" s="15" t="s">
        <v>147</v>
      </c>
      <c r="AU316" s="15" t="s">
        <v>98</v>
      </c>
      <c r="AY316" s="15" t="s">
        <v>146</v>
      </c>
      <c r="BE316" s="101">
        <f>IF(U316="základní",N316,0)</f>
        <v>0</v>
      </c>
      <c r="BF316" s="101">
        <f>IF(U316="snížená",N316,0)</f>
        <v>0</v>
      </c>
      <c r="BG316" s="101">
        <f>IF(U316="zákl. přenesená",N316,0)</f>
        <v>0</v>
      </c>
      <c r="BH316" s="101">
        <f>IF(U316="sníž. přenesená",N316,0)</f>
        <v>0</v>
      </c>
      <c r="BI316" s="101">
        <f>IF(U316="nulová",N316,0)</f>
        <v>0</v>
      </c>
      <c r="BJ316" s="15" t="s">
        <v>23</v>
      </c>
      <c r="BK316" s="101">
        <f>ROUND(L316*K316,2)</f>
        <v>0</v>
      </c>
      <c r="BL316" s="15" t="s">
        <v>151</v>
      </c>
      <c r="BM316" s="15" t="s">
        <v>430</v>
      </c>
    </row>
    <row r="317" spans="2:65" s="10" customFormat="1" ht="22.5" customHeight="1">
      <c r="B317" s="161"/>
      <c r="C317" s="162"/>
      <c r="D317" s="162"/>
      <c r="E317" s="163" t="s">
        <v>21</v>
      </c>
      <c r="F317" s="240" t="s">
        <v>431</v>
      </c>
      <c r="G317" s="241"/>
      <c r="H317" s="241"/>
      <c r="I317" s="241"/>
      <c r="J317" s="162"/>
      <c r="K317" s="164">
        <v>3.0179999999999998</v>
      </c>
      <c r="L317" s="162"/>
      <c r="M317" s="162"/>
      <c r="N317" s="162"/>
      <c r="O317" s="162"/>
      <c r="P317" s="162"/>
      <c r="Q317" s="162"/>
      <c r="R317" s="165"/>
      <c r="T317" s="166"/>
      <c r="U317" s="162"/>
      <c r="V317" s="162"/>
      <c r="W317" s="162"/>
      <c r="X317" s="162"/>
      <c r="Y317" s="162"/>
      <c r="Z317" s="162"/>
      <c r="AA317" s="167"/>
      <c r="AT317" s="168" t="s">
        <v>154</v>
      </c>
      <c r="AU317" s="168" t="s">
        <v>98</v>
      </c>
      <c r="AV317" s="10" t="s">
        <v>98</v>
      </c>
      <c r="AW317" s="10" t="s">
        <v>39</v>
      </c>
      <c r="AX317" s="10" t="s">
        <v>83</v>
      </c>
      <c r="AY317" s="168" t="s">
        <v>146</v>
      </c>
    </row>
    <row r="318" spans="2:65" s="11" customFormat="1" ht="22.5" customHeight="1">
      <c r="B318" s="169"/>
      <c r="C318" s="170"/>
      <c r="D318" s="170"/>
      <c r="E318" s="171" t="s">
        <v>21</v>
      </c>
      <c r="F318" s="246" t="s">
        <v>155</v>
      </c>
      <c r="G318" s="247"/>
      <c r="H318" s="247"/>
      <c r="I318" s="247"/>
      <c r="J318" s="170"/>
      <c r="K318" s="172">
        <v>3.0179999999999998</v>
      </c>
      <c r="L318" s="170"/>
      <c r="M318" s="170"/>
      <c r="N318" s="170"/>
      <c r="O318" s="170"/>
      <c r="P318" s="170"/>
      <c r="Q318" s="170"/>
      <c r="R318" s="173"/>
      <c r="T318" s="174"/>
      <c r="U318" s="170"/>
      <c r="V318" s="170"/>
      <c r="W318" s="170"/>
      <c r="X318" s="170"/>
      <c r="Y318" s="170"/>
      <c r="Z318" s="170"/>
      <c r="AA318" s="175"/>
      <c r="AT318" s="176" t="s">
        <v>154</v>
      </c>
      <c r="AU318" s="176" t="s">
        <v>98</v>
      </c>
      <c r="AV318" s="11" t="s">
        <v>151</v>
      </c>
      <c r="AW318" s="11" t="s">
        <v>39</v>
      </c>
      <c r="AX318" s="11" t="s">
        <v>23</v>
      </c>
      <c r="AY318" s="176" t="s">
        <v>146</v>
      </c>
    </row>
    <row r="319" spans="2:65" s="1" customFormat="1" ht="31.5" customHeight="1">
      <c r="B319" s="32"/>
      <c r="C319" s="154" t="s">
        <v>432</v>
      </c>
      <c r="D319" s="154" t="s">
        <v>147</v>
      </c>
      <c r="E319" s="155" t="s">
        <v>433</v>
      </c>
      <c r="F319" s="248" t="s">
        <v>434</v>
      </c>
      <c r="G319" s="249"/>
      <c r="H319" s="249"/>
      <c r="I319" s="249"/>
      <c r="J319" s="156" t="s">
        <v>250</v>
      </c>
      <c r="K319" s="157">
        <v>9.8000000000000007</v>
      </c>
      <c r="L319" s="250">
        <v>0</v>
      </c>
      <c r="M319" s="249"/>
      <c r="N319" s="251">
        <f>ROUND(L319*K319,2)</f>
        <v>0</v>
      </c>
      <c r="O319" s="249"/>
      <c r="P319" s="249"/>
      <c r="Q319" s="249"/>
      <c r="R319" s="34"/>
      <c r="T319" s="158" t="s">
        <v>21</v>
      </c>
      <c r="U319" s="41" t="s">
        <v>48</v>
      </c>
      <c r="V319" s="33"/>
      <c r="W319" s="159">
        <f>V319*K319</f>
        <v>0</v>
      </c>
      <c r="X319" s="159">
        <v>0</v>
      </c>
      <c r="Y319" s="159">
        <f>X319*K319</f>
        <v>0</v>
      </c>
      <c r="Z319" s="159">
        <v>0.37</v>
      </c>
      <c r="AA319" s="160">
        <f>Z319*K319</f>
        <v>3.6260000000000003</v>
      </c>
      <c r="AR319" s="15" t="s">
        <v>151</v>
      </c>
      <c r="AT319" s="15" t="s">
        <v>147</v>
      </c>
      <c r="AU319" s="15" t="s">
        <v>98</v>
      </c>
      <c r="AY319" s="15" t="s">
        <v>146</v>
      </c>
      <c r="BE319" s="101">
        <f>IF(U319="základní",N319,0)</f>
        <v>0</v>
      </c>
      <c r="BF319" s="101">
        <f>IF(U319="snížená",N319,0)</f>
        <v>0</v>
      </c>
      <c r="BG319" s="101">
        <f>IF(U319="zákl. přenesená",N319,0)</f>
        <v>0</v>
      </c>
      <c r="BH319" s="101">
        <f>IF(U319="sníž. přenesená",N319,0)</f>
        <v>0</v>
      </c>
      <c r="BI319" s="101">
        <f>IF(U319="nulová",N319,0)</f>
        <v>0</v>
      </c>
      <c r="BJ319" s="15" t="s">
        <v>23</v>
      </c>
      <c r="BK319" s="101">
        <f>ROUND(L319*K319,2)</f>
        <v>0</v>
      </c>
      <c r="BL319" s="15" t="s">
        <v>151</v>
      </c>
      <c r="BM319" s="15" t="s">
        <v>435</v>
      </c>
    </row>
    <row r="320" spans="2:65" s="10" customFormat="1" ht="22.5" customHeight="1">
      <c r="B320" s="161"/>
      <c r="C320" s="162"/>
      <c r="D320" s="162"/>
      <c r="E320" s="163" t="s">
        <v>21</v>
      </c>
      <c r="F320" s="240" t="s">
        <v>436</v>
      </c>
      <c r="G320" s="241"/>
      <c r="H320" s="241"/>
      <c r="I320" s="241"/>
      <c r="J320" s="162"/>
      <c r="K320" s="164">
        <v>9.8000000000000007</v>
      </c>
      <c r="L320" s="162"/>
      <c r="M320" s="162"/>
      <c r="N320" s="162"/>
      <c r="O320" s="162"/>
      <c r="P320" s="162"/>
      <c r="Q320" s="162"/>
      <c r="R320" s="165"/>
      <c r="T320" s="166"/>
      <c r="U320" s="162"/>
      <c r="V320" s="162"/>
      <c r="W320" s="162"/>
      <c r="X320" s="162"/>
      <c r="Y320" s="162"/>
      <c r="Z320" s="162"/>
      <c r="AA320" s="167"/>
      <c r="AT320" s="168" t="s">
        <v>154</v>
      </c>
      <c r="AU320" s="168" t="s">
        <v>98</v>
      </c>
      <c r="AV320" s="10" t="s">
        <v>98</v>
      </c>
      <c r="AW320" s="10" t="s">
        <v>39</v>
      </c>
      <c r="AX320" s="10" t="s">
        <v>83</v>
      </c>
      <c r="AY320" s="168" t="s">
        <v>146</v>
      </c>
    </row>
    <row r="321" spans="2:65" s="11" customFormat="1" ht="22.5" customHeight="1">
      <c r="B321" s="169"/>
      <c r="C321" s="170"/>
      <c r="D321" s="170"/>
      <c r="E321" s="171" t="s">
        <v>21</v>
      </c>
      <c r="F321" s="246" t="s">
        <v>155</v>
      </c>
      <c r="G321" s="247"/>
      <c r="H321" s="247"/>
      <c r="I321" s="247"/>
      <c r="J321" s="170"/>
      <c r="K321" s="172">
        <v>9.8000000000000007</v>
      </c>
      <c r="L321" s="170"/>
      <c r="M321" s="170"/>
      <c r="N321" s="170"/>
      <c r="O321" s="170"/>
      <c r="P321" s="170"/>
      <c r="Q321" s="170"/>
      <c r="R321" s="173"/>
      <c r="T321" s="174"/>
      <c r="U321" s="170"/>
      <c r="V321" s="170"/>
      <c r="W321" s="170"/>
      <c r="X321" s="170"/>
      <c r="Y321" s="170"/>
      <c r="Z321" s="170"/>
      <c r="AA321" s="175"/>
      <c r="AT321" s="176" t="s">
        <v>154</v>
      </c>
      <c r="AU321" s="176" t="s">
        <v>98</v>
      </c>
      <c r="AV321" s="11" t="s">
        <v>151</v>
      </c>
      <c r="AW321" s="11" t="s">
        <v>39</v>
      </c>
      <c r="AX321" s="11" t="s">
        <v>23</v>
      </c>
      <c r="AY321" s="176" t="s">
        <v>146</v>
      </c>
    </row>
    <row r="322" spans="2:65" s="1" customFormat="1" ht="31.5" customHeight="1">
      <c r="B322" s="32"/>
      <c r="C322" s="154" t="s">
        <v>437</v>
      </c>
      <c r="D322" s="154" t="s">
        <v>147</v>
      </c>
      <c r="E322" s="155" t="s">
        <v>438</v>
      </c>
      <c r="F322" s="248" t="s">
        <v>439</v>
      </c>
      <c r="G322" s="249"/>
      <c r="H322" s="249"/>
      <c r="I322" s="249"/>
      <c r="J322" s="156" t="s">
        <v>217</v>
      </c>
      <c r="K322" s="157">
        <v>1.96</v>
      </c>
      <c r="L322" s="250">
        <v>0</v>
      </c>
      <c r="M322" s="249"/>
      <c r="N322" s="251">
        <f>ROUND(L322*K322,2)</f>
        <v>0</v>
      </c>
      <c r="O322" s="249"/>
      <c r="P322" s="249"/>
      <c r="Q322" s="249"/>
      <c r="R322" s="34"/>
      <c r="T322" s="158" t="s">
        <v>21</v>
      </c>
      <c r="U322" s="41" t="s">
        <v>48</v>
      </c>
      <c r="V322" s="33"/>
      <c r="W322" s="159">
        <f>V322*K322</f>
        <v>0</v>
      </c>
      <c r="X322" s="159">
        <v>0</v>
      </c>
      <c r="Y322" s="159">
        <f>X322*K322</f>
        <v>0</v>
      </c>
      <c r="Z322" s="159">
        <v>0.432</v>
      </c>
      <c r="AA322" s="160">
        <f>Z322*K322</f>
        <v>0.84672000000000003</v>
      </c>
      <c r="AR322" s="15" t="s">
        <v>151</v>
      </c>
      <c r="AT322" s="15" t="s">
        <v>147</v>
      </c>
      <c r="AU322" s="15" t="s">
        <v>98</v>
      </c>
      <c r="AY322" s="15" t="s">
        <v>146</v>
      </c>
      <c r="BE322" s="101">
        <f>IF(U322="základní",N322,0)</f>
        <v>0</v>
      </c>
      <c r="BF322" s="101">
        <f>IF(U322="snížená",N322,0)</f>
        <v>0</v>
      </c>
      <c r="BG322" s="101">
        <f>IF(U322="zákl. přenesená",N322,0)</f>
        <v>0</v>
      </c>
      <c r="BH322" s="101">
        <f>IF(U322="sníž. přenesená",N322,0)</f>
        <v>0</v>
      </c>
      <c r="BI322" s="101">
        <f>IF(U322="nulová",N322,0)</f>
        <v>0</v>
      </c>
      <c r="BJ322" s="15" t="s">
        <v>23</v>
      </c>
      <c r="BK322" s="101">
        <f>ROUND(L322*K322,2)</f>
        <v>0</v>
      </c>
      <c r="BL322" s="15" t="s">
        <v>151</v>
      </c>
      <c r="BM322" s="15" t="s">
        <v>440</v>
      </c>
    </row>
    <row r="323" spans="2:65" s="10" customFormat="1" ht="22.5" customHeight="1">
      <c r="B323" s="161"/>
      <c r="C323" s="162"/>
      <c r="D323" s="162"/>
      <c r="E323" s="163" t="s">
        <v>21</v>
      </c>
      <c r="F323" s="240" t="s">
        <v>426</v>
      </c>
      <c r="G323" s="241"/>
      <c r="H323" s="241"/>
      <c r="I323" s="241"/>
      <c r="J323" s="162"/>
      <c r="K323" s="164">
        <v>1.96</v>
      </c>
      <c r="L323" s="162"/>
      <c r="M323" s="162"/>
      <c r="N323" s="162"/>
      <c r="O323" s="162"/>
      <c r="P323" s="162"/>
      <c r="Q323" s="162"/>
      <c r="R323" s="165"/>
      <c r="T323" s="166"/>
      <c r="U323" s="162"/>
      <c r="V323" s="162"/>
      <c r="W323" s="162"/>
      <c r="X323" s="162"/>
      <c r="Y323" s="162"/>
      <c r="Z323" s="162"/>
      <c r="AA323" s="167"/>
      <c r="AT323" s="168" t="s">
        <v>154</v>
      </c>
      <c r="AU323" s="168" t="s">
        <v>98</v>
      </c>
      <c r="AV323" s="10" t="s">
        <v>98</v>
      </c>
      <c r="AW323" s="10" t="s">
        <v>39</v>
      </c>
      <c r="AX323" s="10" t="s">
        <v>83</v>
      </c>
      <c r="AY323" s="168" t="s">
        <v>146</v>
      </c>
    </row>
    <row r="324" spans="2:65" s="11" customFormat="1" ht="22.5" customHeight="1">
      <c r="B324" s="169"/>
      <c r="C324" s="170"/>
      <c r="D324" s="170"/>
      <c r="E324" s="171" t="s">
        <v>21</v>
      </c>
      <c r="F324" s="246" t="s">
        <v>155</v>
      </c>
      <c r="G324" s="247"/>
      <c r="H324" s="247"/>
      <c r="I324" s="247"/>
      <c r="J324" s="170"/>
      <c r="K324" s="172">
        <v>1.96</v>
      </c>
      <c r="L324" s="170"/>
      <c r="M324" s="170"/>
      <c r="N324" s="170"/>
      <c r="O324" s="170"/>
      <c r="P324" s="170"/>
      <c r="Q324" s="170"/>
      <c r="R324" s="173"/>
      <c r="T324" s="174"/>
      <c r="U324" s="170"/>
      <c r="V324" s="170"/>
      <c r="W324" s="170"/>
      <c r="X324" s="170"/>
      <c r="Y324" s="170"/>
      <c r="Z324" s="170"/>
      <c r="AA324" s="175"/>
      <c r="AT324" s="176" t="s">
        <v>154</v>
      </c>
      <c r="AU324" s="176" t="s">
        <v>98</v>
      </c>
      <c r="AV324" s="11" t="s">
        <v>151</v>
      </c>
      <c r="AW324" s="11" t="s">
        <v>39</v>
      </c>
      <c r="AX324" s="11" t="s">
        <v>23</v>
      </c>
      <c r="AY324" s="176" t="s">
        <v>146</v>
      </c>
    </row>
    <row r="325" spans="2:65" s="1" customFormat="1" ht="31.5" customHeight="1">
      <c r="B325" s="32"/>
      <c r="C325" s="154" t="s">
        <v>441</v>
      </c>
      <c r="D325" s="154" t="s">
        <v>147</v>
      </c>
      <c r="E325" s="155" t="s">
        <v>442</v>
      </c>
      <c r="F325" s="248" t="s">
        <v>443</v>
      </c>
      <c r="G325" s="249"/>
      <c r="H325" s="249"/>
      <c r="I325" s="249"/>
      <c r="J325" s="156" t="s">
        <v>158</v>
      </c>
      <c r="K325" s="157">
        <v>0.58799999999999997</v>
      </c>
      <c r="L325" s="250">
        <v>0</v>
      </c>
      <c r="M325" s="249"/>
      <c r="N325" s="251">
        <f>ROUND(L325*K325,2)</f>
        <v>0</v>
      </c>
      <c r="O325" s="249"/>
      <c r="P325" s="249"/>
      <c r="Q325" s="249"/>
      <c r="R325" s="34"/>
      <c r="T325" s="158" t="s">
        <v>21</v>
      </c>
      <c r="U325" s="41" t="s">
        <v>48</v>
      </c>
      <c r="V325" s="33"/>
      <c r="W325" s="159">
        <f>V325*K325</f>
        <v>0</v>
      </c>
      <c r="X325" s="159">
        <v>0</v>
      </c>
      <c r="Y325" s="159">
        <f>X325*K325</f>
        <v>0</v>
      </c>
      <c r="Z325" s="159">
        <v>1.4</v>
      </c>
      <c r="AA325" s="160">
        <f>Z325*K325</f>
        <v>0.82319999999999993</v>
      </c>
      <c r="AR325" s="15" t="s">
        <v>151</v>
      </c>
      <c r="AT325" s="15" t="s">
        <v>147</v>
      </c>
      <c r="AU325" s="15" t="s">
        <v>98</v>
      </c>
      <c r="AY325" s="15" t="s">
        <v>146</v>
      </c>
      <c r="BE325" s="101">
        <f>IF(U325="základní",N325,0)</f>
        <v>0</v>
      </c>
      <c r="BF325" s="101">
        <f>IF(U325="snížená",N325,0)</f>
        <v>0</v>
      </c>
      <c r="BG325" s="101">
        <f>IF(U325="zákl. přenesená",N325,0)</f>
        <v>0</v>
      </c>
      <c r="BH325" s="101">
        <f>IF(U325="sníž. přenesená",N325,0)</f>
        <v>0</v>
      </c>
      <c r="BI325" s="101">
        <f>IF(U325="nulová",N325,0)</f>
        <v>0</v>
      </c>
      <c r="BJ325" s="15" t="s">
        <v>23</v>
      </c>
      <c r="BK325" s="101">
        <f>ROUND(L325*K325,2)</f>
        <v>0</v>
      </c>
      <c r="BL325" s="15" t="s">
        <v>151</v>
      </c>
      <c r="BM325" s="15" t="s">
        <v>444</v>
      </c>
    </row>
    <row r="326" spans="2:65" s="10" customFormat="1" ht="22.5" customHeight="1">
      <c r="B326" s="161"/>
      <c r="C326" s="162"/>
      <c r="D326" s="162"/>
      <c r="E326" s="163" t="s">
        <v>21</v>
      </c>
      <c r="F326" s="240" t="s">
        <v>445</v>
      </c>
      <c r="G326" s="241"/>
      <c r="H326" s="241"/>
      <c r="I326" s="241"/>
      <c r="J326" s="162"/>
      <c r="K326" s="164">
        <v>0.58799999999999997</v>
      </c>
      <c r="L326" s="162"/>
      <c r="M326" s="162"/>
      <c r="N326" s="162"/>
      <c r="O326" s="162"/>
      <c r="P326" s="162"/>
      <c r="Q326" s="162"/>
      <c r="R326" s="165"/>
      <c r="T326" s="166"/>
      <c r="U326" s="162"/>
      <c r="V326" s="162"/>
      <c r="W326" s="162"/>
      <c r="X326" s="162"/>
      <c r="Y326" s="162"/>
      <c r="Z326" s="162"/>
      <c r="AA326" s="167"/>
      <c r="AT326" s="168" t="s">
        <v>154</v>
      </c>
      <c r="AU326" s="168" t="s">
        <v>98</v>
      </c>
      <c r="AV326" s="10" t="s">
        <v>98</v>
      </c>
      <c r="AW326" s="10" t="s">
        <v>39</v>
      </c>
      <c r="AX326" s="10" t="s">
        <v>83</v>
      </c>
      <c r="AY326" s="168" t="s">
        <v>146</v>
      </c>
    </row>
    <row r="327" spans="2:65" s="11" customFormat="1" ht="22.5" customHeight="1">
      <c r="B327" s="169"/>
      <c r="C327" s="170"/>
      <c r="D327" s="170"/>
      <c r="E327" s="171" t="s">
        <v>21</v>
      </c>
      <c r="F327" s="246" t="s">
        <v>155</v>
      </c>
      <c r="G327" s="247"/>
      <c r="H327" s="247"/>
      <c r="I327" s="247"/>
      <c r="J327" s="170"/>
      <c r="K327" s="172">
        <v>0.58799999999999997</v>
      </c>
      <c r="L327" s="170"/>
      <c r="M327" s="170"/>
      <c r="N327" s="170"/>
      <c r="O327" s="170"/>
      <c r="P327" s="170"/>
      <c r="Q327" s="170"/>
      <c r="R327" s="173"/>
      <c r="T327" s="174"/>
      <c r="U327" s="170"/>
      <c r="V327" s="170"/>
      <c r="W327" s="170"/>
      <c r="X327" s="170"/>
      <c r="Y327" s="170"/>
      <c r="Z327" s="170"/>
      <c r="AA327" s="175"/>
      <c r="AT327" s="176" t="s">
        <v>154</v>
      </c>
      <c r="AU327" s="176" t="s">
        <v>98</v>
      </c>
      <c r="AV327" s="11" t="s">
        <v>151</v>
      </c>
      <c r="AW327" s="11" t="s">
        <v>39</v>
      </c>
      <c r="AX327" s="11" t="s">
        <v>23</v>
      </c>
      <c r="AY327" s="176" t="s">
        <v>146</v>
      </c>
    </row>
    <row r="328" spans="2:65" s="1" customFormat="1" ht="31.5" customHeight="1">
      <c r="B328" s="32"/>
      <c r="C328" s="154" t="s">
        <v>446</v>
      </c>
      <c r="D328" s="154" t="s">
        <v>147</v>
      </c>
      <c r="E328" s="155" t="s">
        <v>447</v>
      </c>
      <c r="F328" s="248" t="s">
        <v>448</v>
      </c>
      <c r="G328" s="249"/>
      <c r="H328" s="249"/>
      <c r="I328" s="249"/>
      <c r="J328" s="156" t="s">
        <v>217</v>
      </c>
      <c r="K328" s="157">
        <v>0.95399999999999996</v>
      </c>
      <c r="L328" s="250">
        <v>0</v>
      </c>
      <c r="M328" s="249"/>
      <c r="N328" s="251">
        <f>ROUND(L328*K328,2)</f>
        <v>0</v>
      </c>
      <c r="O328" s="249"/>
      <c r="P328" s="249"/>
      <c r="Q328" s="249"/>
      <c r="R328" s="34"/>
      <c r="T328" s="158" t="s">
        <v>21</v>
      </c>
      <c r="U328" s="41" t="s">
        <v>48</v>
      </c>
      <c r="V328" s="33"/>
      <c r="W328" s="159">
        <f>V328*K328</f>
        <v>0</v>
      </c>
      <c r="X328" s="159">
        <v>0</v>
      </c>
      <c r="Y328" s="159">
        <f>X328*K328</f>
        <v>0</v>
      </c>
      <c r="Z328" s="159">
        <v>8.7999999999999995E-2</v>
      </c>
      <c r="AA328" s="160">
        <f>Z328*K328</f>
        <v>8.3951999999999985E-2</v>
      </c>
      <c r="AR328" s="15" t="s">
        <v>151</v>
      </c>
      <c r="AT328" s="15" t="s">
        <v>147</v>
      </c>
      <c r="AU328" s="15" t="s">
        <v>98</v>
      </c>
      <c r="AY328" s="15" t="s">
        <v>146</v>
      </c>
      <c r="BE328" s="101">
        <f>IF(U328="základní",N328,0)</f>
        <v>0</v>
      </c>
      <c r="BF328" s="101">
        <f>IF(U328="snížená",N328,0)</f>
        <v>0</v>
      </c>
      <c r="BG328" s="101">
        <f>IF(U328="zákl. přenesená",N328,0)</f>
        <v>0</v>
      </c>
      <c r="BH328" s="101">
        <f>IF(U328="sníž. přenesená",N328,0)</f>
        <v>0</v>
      </c>
      <c r="BI328" s="101">
        <f>IF(U328="nulová",N328,0)</f>
        <v>0</v>
      </c>
      <c r="BJ328" s="15" t="s">
        <v>23</v>
      </c>
      <c r="BK328" s="101">
        <f>ROUND(L328*K328,2)</f>
        <v>0</v>
      </c>
      <c r="BL328" s="15" t="s">
        <v>151</v>
      </c>
      <c r="BM328" s="15" t="s">
        <v>449</v>
      </c>
    </row>
    <row r="329" spans="2:65" s="10" customFormat="1" ht="22.5" customHeight="1">
      <c r="B329" s="161"/>
      <c r="C329" s="162"/>
      <c r="D329" s="162"/>
      <c r="E329" s="163" t="s">
        <v>21</v>
      </c>
      <c r="F329" s="240" t="s">
        <v>450</v>
      </c>
      <c r="G329" s="241"/>
      <c r="H329" s="241"/>
      <c r="I329" s="241"/>
      <c r="J329" s="162"/>
      <c r="K329" s="164">
        <v>0.95399999999999996</v>
      </c>
      <c r="L329" s="162"/>
      <c r="M329" s="162"/>
      <c r="N329" s="162"/>
      <c r="O329" s="162"/>
      <c r="P329" s="162"/>
      <c r="Q329" s="162"/>
      <c r="R329" s="165"/>
      <c r="T329" s="166"/>
      <c r="U329" s="162"/>
      <c r="V329" s="162"/>
      <c r="W329" s="162"/>
      <c r="X329" s="162"/>
      <c r="Y329" s="162"/>
      <c r="Z329" s="162"/>
      <c r="AA329" s="167"/>
      <c r="AT329" s="168" t="s">
        <v>154</v>
      </c>
      <c r="AU329" s="168" t="s">
        <v>98</v>
      </c>
      <c r="AV329" s="10" t="s">
        <v>98</v>
      </c>
      <c r="AW329" s="10" t="s">
        <v>39</v>
      </c>
      <c r="AX329" s="10" t="s">
        <v>83</v>
      </c>
      <c r="AY329" s="168" t="s">
        <v>146</v>
      </c>
    </row>
    <row r="330" spans="2:65" s="11" customFormat="1" ht="22.5" customHeight="1">
      <c r="B330" s="169"/>
      <c r="C330" s="170"/>
      <c r="D330" s="170"/>
      <c r="E330" s="171" t="s">
        <v>21</v>
      </c>
      <c r="F330" s="246" t="s">
        <v>155</v>
      </c>
      <c r="G330" s="247"/>
      <c r="H330" s="247"/>
      <c r="I330" s="247"/>
      <c r="J330" s="170"/>
      <c r="K330" s="172">
        <v>0.95399999999999996</v>
      </c>
      <c r="L330" s="170"/>
      <c r="M330" s="170"/>
      <c r="N330" s="170"/>
      <c r="O330" s="170"/>
      <c r="P330" s="170"/>
      <c r="Q330" s="170"/>
      <c r="R330" s="173"/>
      <c r="T330" s="174"/>
      <c r="U330" s="170"/>
      <c r="V330" s="170"/>
      <c r="W330" s="170"/>
      <c r="X330" s="170"/>
      <c r="Y330" s="170"/>
      <c r="Z330" s="170"/>
      <c r="AA330" s="175"/>
      <c r="AT330" s="176" t="s">
        <v>154</v>
      </c>
      <c r="AU330" s="176" t="s">
        <v>98</v>
      </c>
      <c r="AV330" s="11" t="s">
        <v>151</v>
      </c>
      <c r="AW330" s="11" t="s">
        <v>39</v>
      </c>
      <c r="AX330" s="11" t="s">
        <v>23</v>
      </c>
      <c r="AY330" s="176" t="s">
        <v>146</v>
      </c>
    </row>
    <row r="331" spans="2:65" s="1" customFormat="1" ht="31.5" customHeight="1">
      <c r="B331" s="32"/>
      <c r="C331" s="154" t="s">
        <v>451</v>
      </c>
      <c r="D331" s="154" t="s">
        <v>147</v>
      </c>
      <c r="E331" s="155" t="s">
        <v>452</v>
      </c>
      <c r="F331" s="248" t="s">
        <v>453</v>
      </c>
      <c r="G331" s="249"/>
      <c r="H331" s="249"/>
      <c r="I331" s="249"/>
      <c r="J331" s="156" t="s">
        <v>250</v>
      </c>
      <c r="K331" s="157">
        <v>3.2</v>
      </c>
      <c r="L331" s="250">
        <v>0</v>
      </c>
      <c r="M331" s="249"/>
      <c r="N331" s="251">
        <f>ROUND(L331*K331,2)</f>
        <v>0</v>
      </c>
      <c r="O331" s="249"/>
      <c r="P331" s="249"/>
      <c r="Q331" s="249"/>
      <c r="R331" s="34"/>
      <c r="T331" s="158" t="s">
        <v>21</v>
      </c>
      <c r="U331" s="41" t="s">
        <v>48</v>
      </c>
      <c r="V331" s="33"/>
      <c r="W331" s="159">
        <f>V331*K331</f>
        <v>0</v>
      </c>
      <c r="X331" s="159">
        <v>1.07E-3</v>
      </c>
      <c r="Y331" s="159">
        <f>X331*K331</f>
        <v>3.424E-3</v>
      </c>
      <c r="Z331" s="159">
        <v>4.4999999999999998E-2</v>
      </c>
      <c r="AA331" s="160">
        <f>Z331*K331</f>
        <v>0.14399999999999999</v>
      </c>
      <c r="AR331" s="15" t="s">
        <v>151</v>
      </c>
      <c r="AT331" s="15" t="s">
        <v>147</v>
      </c>
      <c r="AU331" s="15" t="s">
        <v>98</v>
      </c>
      <c r="AY331" s="15" t="s">
        <v>146</v>
      </c>
      <c r="BE331" s="101">
        <f>IF(U331="základní",N331,0)</f>
        <v>0</v>
      </c>
      <c r="BF331" s="101">
        <f>IF(U331="snížená",N331,0)</f>
        <v>0</v>
      </c>
      <c r="BG331" s="101">
        <f>IF(U331="zákl. přenesená",N331,0)</f>
        <v>0</v>
      </c>
      <c r="BH331" s="101">
        <f>IF(U331="sníž. přenesená",N331,0)</f>
        <v>0</v>
      </c>
      <c r="BI331" s="101">
        <f>IF(U331="nulová",N331,0)</f>
        <v>0</v>
      </c>
      <c r="BJ331" s="15" t="s">
        <v>23</v>
      </c>
      <c r="BK331" s="101">
        <f>ROUND(L331*K331,2)</f>
        <v>0</v>
      </c>
      <c r="BL331" s="15" t="s">
        <v>151</v>
      </c>
      <c r="BM331" s="15" t="s">
        <v>454</v>
      </c>
    </row>
    <row r="332" spans="2:65" s="10" customFormat="1" ht="22.5" customHeight="1">
      <c r="B332" s="161"/>
      <c r="C332" s="162"/>
      <c r="D332" s="162"/>
      <c r="E332" s="163" t="s">
        <v>21</v>
      </c>
      <c r="F332" s="240" t="s">
        <v>373</v>
      </c>
      <c r="G332" s="241"/>
      <c r="H332" s="241"/>
      <c r="I332" s="241"/>
      <c r="J332" s="162"/>
      <c r="K332" s="164">
        <v>3.2</v>
      </c>
      <c r="L332" s="162"/>
      <c r="M332" s="162"/>
      <c r="N332" s="162"/>
      <c r="O332" s="162"/>
      <c r="P332" s="162"/>
      <c r="Q332" s="162"/>
      <c r="R332" s="165"/>
      <c r="T332" s="166"/>
      <c r="U332" s="162"/>
      <c r="V332" s="162"/>
      <c r="W332" s="162"/>
      <c r="X332" s="162"/>
      <c r="Y332" s="162"/>
      <c r="Z332" s="162"/>
      <c r="AA332" s="167"/>
      <c r="AT332" s="168" t="s">
        <v>154</v>
      </c>
      <c r="AU332" s="168" t="s">
        <v>98</v>
      </c>
      <c r="AV332" s="10" t="s">
        <v>98</v>
      </c>
      <c r="AW332" s="10" t="s">
        <v>39</v>
      </c>
      <c r="AX332" s="10" t="s">
        <v>83</v>
      </c>
      <c r="AY332" s="168" t="s">
        <v>146</v>
      </c>
    </row>
    <row r="333" spans="2:65" s="11" customFormat="1" ht="22.5" customHeight="1">
      <c r="B333" s="169"/>
      <c r="C333" s="170"/>
      <c r="D333" s="170"/>
      <c r="E333" s="171" t="s">
        <v>21</v>
      </c>
      <c r="F333" s="246" t="s">
        <v>155</v>
      </c>
      <c r="G333" s="247"/>
      <c r="H333" s="247"/>
      <c r="I333" s="247"/>
      <c r="J333" s="170"/>
      <c r="K333" s="172">
        <v>3.2</v>
      </c>
      <c r="L333" s="170"/>
      <c r="M333" s="170"/>
      <c r="N333" s="170"/>
      <c r="O333" s="170"/>
      <c r="P333" s="170"/>
      <c r="Q333" s="170"/>
      <c r="R333" s="173"/>
      <c r="T333" s="174"/>
      <c r="U333" s="170"/>
      <c r="V333" s="170"/>
      <c r="W333" s="170"/>
      <c r="X333" s="170"/>
      <c r="Y333" s="170"/>
      <c r="Z333" s="170"/>
      <c r="AA333" s="175"/>
      <c r="AT333" s="176" t="s">
        <v>154</v>
      </c>
      <c r="AU333" s="176" t="s">
        <v>98</v>
      </c>
      <c r="AV333" s="11" t="s">
        <v>151</v>
      </c>
      <c r="AW333" s="11" t="s">
        <v>39</v>
      </c>
      <c r="AX333" s="11" t="s">
        <v>23</v>
      </c>
      <c r="AY333" s="176" t="s">
        <v>146</v>
      </c>
    </row>
    <row r="334" spans="2:65" s="1" customFormat="1" ht="44.25" customHeight="1">
      <c r="B334" s="32"/>
      <c r="C334" s="154" t="s">
        <v>455</v>
      </c>
      <c r="D334" s="154" t="s">
        <v>147</v>
      </c>
      <c r="E334" s="155" t="s">
        <v>456</v>
      </c>
      <c r="F334" s="248" t="s">
        <v>457</v>
      </c>
      <c r="G334" s="249"/>
      <c r="H334" s="249"/>
      <c r="I334" s="249"/>
      <c r="J334" s="156" t="s">
        <v>217</v>
      </c>
      <c r="K334" s="157">
        <v>43.954999999999998</v>
      </c>
      <c r="L334" s="250">
        <v>0</v>
      </c>
      <c r="M334" s="249"/>
      <c r="N334" s="251">
        <f>ROUND(L334*K334,2)</f>
        <v>0</v>
      </c>
      <c r="O334" s="249"/>
      <c r="P334" s="249"/>
      <c r="Q334" s="249"/>
      <c r="R334" s="34"/>
      <c r="T334" s="158" t="s">
        <v>21</v>
      </c>
      <c r="U334" s="41" t="s">
        <v>48</v>
      </c>
      <c r="V334" s="33"/>
      <c r="W334" s="159">
        <f>V334*K334</f>
        <v>0</v>
      </c>
      <c r="X334" s="159">
        <v>0</v>
      </c>
      <c r="Y334" s="159">
        <f>X334*K334</f>
        <v>0</v>
      </c>
      <c r="Z334" s="159">
        <v>1.6E-2</v>
      </c>
      <c r="AA334" s="160">
        <f>Z334*K334</f>
        <v>0.70328000000000002</v>
      </c>
      <c r="AR334" s="15" t="s">
        <v>151</v>
      </c>
      <c r="AT334" s="15" t="s">
        <v>147</v>
      </c>
      <c r="AU334" s="15" t="s">
        <v>98</v>
      </c>
      <c r="AY334" s="15" t="s">
        <v>146</v>
      </c>
      <c r="BE334" s="101">
        <f>IF(U334="základní",N334,0)</f>
        <v>0</v>
      </c>
      <c r="BF334" s="101">
        <f>IF(U334="snížená",N334,0)</f>
        <v>0</v>
      </c>
      <c r="BG334" s="101">
        <f>IF(U334="zákl. přenesená",N334,0)</f>
        <v>0</v>
      </c>
      <c r="BH334" s="101">
        <f>IF(U334="sníž. přenesená",N334,0)</f>
        <v>0</v>
      </c>
      <c r="BI334" s="101">
        <f>IF(U334="nulová",N334,0)</f>
        <v>0</v>
      </c>
      <c r="BJ334" s="15" t="s">
        <v>23</v>
      </c>
      <c r="BK334" s="101">
        <f>ROUND(L334*K334,2)</f>
        <v>0</v>
      </c>
      <c r="BL334" s="15" t="s">
        <v>151</v>
      </c>
      <c r="BM334" s="15" t="s">
        <v>458</v>
      </c>
    </row>
    <row r="335" spans="2:65" s="10" customFormat="1" ht="31.5" customHeight="1">
      <c r="B335" s="161"/>
      <c r="C335" s="162"/>
      <c r="D335" s="162"/>
      <c r="E335" s="163" t="s">
        <v>21</v>
      </c>
      <c r="F335" s="240" t="s">
        <v>316</v>
      </c>
      <c r="G335" s="241"/>
      <c r="H335" s="241"/>
      <c r="I335" s="241"/>
      <c r="J335" s="162"/>
      <c r="K335" s="164">
        <v>43.954999999999998</v>
      </c>
      <c r="L335" s="162"/>
      <c r="M335" s="162"/>
      <c r="N335" s="162"/>
      <c r="O335" s="162"/>
      <c r="P335" s="162"/>
      <c r="Q335" s="162"/>
      <c r="R335" s="165"/>
      <c r="T335" s="166"/>
      <c r="U335" s="162"/>
      <c r="V335" s="162"/>
      <c r="W335" s="162"/>
      <c r="X335" s="162"/>
      <c r="Y335" s="162"/>
      <c r="Z335" s="162"/>
      <c r="AA335" s="167"/>
      <c r="AT335" s="168" t="s">
        <v>154</v>
      </c>
      <c r="AU335" s="168" t="s">
        <v>98</v>
      </c>
      <c r="AV335" s="10" t="s">
        <v>98</v>
      </c>
      <c r="AW335" s="10" t="s">
        <v>39</v>
      </c>
      <c r="AX335" s="10" t="s">
        <v>83</v>
      </c>
      <c r="AY335" s="168" t="s">
        <v>146</v>
      </c>
    </row>
    <row r="336" spans="2:65" s="11" customFormat="1" ht="22.5" customHeight="1">
      <c r="B336" s="169"/>
      <c r="C336" s="170"/>
      <c r="D336" s="170"/>
      <c r="E336" s="171" t="s">
        <v>21</v>
      </c>
      <c r="F336" s="246" t="s">
        <v>155</v>
      </c>
      <c r="G336" s="247"/>
      <c r="H336" s="247"/>
      <c r="I336" s="247"/>
      <c r="J336" s="170"/>
      <c r="K336" s="172">
        <v>43.954999999999998</v>
      </c>
      <c r="L336" s="170"/>
      <c r="M336" s="170"/>
      <c r="N336" s="170"/>
      <c r="O336" s="170"/>
      <c r="P336" s="170"/>
      <c r="Q336" s="170"/>
      <c r="R336" s="173"/>
      <c r="T336" s="174"/>
      <c r="U336" s="170"/>
      <c r="V336" s="170"/>
      <c r="W336" s="170"/>
      <c r="X336" s="170"/>
      <c r="Y336" s="170"/>
      <c r="Z336" s="170"/>
      <c r="AA336" s="175"/>
      <c r="AT336" s="176" t="s">
        <v>154</v>
      </c>
      <c r="AU336" s="176" t="s">
        <v>98</v>
      </c>
      <c r="AV336" s="11" t="s">
        <v>151</v>
      </c>
      <c r="AW336" s="11" t="s">
        <v>39</v>
      </c>
      <c r="AX336" s="11" t="s">
        <v>23</v>
      </c>
      <c r="AY336" s="176" t="s">
        <v>146</v>
      </c>
    </row>
    <row r="337" spans="2:65" s="1" customFormat="1" ht="44.25" customHeight="1">
      <c r="B337" s="32"/>
      <c r="C337" s="154" t="s">
        <v>459</v>
      </c>
      <c r="D337" s="154" t="s">
        <v>147</v>
      </c>
      <c r="E337" s="155" t="s">
        <v>460</v>
      </c>
      <c r="F337" s="248" t="s">
        <v>461</v>
      </c>
      <c r="G337" s="249"/>
      <c r="H337" s="249"/>
      <c r="I337" s="249"/>
      <c r="J337" s="156" t="s">
        <v>217</v>
      </c>
      <c r="K337" s="157">
        <v>21.83</v>
      </c>
      <c r="L337" s="250">
        <v>0</v>
      </c>
      <c r="M337" s="249"/>
      <c r="N337" s="251">
        <f>ROUND(L337*K337,2)</f>
        <v>0</v>
      </c>
      <c r="O337" s="249"/>
      <c r="P337" s="249"/>
      <c r="Q337" s="249"/>
      <c r="R337" s="34"/>
      <c r="T337" s="158" t="s">
        <v>21</v>
      </c>
      <c r="U337" s="41" t="s">
        <v>48</v>
      </c>
      <c r="V337" s="33"/>
      <c r="W337" s="159">
        <f>V337*K337</f>
        <v>0</v>
      </c>
      <c r="X337" s="159">
        <v>0</v>
      </c>
      <c r="Y337" s="159">
        <f>X337*K337</f>
        <v>0</v>
      </c>
      <c r="Z337" s="159">
        <v>5.8999999999999997E-2</v>
      </c>
      <c r="AA337" s="160">
        <f>Z337*K337</f>
        <v>1.2879699999999998</v>
      </c>
      <c r="AR337" s="15" t="s">
        <v>151</v>
      </c>
      <c r="AT337" s="15" t="s">
        <v>147</v>
      </c>
      <c r="AU337" s="15" t="s">
        <v>98</v>
      </c>
      <c r="AY337" s="15" t="s">
        <v>146</v>
      </c>
      <c r="BE337" s="101">
        <f>IF(U337="základní",N337,0)</f>
        <v>0</v>
      </c>
      <c r="BF337" s="101">
        <f>IF(U337="snížená",N337,0)</f>
        <v>0</v>
      </c>
      <c r="BG337" s="101">
        <f>IF(U337="zákl. přenesená",N337,0)</f>
        <v>0</v>
      </c>
      <c r="BH337" s="101">
        <f>IF(U337="sníž. přenesená",N337,0)</f>
        <v>0</v>
      </c>
      <c r="BI337" s="101">
        <f>IF(U337="nulová",N337,0)</f>
        <v>0</v>
      </c>
      <c r="BJ337" s="15" t="s">
        <v>23</v>
      </c>
      <c r="BK337" s="101">
        <f>ROUND(L337*K337,2)</f>
        <v>0</v>
      </c>
      <c r="BL337" s="15" t="s">
        <v>151</v>
      </c>
      <c r="BM337" s="15" t="s">
        <v>462</v>
      </c>
    </row>
    <row r="338" spans="2:65" s="10" customFormat="1" ht="22.5" customHeight="1">
      <c r="B338" s="161"/>
      <c r="C338" s="162"/>
      <c r="D338" s="162"/>
      <c r="E338" s="163" t="s">
        <v>21</v>
      </c>
      <c r="F338" s="240" t="s">
        <v>301</v>
      </c>
      <c r="G338" s="241"/>
      <c r="H338" s="241"/>
      <c r="I338" s="241"/>
      <c r="J338" s="162"/>
      <c r="K338" s="164">
        <v>21.83</v>
      </c>
      <c r="L338" s="162"/>
      <c r="M338" s="162"/>
      <c r="N338" s="162"/>
      <c r="O338" s="162"/>
      <c r="P338" s="162"/>
      <c r="Q338" s="162"/>
      <c r="R338" s="165"/>
      <c r="T338" s="166"/>
      <c r="U338" s="162"/>
      <c r="V338" s="162"/>
      <c r="W338" s="162"/>
      <c r="X338" s="162"/>
      <c r="Y338" s="162"/>
      <c r="Z338" s="162"/>
      <c r="AA338" s="167"/>
      <c r="AT338" s="168" t="s">
        <v>154</v>
      </c>
      <c r="AU338" s="168" t="s">
        <v>98</v>
      </c>
      <c r="AV338" s="10" t="s">
        <v>98</v>
      </c>
      <c r="AW338" s="10" t="s">
        <v>39</v>
      </c>
      <c r="AX338" s="10" t="s">
        <v>83</v>
      </c>
      <c r="AY338" s="168" t="s">
        <v>146</v>
      </c>
    </row>
    <row r="339" spans="2:65" s="11" customFormat="1" ht="22.5" customHeight="1">
      <c r="B339" s="169"/>
      <c r="C339" s="170"/>
      <c r="D339" s="170"/>
      <c r="E339" s="171" t="s">
        <v>21</v>
      </c>
      <c r="F339" s="246" t="s">
        <v>155</v>
      </c>
      <c r="G339" s="247"/>
      <c r="H339" s="247"/>
      <c r="I339" s="247"/>
      <c r="J339" s="170"/>
      <c r="K339" s="172">
        <v>21.83</v>
      </c>
      <c r="L339" s="170"/>
      <c r="M339" s="170"/>
      <c r="N339" s="170"/>
      <c r="O339" s="170"/>
      <c r="P339" s="170"/>
      <c r="Q339" s="170"/>
      <c r="R339" s="173"/>
      <c r="T339" s="174"/>
      <c r="U339" s="170"/>
      <c r="V339" s="170"/>
      <c r="W339" s="170"/>
      <c r="X339" s="170"/>
      <c r="Y339" s="170"/>
      <c r="Z339" s="170"/>
      <c r="AA339" s="175"/>
      <c r="AT339" s="176" t="s">
        <v>154</v>
      </c>
      <c r="AU339" s="176" t="s">
        <v>98</v>
      </c>
      <c r="AV339" s="11" t="s">
        <v>151</v>
      </c>
      <c r="AW339" s="11" t="s">
        <v>39</v>
      </c>
      <c r="AX339" s="11" t="s">
        <v>23</v>
      </c>
      <c r="AY339" s="176" t="s">
        <v>146</v>
      </c>
    </row>
    <row r="340" spans="2:65" s="1" customFormat="1" ht="22.5" customHeight="1">
      <c r="B340" s="32"/>
      <c r="C340" s="154" t="s">
        <v>463</v>
      </c>
      <c r="D340" s="154" t="s">
        <v>147</v>
      </c>
      <c r="E340" s="155" t="s">
        <v>464</v>
      </c>
      <c r="F340" s="248" t="s">
        <v>465</v>
      </c>
      <c r="G340" s="249"/>
      <c r="H340" s="249"/>
      <c r="I340" s="249"/>
      <c r="J340" s="156" t="s">
        <v>217</v>
      </c>
      <c r="K340" s="157">
        <v>23.4</v>
      </c>
      <c r="L340" s="250">
        <v>0</v>
      </c>
      <c r="M340" s="249"/>
      <c r="N340" s="251">
        <f>ROUND(L340*K340,2)</f>
        <v>0</v>
      </c>
      <c r="O340" s="249"/>
      <c r="P340" s="249"/>
      <c r="Q340" s="249"/>
      <c r="R340" s="34"/>
      <c r="T340" s="158" t="s">
        <v>21</v>
      </c>
      <c r="U340" s="41" t="s">
        <v>48</v>
      </c>
      <c r="V340" s="33"/>
      <c r="W340" s="159">
        <f>V340*K340</f>
        <v>0</v>
      </c>
      <c r="X340" s="159">
        <v>0</v>
      </c>
      <c r="Y340" s="159">
        <f>X340*K340</f>
        <v>0</v>
      </c>
      <c r="Z340" s="159">
        <v>1.4E-2</v>
      </c>
      <c r="AA340" s="160">
        <f>Z340*K340</f>
        <v>0.3276</v>
      </c>
      <c r="AR340" s="15" t="s">
        <v>151</v>
      </c>
      <c r="AT340" s="15" t="s">
        <v>147</v>
      </c>
      <c r="AU340" s="15" t="s">
        <v>98</v>
      </c>
      <c r="AY340" s="15" t="s">
        <v>146</v>
      </c>
      <c r="BE340" s="101">
        <f>IF(U340="základní",N340,0)</f>
        <v>0</v>
      </c>
      <c r="BF340" s="101">
        <f>IF(U340="snížená",N340,0)</f>
        <v>0</v>
      </c>
      <c r="BG340" s="101">
        <f>IF(U340="zákl. přenesená",N340,0)</f>
        <v>0</v>
      </c>
      <c r="BH340" s="101">
        <f>IF(U340="sníž. přenesená",N340,0)</f>
        <v>0</v>
      </c>
      <c r="BI340" s="101">
        <f>IF(U340="nulová",N340,0)</f>
        <v>0</v>
      </c>
      <c r="BJ340" s="15" t="s">
        <v>23</v>
      </c>
      <c r="BK340" s="101">
        <f>ROUND(L340*K340,2)</f>
        <v>0</v>
      </c>
      <c r="BL340" s="15" t="s">
        <v>151</v>
      </c>
      <c r="BM340" s="15" t="s">
        <v>466</v>
      </c>
    </row>
    <row r="341" spans="2:65" s="10" customFormat="1" ht="22.5" customHeight="1">
      <c r="B341" s="161"/>
      <c r="C341" s="162"/>
      <c r="D341" s="162"/>
      <c r="E341" s="163" t="s">
        <v>21</v>
      </c>
      <c r="F341" s="240" t="s">
        <v>296</v>
      </c>
      <c r="G341" s="241"/>
      <c r="H341" s="241"/>
      <c r="I341" s="241"/>
      <c r="J341" s="162"/>
      <c r="K341" s="164">
        <v>23.4</v>
      </c>
      <c r="L341" s="162"/>
      <c r="M341" s="162"/>
      <c r="N341" s="162"/>
      <c r="O341" s="162"/>
      <c r="P341" s="162"/>
      <c r="Q341" s="162"/>
      <c r="R341" s="165"/>
      <c r="T341" s="166"/>
      <c r="U341" s="162"/>
      <c r="V341" s="162"/>
      <c r="W341" s="162"/>
      <c r="X341" s="162"/>
      <c r="Y341" s="162"/>
      <c r="Z341" s="162"/>
      <c r="AA341" s="167"/>
      <c r="AT341" s="168" t="s">
        <v>154</v>
      </c>
      <c r="AU341" s="168" t="s">
        <v>98</v>
      </c>
      <c r="AV341" s="10" t="s">
        <v>98</v>
      </c>
      <c r="AW341" s="10" t="s">
        <v>39</v>
      </c>
      <c r="AX341" s="10" t="s">
        <v>83</v>
      </c>
      <c r="AY341" s="168" t="s">
        <v>146</v>
      </c>
    </row>
    <row r="342" spans="2:65" s="11" customFormat="1" ht="22.5" customHeight="1">
      <c r="B342" s="169"/>
      <c r="C342" s="170"/>
      <c r="D342" s="170"/>
      <c r="E342" s="171" t="s">
        <v>21</v>
      </c>
      <c r="F342" s="246" t="s">
        <v>155</v>
      </c>
      <c r="G342" s="247"/>
      <c r="H342" s="247"/>
      <c r="I342" s="247"/>
      <c r="J342" s="170"/>
      <c r="K342" s="172">
        <v>23.4</v>
      </c>
      <c r="L342" s="170"/>
      <c r="M342" s="170"/>
      <c r="N342" s="170"/>
      <c r="O342" s="170"/>
      <c r="P342" s="170"/>
      <c r="Q342" s="170"/>
      <c r="R342" s="173"/>
      <c r="T342" s="174"/>
      <c r="U342" s="170"/>
      <c r="V342" s="170"/>
      <c r="W342" s="170"/>
      <c r="X342" s="170"/>
      <c r="Y342" s="170"/>
      <c r="Z342" s="170"/>
      <c r="AA342" s="175"/>
      <c r="AT342" s="176" t="s">
        <v>154</v>
      </c>
      <c r="AU342" s="176" t="s">
        <v>98</v>
      </c>
      <c r="AV342" s="11" t="s">
        <v>151</v>
      </c>
      <c r="AW342" s="11" t="s">
        <v>39</v>
      </c>
      <c r="AX342" s="11" t="s">
        <v>23</v>
      </c>
      <c r="AY342" s="176" t="s">
        <v>146</v>
      </c>
    </row>
    <row r="343" spans="2:65" s="9" customFormat="1" ht="29.85" customHeight="1">
      <c r="B343" s="143"/>
      <c r="C343" s="144"/>
      <c r="D343" s="153" t="s">
        <v>114</v>
      </c>
      <c r="E343" s="153"/>
      <c r="F343" s="153"/>
      <c r="G343" s="153"/>
      <c r="H343" s="153"/>
      <c r="I343" s="153"/>
      <c r="J343" s="153"/>
      <c r="K343" s="153"/>
      <c r="L343" s="153"/>
      <c r="M343" s="153"/>
      <c r="N343" s="259">
        <f>BK343</f>
        <v>0</v>
      </c>
      <c r="O343" s="260"/>
      <c r="P343" s="260"/>
      <c r="Q343" s="260"/>
      <c r="R343" s="146"/>
      <c r="T343" s="147"/>
      <c r="U343" s="144"/>
      <c r="V343" s="144"/>
      <c r="W343" s="148">
        <f>SUM(W344:W353)</f>
        <v>0</v>
      </c>
      <c r="X343" s="144"/>
      <c r="Y343" s="148">
        <f>SUM(Y344:Y353)</f>
        <v>0</v>
      </c>
      <c r="Z343" s="144"/>
      <c r="AA343" s="149">
        <f>SUM(AA344:AA353)</f>
        <v>0</v>
      </c>
      <c r="AR343" s="150" t="s">
        <v>23</v>
      </c>
      <c r="AT343" s="151" t="s">
        <v>82</v>
      </c>
      <c r="AU343" s="151" t="s">
        <v>23</v>
      </c>
      <c r="AY343" s="150" t="s">
        <v>146</v>
      </c>
      <c r="BK343" s="152">
        <f>SUM(BK344:BK353)</f>
        <v>0</v>
      </c>
    </row>
    <row r="344" spans="2:65" s="1" customFormat="1" ht="44.25" customHeight="1">
      <c r="B344" s="32"/>
      <c r="C344" s="154" t="s">
        <v>467</v>
      </c>
      <c r="D344" s="154" t="s">
        <v>147</v>
      </c>
      <c r="E344" s="155" t="s">
        <v>468</v>
      </c>
      <c r="F344" s="248" t="s">
        <v>469</v>
      </c>
      <c r="G344" s="249"/>
      <c r="H344" s="249"/>
      <c r="I344" s="249"/>
      <c r="J344" s="156" t="s">
        <v>212</v>
      </c>
      <c r="K344" s="157">
        <v>8.5030000000000001</v>
      </c>
      <c r="L344" s="250">
        <v>0</v>
      </c>
      <c r="M344" s="249"/>
      <c r="N344" s="251">
        <f>ROUND(L344*K344,2)</f>
        <v>0</v>
      </c>
      <c r="O344" s="249"/>
      <c r="P344" s="249"/>
      <c r="Q344" s="249"/>
      <c r="R344" s="34"/>
      <c r="T344" s="158" t="s">
        <v>21</v>
      </c>
      <c r="U344" s="41" t="s">
        <v>48</v>
      </c>
      <c r="V344" s="33"/>
      <c r="W344" s="159">
        <f>V344*K344</f>
        <v>0</v>
      </c>
      <c r="X344" s="159">
        <v>0</v>
      </c>
      <c r="Y344" s="159">
        <f>X344*K344</f>
        <v>0</v>
      </c>
      <c r="Z344" s="159">
        <v>0</v>
      </c>
      <c r="AA344" s="160">
        <f>Z344*K344</f>
        <v>0</v>
      </c>
      <c r="AR344" s="15" t="s">
        <v>151</v>
      </c>
      <c r="AT344" s="15" t="s">
        <v>147</v>
      </c>
      <c r="AU344" s="15" t="s">
        <v>98</v>
      </c>
      <c r="AY344" s="15" t="s">
        <v>146</v>
      </c>
      <c r="BE344" s="101">
        <f>IF(U344="základní",N344,0)</f>
        <v>0</v>
      </c>
      <c r="BF344" s="101">
        <f>IF(U344="snížená",N344,0)</f>
        <v>0</v>
      </c>
      <c r="BG344" s="101">
        <f>IF(U344="zákl. přenesená",N344,0)</f>
        <v>0</v>
      </c>
      <c r="BH344" s="101">
        <f>IF(U344="sníž. přenesená",N344,0)</f>
        <v>0</v>
      </c>
      <c r="BI344" s="101">
        <f>IF(U344="nulová",N344,0)</f>
        <v>0</v>
      </c>
      <c r="BJ344" s="15" t="s">
        <v>23</v>
      </c>
      <c r="BK344" s="101">
        <f>ROUND(L344*K344,2)</f>
        <v>0</v>
      </c>
      <c r="BL344" s="15" t="s">
        <v>151</v>
      </c>
      <c r="BM344" s="15" t="s">
        <v>470</v>
      </c>
    </row>
    <row r="345" spans="2:65" s="1" customFormat="1" ht="22.5" customHeight="1">
      <c r="B345" s="32"/>
      <c r="C345" s="154" t="s">
        <v>471</v>
      </c>
      <c r="D345" s="154" t="s">
        <v>147</v>
      </c>
      <c r="E345" s="155" t="s">
        <v>472</v>
      </c>
      <c r="F345" s="248" t="s">
        <v>473</v>
      </c>
      <c r="G345" s="249"/>
      <c r="H345" s="249"/>
      <c r="I345" s="249"/>
      <c r="J345" s="156" t="s">
        <v>250</v>
      </c>
      <c r="K345" s="157">
        <v>8</v>
      </c>
      <c r="L345" s="250">
        <v>0</v>
      </c>
      <c r="M345" s="249"/>
      <c r="N345" s="251">
        <f>ROUND(L345*K345,2)</f>
        <v>0</v>
      </c>
      <c r="O345" s="249"/>
      <c r="P345" s="249"/>
      <c r="Q345" s="249"/>
      <c r="R345" s="34"/>
      <c r="T345" s="158" t="s">
        <v>21</v>
      </c>
      <c r="U345" s="41" t="s">
        <v>48</v>
      </c>
      <c r="V345" s="33"/>
      <c r="W345" s="159">
        <f>V345*K345</f>
        <v>0</v>
      </c>
      <c r="X345" s="159">
        <v>0</v>
      </c>
      <c r="Y345" s="159">
        <f>X345*K345</f>
        <v>0</v>
      </c>
      <c r="Z345" s="159">
        <v>0</v>
      </c>
      <c r="AA345" s="160">
        <f>Z345*K345</f>
        <v>0</v>
      </c>
      <c r="AR345" s="15" t="s">
        <v>151</v>
      </c>
      <c r="AT345" s="15" t="s">
        <v>147</v>
      </c>
      <c r="AU345" s="15" t="s">
        <v>98</v>
      </c>
      <c r="AY345" s="15" t="s">
        <v>146</v>
      </c>
      <c r="BE345" s="101">
        <f>IF(U345="základní",N345,0)</f>
        <v>0</v>
      </c>
      <c r="BF345" s="101">
        <f>IF(U345="snížená",N345,0)</f>
        <v>0</v>
      </c>
      <c r="BG345" s="101">
        <f>IF(U345="zákl. přenesená",N345,0)</f>
        <v>0</v>
      </c>
      <c r="BH345" s="101">
        <f>IF(U345="sníž. přenesená",N345,0)</f>
        <v>0</v>
      </c>
      <c r="BI345" s="101">
        <f>IF(U345="nulová",N345,0)</f>
        <v>0</v>
      </c>
      <c r="BJ345" s="15" t="s">
        <v>23</v>
      </c>
      <c r="BK345" s="101">
        <f>ROUND(L345*K345,2)</f>
        <v>0</v>
      </c>
      <c r="BL345" s="15" t="s">
        <v>151</v>
      </c>
      <c r="BM345" s="15" t="s">
        <v>474</v>
      </c>
    </row>
    <row r="346" spans="2:65" s="10" customFormat="1" ht="22.5" customHeight="1">
      <c r="B346" s="161"/>
      <c r="C346" s="162"/>
      <c r="D346" s="162"/>
      <c r="E346" s="163" t="s">
        <v>21</v>
      </c>
      <c r="F346" s="240" t="s">
        <v>184</v>
      </c>
      <c r="G346" s="241"/>
      <c r="H346" s="241"/>
      <c r="I346" s="241"/>
      <c r="J346" s="162"/>
      <c r="K346" s="164">
        <v>8</v>
      </c>
      <c r="L346" s="162"/>
      <c r="M346" s="162"/>
      <c r="N346" s="162"/>
      <c r="O346" s="162"/>
      <c r="P346" s="162"/>
      <c r="Q346" s="162"/>
      <c r="R346" s="165"/>
      <c r="T346" s="166"/>
      <c r="U346" s="162"/>
      <c r="V346" s="162"/>
      <c r="W346" s="162"/>
      <c r="X346" s="162"/>
      <c r="Y346" s="162"/>
      <c r="Z346" s="162"/>
      <c r="AA346" s="167"/>
      <c r="AT346" s="168" t="s">
        <v>154</v>
      </c>
      <c r="AU346" s="168" t="s">
        <v>98</v>
      </c>
      <c r="AV346" s="10" t="s">
        <v>98</v>
      </c>
      <c r="AW346" s="10" t="s">
        <v>39</v>
      </c>
      <c r="AX346" s="10" t="s">
        <v>83</v>
      </c>
      <c r="AY346" s="168" t="s">
        <v>146</v>
      </c>
    </row>
    <row r="347" spans="2:65" s="11" customFormat="1" ht="22.5" customHeight="1">
      <c r="B347" s="169"/>
      <c r="C347" s="170"/>
      <c r="D347" s="170"/>
      <c r="E347" s="171" t="s">
        <v>21</v>
      </c>
      <c r="F347" s="246" t="s">
        <v>155</v>
      </c>
      <c r="G347" s="247"/>
      <c r="H347" s="247"/>
      <c r="I347" s="247"/>
      <c r="J347" s="170"/>
      <c r="K347" s="172">
        <v>8</v>
      </c>
      <c r="L347" s="170"/>
      <c r="M347" s="170"/>
      <c r="N347" s="170"/>
      <c r="O347" s="170"/>
      <c r="P347" s="170"/>
      <c r="Q347" s="170"/>
      <c r="R347" s="173"/>
      <c r="T347" s="174"/>
      <c r="U347" s="170"/>
      <c r="V347" s="170"/>
      <c r="W347" s="170"/>
      <c r="X347" s="170"/>
      <c r="Y347" s="170"/>
      <c r="Z347" s="170"/>
      <c r="AA347" s="175"/>
      <c r="AT347" s="176" t="s">
        <v>154</v>
      </c>
      <c r="AU347" s="176" t="s">
        <v>98</v>
      </c>
      <c r="AV347" s="11" t="s">
        <v>151</v>
      </c>
      <c r="AW347" s="11" t="s">
        <v>39</v>
      </c>
      <c r="AX347" s="11" t="s">
        <v>23</v>
      </c>
      <c r="AY347" s="176" t="s">
        <v>146</v>
      </c>
    </row>
    <row r="348" spans="2:65" s="1" customFormat="1" ht="31.5" customHeight="1">
      <c r="B348" s="32"/>
      <c r="C348" s="154" t="s">
        <v>475</v>
      </c>
      <c r="D348" s="154" t="s">
        <v>147</v>
      </c>
      <c r="E348" s="155" t="s">
        <v>476</v>
      </c>
      <c r="F348" s="248" t="s">
        <v>477</v>
      </c>
      <c r="G348" s="249"/>
      <c r="H348" s="249"/>
      <c r="I348" s="249"/>
      <c r="J348" s="156" t="s">
        <v>212</v>
      </c>
      <c r="K348" s="157">
        <v>8.5030000000000001</v>
      </c>
      <c r="L348" s="250">
        <v>0</v>
      </c>
      <c r="M348" s="249"/>
      <c r="N348" s="251">
        <f>ROUND(L348*K348,2)</f>
        <v>0</v>
      </c>
      <c r="O348" s="249"/>
      <c r="P348" s="249"/>
      <c r="Q348" s="249"/>
      <c r="R348" s="34"/>
      <c r="T348" s="158" t="s">
        <v>21</v>
      </c>
      <c r="U348" s="41" t="s">
        <v>48</v>
      </c>
      <c r="V348" s="33"/>
      <c r="W348" s="159">
        <f>V348*K348</f>
        <v>0</v>
      </c>
      <c r="X348" s="159">
        <v>0</v>
      </c>
      <c r="Y348" s="159">
        <f>X348*K348</f>
        <v>0</v>
      </c>
      <c r="Z348" s="159">
        <v>0</v>
      </c>
      <c r="AA348" s="160">
        <f>Z348*K348</f>
        <v>0</v>
      </c>
      <c r="AR348" s="15" t="s">
        <v>151</v>
      </c>
      <c r="AT348" s="15" t="s">
        <v>147</v>
      </c>
      <c r="AU348" s="15" t="s">
        <v>98</v>
      </c>
      <c r="AY348" s="15" t="s">
        <v>146</v>
      </c>
      <c r="BE348" s="101">
        <f>IF(U348="základní",N348,0)</f>
        <v>0</v>
      </c>
      <c r="BF348" s="101">
        <f>IF(U348="snížená",N348,0)</f>
        <v>0</v>
      </c>
      <c r="BG348" s="101">
        <f>IF(U348="zákl. přenesená",N348,0)</f>
        <v>0</v>
      </c>
      <c r="BH348" s="101">
        <f>IF(U348="sníž. přenesená",N348,0)</f>
        <v>0</v>
      </c>
      <c r="BI348" s="101">
        <f>IF(U348="nulová",N348,0)</f>
        <v>0</v>
      </c>
      <c r="BJ348" s="15" t="s">
        <v>23</v>
      </c>
      <c r="BK348" s="101">
        <f>ROUND(L348*K348,2)</f>
        <v>0</v>
      </c>
      <c r="BL348" s="15" t="s">
        <v>151</v>
      </c>
      <c r="BM348" s="15" t="s">
        <v>478</v>
      </c>
    </row>
    <row r="349" spans="2:65" s="1" customFormat="1" ht="31.5" customHeight="1">
      <c r="B349" s="32"/>
      <c r="C349" s="154" t="s">
        <v>479</v>
      </c>
      <c r="D349" s="154" t="s">
        <v>147</v>
      </c>
      <c r="E349" s="155" t="s">
        <v>480</v>
      </c>
      <c r="F349" s="248" t="s">
        <v>481</v>
      </c>
      <c r="G349" s="249"/>
      <c r="H349" s="249"/>
      <c r="I349" s="249"/>
      <c r="J349" s="156" t="s">
        <v>212</v>
      </c>
      <c r="K349" s="157">
        <v>76.527000000000001</v>
      </c>
      <c r="L349" s="250">
        <v>0</v>
      </c>
      <c r="M349" s="249"/>
      <c r="N349" s="251">
        <f>ROUND(L349*K349,2)</f>
        <v>0</v>
      </c>
      <c r="O349" s="249"/>
      <c r="P349" s="249"/>
      <c r="Q349" s="249"/>
      <c r="R349" s="34"/>
      <c r="T349" s="158" t="s">
        <v>21</v>
      </c>
      <c r="U349" s="41" t="s">
        <v>48</v>
      </c>
      <c r="V349" s="33"/>
      <c r="W349" s="159">
        <f>V349*K349</f>
        <v>0</v>
      </c>
      <c r="X349" s="159">
        <v>0</v>
      </c>
      <c r="Y349" s="159">
        <f>X349*K349</f>
        <v>0</v>
      </c>
      <c r="Z349" s="159">
        <v>0</v>
      </c>
      <c r="AA349" s="160">
        <f>Z349*K349</f>
        <v>0</v>
      </c>
      <c r="AR349" s="15" t="s">
        <v>151</v>
      </c>
      <c r="AT349" s="15" t="s">
        <v>147</v>
      </c>
      <c r="AU349" s="15" t="s">
        <v>98</v>
      </c>
      <c r="AY349" s="15" t="s">
        <v>146</v>
      </c>
      <c r="BE349" s="101">
        <f>IF(U349="základní",N349,0)</f>
        <v>0</v>
      </c>
      <c r="BF349" s="101">
        <f>IF(U349="snížená",N349,0)</f>
        <v>0</v>
      </c>
      <c r="BG349" s="101">
        <f>IF(U349="zákl. přenesená",N349,0)</f>
        <v>0</v>
      </c>
      <c r="BH349" s="101">
        <f>IF(U349="sníž. přenesená",N349,0)</f>
        <v>0</v>
      </c>
      <c r="BI349" s="101">
        <f>IF(U349="nulová",N349,0)</f>
        <v>0</v>
      </c>
      <c r="BJ349" s="15" t="s">
        <v>23</v>
      </c>
      <c r="BK349" s="101">
        <f>ROUND(L349*K349,2)</f>
        <v>0</v>
      </c>
      <c r="BL349" s="15" t="s">
        <v>151</v>
      </c>
      <c r="BM349" s="15" t="s">
        <v>482</v>
      </c>
    </row>
    <row r="350" spans="2:65" s="10" customFormat="1" ht="22.5" customHeight="1">
      <c r="B350" s="161"/>
      <c r="C350" s="162"/>
      <c r="D350" s="162"/>
      <c r="E350" s="163" t="s">
        <v>21</v>
      </c>
      <c r="F350" s="240" t="s">
        <v>483</v>
      </c>
      <c r="G350" s="241"/>
      <c r="H350" s="241"/>
      <c r="I350" s="241"/>
      <c r="J350" s="162"/>
      <c r="K350" s="164">
        <v>76.527000000000001</v>
      </c>
      <c r="L350" s="162"/>
      <c r="M350" s="162"/>
      <c r="N350" s="162"/>
      <c r="O350" s="162"/>
      <c r="P350" s="162"/>
      <c r="Q350" s="162"/>
      <c r="R350" s="165"/>
      <c r="T350" s="166"/>
      <c r="U350" s="162"/>
      <c r="V350" s="162"/>
      <c r="W350" s="162"/>
      <c r="X350" s="162"/>
      <c r="Y350" s="162"/>
      <c r="Z350" s="162"/>
      <c r="AA350" s="167"/>
      <c r="AT350" s="168" t="s">
        <v>154</v>
      </c>
      <c r="AU350" s="168" t="s">
        <v>98</v>
      </c>
      <c r="AV350" s="10" t="s">
        <v>98</v>
      </c>
      <c r="AW350" s="10" t="s">
        <v>39</v>
      </c>
      <c r="AX350" s="10" t="s">
        <v>83</v>
      </c>
      <c r="AY350" s="168" t="s">
        <v>146</v>
      </c>
    </row>
    <row r="351" spans="2:65" s="11" customFormat="1" ht="22.5" customHeight="1">
      <c r="B351" s="169"/>
      <c r="C351" s="170"/>
      <c r="D351" s="170"/>
      <c r="E351" s="171" t="s">
        <v>21</v>
      </c>
      <c r="F351" s="246" t="s">
        <v>155</v>
      </c>
      <c r="G351" s="247"/>
      <c r="H351" s="247"/>
      <c r="I351" s="247"/>
      <c r="J351" s="170"/>
      <c r="K351" s="172">
        <v>76.527000000000001</v>
      </c>
      <c r="L351" s="170"/>
      <c r="M351" s="170"/>
      <c r="N351" s="170"/>
      <c r="O351" s="170"/>
      <c r="P351" s="170"/>
      <c r="Q351" s="170"/>
      <c r="R351" s="173"/>
      <c r="T351" s="174"/>
      <c r="U351" s="170"/>
      <c r="V351" s="170"/>
      <c r="W351" s="170"/>
      <c r="X351" s="170"/>
      <c r="Y351" s="170"/>
      <c r="Z351" s="170"/>
      <c r="AA351" s="175"/>
      <c r="AT351" s="176" t="s">
        <v>154</v>
      </c>
      <c r="AU351" s="176" t="s">
        <v>98</v>
      </c>
      <c r="AV351" s="11" t="s">
        <v>151</v>
      </c>
      <c r="AW351" s="11" t="s">
        <v>39</v>
      </c>
      <c r="AX351" s="11" t="s">
        <v>23</v>
      </c>
      <c r="AY351" s="176" t="s">
        <v>146</v>
      </c>
    </row>
    <row r="352" spans="2:65" s="1" customFormat="1" ht="31.5" customHeight="1">
      <c r="B352" s="32"/>
      <c r="C352" s="154" t="s">
        <v>484</v>
      </c>
      <c r="D352" s="154" t="s">
        <v>147</v>
      </c>
      <c r="E352" s="155" t="s">
        <v>485</v>
      </c>
      <c r="F352" s="248" t="s">
        <v>486</v>
      </c>
      <c r="G352" s="249"/>
      <c r="H352" s="249"/>
      <c r="I352" s="249"/>
      <c r="J352" s="156" t="s">
        <v>212</v>
      </c>
      <c r="K352" s="157">
        <v>8.0079999999999991</v>
      </c>
      <c r="L352" s="250">
        <v>0</v>
      </c>
      <c r="M352" s="249"/>
      <c r="N352" s="251">
        <f>ROUND(L352*K352,2)</f>
        <v>0</v>
      </c>
      <c r="O352" s="249"/>
      <c r="P352" s="249"/>
      <c r="Q352" s="249"/>
      <c r="R352" s="34"/>
      <c r="T352" s="158" t="s">
        <v>21</v>
      </c>
      <c r="U352" s="41" t="s">
        <v>48</v>
      </c>
      <c r="V352" s="33"/>
      <c r="W352" s="159">
        <f>V352*K352</f>
        <v>0</v>
      </c>
      <c r="X352" s="159">
        <v>0</v>
      </c>
      <c r="Y352" s="159">
        <f>X352*K352</f>
        <v>0</v>
      </c>
      <c r="Z352" s="159">
        <v>0</v>
      </c>
      <c r="AA352" s="160">
        <f>Z352*K352</f>
        <v>0</v>
      </c>
      <c r="AR352" s="15" t="s">
        <v>151</v>
      </c>
      <c r="AT352" s="15" t="s">
        <v>147</v>
      </c>
      <c r="AU352" s="15" t="s">
        <v>98</v>
      </c>
      <c r="AY352" s="15" t="s">
        <v>146</v>
      </c>
      <c r="BE352" s="101">
        <f>IF(U352="základní",N352,0)</f>
        <v>0</v>
      </c>
      <c r="BF352" s="101">
        <f>IF(U352="snížená",N352,0)</f>
        <v>0</v>
      </c>
      <c r="BG352" s="101">
        <f>IF(U352="zákl. přenesená",N352,0)</f>
        <v>0</v>
      </c>
      <c r="BH352" s="101">
        <f>IF(U352="sníž. přenesená",N352,0)</f>
        <v>0</v>
      </c>
      <c r="BI352" s="101">
        <f>IF(U352="nulová",N352,0)</f>
        <v>0</v>
      </c>
      <c r="BJ352" s="15" t="s">
        <v>23</v>
      </c>
      <c r="BK352" s="101">
        <f>ROUND(L352*K352,2)</f>
        <v>0</v>
      </c>
      <c r="BL352" s="15" t="s">
        <v>151</v>
      </c>
      <c r="BM352" s="15" t="s">
        <v>487</v>
      </c>
    </row>
    <row r="353" spans="2:65" s="1" customFormat="1" ht="31.5" customHeight="1">
      <c r="B353" s="32"/>
      <c r="C353" s="154" t="s">
        <v>488</v>
      </c>
      <c r="D353" s="154" t="s">
        <v>147</v>
      </c>
      <c r="E353" s="155" t="s">
        <v>489</v>
      </c>
      <c r="F353" s="248" t="s">
        <v>490</v>
      </c>
      <c r="G353" s="249"/>
      <c r="H353" s="249"/>
      <c r="I353" s="249"/>
      <c r="J353" s="156" t="s">
        <v>212</v>
      </c>
      <c r="K353" s="157">
        <v>0.495</v>
      </c>
      <c r="L353" s="250">
        <v>0</v>
      </c>
      <c r="M353" s="249"/>
      <c r="N353" s="251">
        <f>ROUND(L353*K353,2)</f>
        <v>0</v>
      </c>
      <c r="O353" s="249"/>
      <c r="P353" s="249"/>
      <c r="Q353" s="249"/>
      <c r="R353" s="34"/>
      <c r="T353" s="158" t="s">
        <v>21</v>
      </c>
      <c r="U353" s="41" t="s">
        <v>48</v>
      </c>
      <c r="V353" s="33"/>
      <c r="W353" s="159">
        <f>V353*K353</f>
        <v>0</v>
      </c>
      <c r="X353" s="159">
        <v>0</v>
      </c>
      <c r="Y353" s="159">
        <f>X353*K353</f>
        <v>0</v>
      </c>
      <c r="Z353" s="159">
        <v>0</v>
      </c>
      <c r="AA353" s="160">
        <f>Z353*K353</f>
        <v>0</v>
      </c>
      <c r="AR353" s="15" t="s">
        <v>151</v>
      </c>
      <c r="AT353" s="15" t="s">
        <v>147</v>
      </c>
      <c r="AU353" s="15" t="s">
        <v>98</v>
      </c>
      <c r="AY353" s="15" t="s">
        <v>146</v>
      </c>
      <c r="BE353" s="101">
        <f>IF(U353="základní",N353,0)</f>
        <v>0</v>
      </c>
      <c r="BF353" s="101">
        <f>IF(U353="snížená",N353,0)</f>
        <v>0</v>
      </c>
      <c r="BG353" s="101">
        <f>IF(U353="zákl. přenesená",N353,0)</f>
        <v>0</v>
      </c>
      <c r="BH353" s="101">
        <f>IF(U353="sníž. přenesená",N353,0)</f>
        <v>0</v>
      </c>
      <c r="BI353" s="101">
        <f>IF(U353="nulová",N353,0)</f>
        <v>0</v>
      </c>
      <c r="BJ353" s="15" t="s">
        <v>23</v>
      </c>
      <c r="BK353" s="101">
        <f>ROUND(L353*K353,2)</f>
        <v>0</v>
      </c>
      <c r="BL353" s="15" t="s">
        <v>151</v>
      </c>
      <c r="BM353" s="15" t="s">
        <v>491</v>
      </c>
    </row>
    <row r="354" spans="2:65" s="9" customFormat="1" ht="37.35" customHeight="1">
      <c r="B354" s="143"/>
      <c r="C354" s="144"/>
      <c r="D354" s="145" t="s">
        <v>115</v>
      </c>
      <c r="E354" s="145"/>
      <c r="F354" s="145"/>
      <c r="G354" s="145"/>
      <c r="H354" s="145"/>
      <c r="I354" s="145"/>
      <c r="J354" s="145"/>
      <c r="K354" s="145"/>
      <c r="L354" s="145"/>
      <c r="M354" s="145"/>
      <c r="N354" s="261">
        <f>BK354</f>
        <v>0</v>
      </c>
      <c r="O354" s="262"/>
      <c r="P354" s="262"/>
      <c r="Q354" s="262"/>
      <c r="R354" s="146"/>
      <c r="T354" s="147"/>
      <c r="U354" s="144"/>
      <c r="V354" s="144"/>
      <c r="W354" s="148">
        <f>W355+W360+W402+W419+W432+W438+W453</f>
        <v>0</v>
      </c>
      <c r="X354" s="144"/>
      <c r="Y354" s="148">
        <f>Y355+Y360+Y402+Y419+Y432+Y438+Y453</f>
        <v>1.73812034</v>
      </c>
      <c r="Z354" s="144"/>
      <c r="AA354" s="149">
        <f>AA355+AA360+AA402+AA419+AA432+AA438+AA453</f>
        <v>0.66057539999999992</v>
      </c>
      <c r="AR354" s="150" t="s">
        <v>98</v>
      </c>
      <c r="AT354" s="151" t="s">
        <v>82</v>
      </c>
      <c r="AU354" s="151" t="s">
        <v>83</v>
      </c>
      <c r="AY354" s="150" t="s">
        <v>146</v>
      </c>
      <c r="BK354" s="152">
        <f>BK355+BK360+BK402+BK419+BK432+BK438+BK453</f>
        <v>0</v>
      </c>
    </row>
    <row r="355" spans="2:65" s="9" customFormat="1" ht="19.899999999999999" customHeight="1">
      <c r="B355" s="143"/>
      <c r="C355" s="144"/>
      <c r="D355" s="153" t="s">
        <v>116</v>
      </c>
      <c r="E355" s="153"/>
      <c r="F355" s="153"/>
      <c r="G355" s="153"/>
      <c r="H355" s="153"/>
      <c r="I355" s="153"/>
      <c r="J355" s="153"/>
      <c r="K355" s="153"/>
      <c r="L355" s="153"/>
      <c r="M355" s="153"/>
      <c r="N355" s="259">
        <f>BK355</f>
        <v>0</v>
      </c>
      <c r="O355" s="260"/>
      <c r="P355" s="260"/>
      <c r="Q355" s="260"/>
      <c r="R355" s="146"/>
      <c r="T355" s="147"/>
      <c r="U355" s="144"/>
      <c r="V355" s="144"/>
      <c r="W355" s="148">
        <f>SUM(W356:W359)</f>
        <v>0</v>
      </c>
      <c r="X355" s="144"/>
      <c r="Y355" s="148">
        <f>SUM(Y356:Y359)</f>
        <v>3.7760000000000007E-3</v>
      </c>
      <c r="Z355" s="144"/>
      <c r="AA355" s="149">
        <f>SUM(AA356:AA359)</f>
        <v>0</v>
      </c>
      <c r="AR355" s="150" t="s">
        <v>98</v>
      </c>
      <c r="AT355" s="151" t="s">
        <v>82</v>
      </c>
      <c r="AU355" s="151" t="s">
        <v>23</v>
      </c>
      <c r="AY355" s="150" t="s">
        <v>146</v>
      </c>
      <c r="BK355" s="152">
        <f>SUM(BK356:BK359)</f>
        <v>0</v>
      </c>
    </row>
    <row r="356" spans="2:65" s="1" customFormat="1" ht="31.5" customHeight="1">
      <c r="B356" s="32"/>
      <c r="C356" s="154" t="s">
        <v>492</v>
      </c>
      <c r="D356" s="154" t="s">
        <v>147</v>
      </c>
      <c r="E356" s="155" t="s">
        <v>493</v>
      </c>
      <c r="F356" s="248" t="s">
        <v>494</v>
      </c>
      <c r="G356" s="249"/>
      <c r="H356" s="249"/>
      <c r="I356" s="249"/>
      <c r="J356" s="156" t="s">
        <v>217</v>
      </c>
      <c r="K356" s="157">
        <v>5.9</v>
      </c>
      <c r="L356" s="250">
        <v>0</v>
      </c>
      <c r="M356" s="249"/>
      <c r="N356" s="251">
        <f>ROUND(L356*K356,2)</f>
        <v>0</v>
      </c>
      <c r="O356" s="249"/>
      <c r="P356" s="249"/>
      <c r="Q356" s="249"/>
      <c r="R356" s="34"/>
      <c r="T356" s="158" t="s">
        <v>21</v>
      </c>
      <c r="U356" s="41" t="s">
        <v>48</v>
      </c>
      <c r="V356" s="33"/>
      <c r="W356" s="159">
        <f>V356*K356</f>
        <v>0</v>
      </c>
      <c r="X356" s="159">
        <v>6.4000000000000005E-4</v>
      </c>
      <c r="Y356" s="159">
        <f>X356*K356</f>
        <v>3.7760000000000007E-3</v>
      </c>
      <c r="Z356" s="159">
        <v>0</v>
      </c>
      <c r="AA356" s="160">
        <f>Z356*K356</f>
        <v>0</v>
      </c>
      <c r="AR356" s="15" t="s">
        <v>220</v>
      </c>
      <c r="AT356" s="15" t="s">
        <v>147</v>
      </c>
      <c r="AU356" s="15" t="s">
        <v>98</v>
      </c>
      <c r="AY356" s="15" t="s">
        <v>146</v>
      </c>
      <c r="BE356" s="101">
        <f>IF(U356="základní",N356,0)</f>
        <v>0</v>
      </c>
      <c r="BF356" s="101">
        <f>IF(U356="snížená",N356,0)</f>
        <v>0</v>
      </c>
      <c r="BG356" s="101">
        <f>IF(U356="zákl. přenesená",N356,0)</f>
        <v>0</v>
      </c>
      <c r="BH356" s="101">
        <f>IF(U356="sníž. přenesená",N356,0)</f>
        <v>0</v>
      </c>
      <c r="BI356" s="101">
        <f>IF(U356="nulová",N356,0)</f>
        <v>0</v>
      </c>
      <c r="BJ356" s="15" t="s">
        <v>23</v>
      </c>
      <c r="BK356" s="101">
        <f>ROUND(L356*K356,2)</f>
        <v>0</v>
      </c>
      <c r="BL356" s="15" t="s">
        <v>220</v>
      </c>
      <c r="BM356" s="15" t="s">
        <v>495</v>
      </c>
    </row>
    <row r="357" spans="2:65" s="10" customFormat="1" ht="22.5" customHeight="1">
      <c r="B357" s="161"/>
      <c r="C357" s="162"/>
      <c r="D357" s="162"/>
      <c r="E357" s="163" t="s">
        <v>21</v>
      </c>
      <c r="F357" s="240" t="s">
        <v>496</v>
      </c>
      <c r="G357" s="241"/>
      <c r="H357" s="241"/>
      <c r="I357" s="241"/>
      <c r="J357" s="162"/>
      <c r="K357" s="164">
        <v>5.9</v>
      </c>
      <c r="L357" s="162"/>
      <c r="M357" s="162"/>
      <c r="N357" s="162"/>
      <c r="O357" s="162"/>
      <c r="P357" s="162"/>
      <c r="Q357" s="162"/>
      <c r="R357" s="165"/>
      <c r="T357" s="166"/>
      <c r="U357" s="162"/>
      <c r="V357" s="162"/>
      <c r="W357" s="162"/>
      <c r="X357" s="162"/>
      <c r="Y357" s="162"/>
      <c r="Z357" s="162"/>
      <c r="AA357" s="167"/>
      <c r="AT357" s="168" t="s">
        <v>154</v>
      </c>
      <c r="AU357" s="168" t="s">
        <v>98</v>
      </c>
      <c r="AV357" s="10" t="s">
        <v>98</v>
      </c>
      <c r="AW357" s="10" t="s">
        <v>39</v>
      </c>
      <c r="AX357" s="10" t="s">
        <v>83</v>
      </c>
      <c r="AY357" s="168" t="s">
        <v>146</v>
      </c>
    </row>
    <row r="358" spans="2:65" s="11" customFormat="1" ht="22.5" customHeight="1">
      <c r="B358" s="169"/>
      <c r="C358" s="170"/>
      <c r="D358" s="170"/>
      <c r="E358" s="171" t="s">
        <v>21</v>
      </c>
      <c r="F358" s="246" t="s">
        <v>155</v>
      </c>
      <c r="G358" s="247"/>
      <c r="H358" s="247"/>
      <c r="I358" s="247"/>
      <c r="J358" s="170"/>
      <c r="K358" s="172">
        <v>5.9</v>
      </c>
      <c r="L358" s="170"/>
      <c r="M358" s="170"/>
      <c r="N358" s="170"/>
      <c r="O358" s="170"/>
      <c r="P358" s="170"/>
      <c r="Q358" s="170"/>
      <c r="R358" s="173"/>
      <c r="T358" s="174"/>
      <c r="U358" s="170"/>
      <c r="V358" s="170"/>
      <c r="W358" s="170"/>
      <c r="X358" s="170"/>
      <c r="Y358" s="170"/>
      <c r="Z358" s="170"/>
      <c r="AA358" s="175"/>
      <c r="AT358" s="176" t="s">
        <v>154</v>
      </c>
      <c r="AU358" s="176" t="s">
        <v>98</v>
      </c>
      <c r="AV358" s="11" t="s">
        <v>151</v>
      </c>
      <c r="AW358" s="11" t="s">
        <v>39</v>
      </c>
      <c r="AX358" s="11" t="s">
        <v>23</v>
      </c>
      <c r="AY358" s="176" t="s">
        <v>146</v>
      </c>
    </row>
    <row r="359" spans="2:65" s="1" customFormat="1" ht="31.5" customHeight="1">
      <c r="B359" s="32"/>
      <c r="C359" s="154" t="s">
        <v>497</v>
      </c>
      <c r="D359" s="154" t="s">
        <v>147</v>
      </c>
      <c r="E359" s="155" t="s">
        <v>498</v>
      </c>
      <c r="F359" s="248" t="s">
        <v>499</v>
      </c>
      <c r="G359" s="249"/>
      <c r="H359" s="249"/>
      <c r="I359" s="249"/>
      <c r="J359" s="156" t="s">
        <v>212</v>
      </c>
      <c r="K359" s="157">
        <v>4.0000000000000001E-3</v>
      </c>
      <c r="L359" s="250">
        <v>0</v>
      </c>
      <c r="M359" s="249"/>
      <c r="N359" s="251">
        <f>ROUND(L359*K359,2)</f>
        <v>0</v>
      </c>
      <c r="O359" s="249"/>
      <c r="P359" s="249"/>
      <c r="Q359" s="249"/>
      <c r="R359" s="34"/>
      <c r="T359" s="158" t="s">
        <v>21</v>
      </c>
      <c r="U359" s="41" t="s">
        <v>48</v>
      </c>
      <c r="V359" s="33"/>
      <c r="W359" s="159">
        <f>V359*K359</f>
        <v>0</v>
      </c>
      <c r="X359" s="159">
        <v>0</v>
      </c>
      <c r="Y359" s="159">
        <f>X359*K359</f>
        <v>0</v>
      </c>
      <c r="Z359" s="159">
        <v>0</v>
      </c>
      <c r="AA359" s="160">
        <f>Z359*K359</f>
        <v>0</v>
      </c>
      <c r="AR359" s="15" t="s">
        <v>220</v>
      </c>
      <c r="AT359" s="15" t="s">
        <v>147</v>
      </c>
      <c r="AU359" s="15" t="s">
        <v>98</v>
      </c>
      <c r="AY359" s="15" t="s">
        <v>146</v>
      </c>
      <c r="BE359" s="101">
        <f>IF(U359="základní",N359,0)</f>
        <v>0</v>
      </c>
      <c r="BF359" s="101">
        <f>IF(U359="snížená",N359,0)</f>
        <v>0</v>
      </c>
      <c r="BG359" s="101">
        <f>IF(U359="zákl. přenesená",N359,0)</f>
        <v>0</v>
      </c>
      <c r="BH359" s="101">
        <f>IF(U359="sníž. přenesená",N359,0)</f>
        <v>0</v>
      </c>
      <c r="BI359" s="101">
        <f>IF(U359="nulová",N359,0)</f>
        <v>0</v>
      </c>
      <c r="BJ359" s="15" t="s">
        <v>23</v>
      </c>
      <c r="BK359" s="101">
        <f>ROUND(L359*K359,2)</f>
        <v>0</v>
      </c>
      <c r="BL359" s="15" t="s">
        <v>220</v>
      </c>
      <c r="BM359" s="15" t="s">
        <v>500</v>
      </c>
    </row>
    <row r="360" spans="2:65" s="9" customFormat="1" ht="29.85" customHeight="1">
      <c r="B360" s="143"/>
      <c r="C360" s="144"/>
      <c r="D360" s="153" t="s">
        <v>117</v>
      </c>
      <c r="E360" s="153"/>
      <c r="F360" s="153"/>
      <c r="G360" s="153"/>
      <c r="H360" s="153"/>
      <c r="I360" s="153"/>
      <c r="J360" s="153"/>
      <c r="K360" s="153"/>
      <c r="L360" s="153"/>
      <c r="M360" s="153"/>
      <c r="N360" s="257">
        <f>BK360</f>
        <v>0</v>
      </c>
      <c r="O360" s="258"/>
      <c r="P360" s="258"/>
      <c r="Q360" s="258"/>
      <c r="R360" s="146"/>
      <c r="T360" s="147"/>
      <c r="U360" s="144"/>
      <c r="V360" s="144"/>
      <c r="W360" s="148">
        <f>SUM(W361:W401)</f>
        <v>0</v>
      </c>
      <c r="X360" s="144"/>
      <c r="Y360" s="148">
        <f>SUM(Y361:Y401)</f>
        <v>0.28646385000000002</v>
      </c>
      <c r="Z360" s="144"/>
      <c r="AA360" s="149">
        <f>SUM(AA361:AA401)</f>
        <v>0.38115299999999996</v>
      </c>
      <c r="AR360" s="150" t="s">
        <v>98</v>
      </c>
      <c r="AT360" s="151" t="s">
        <v>82</v>
      </c>
      <c r="AU360" s="151" t="s">
        <v>23</v>
      </c>
      <c r="AY360" s="150" t="s">
        <v>146</v>
      </c>
      <c r="BK360" s="152">
        <f>SUM(BK361:BK401)</f>
        <v>0</v>
      </c>
    </row>
    <row r="361" spans="2:65" s="1" customFormat="1" ht="22.5" customHeight="1">
      <c r="B361" s="32"/>
      <c r="C361" s="154" t="s">
        <v>501</v>
      </c>
      <c r="D361" s="154" t="s">
        <v>147</v>
      </c>
      <c r="E361" s="155" t="s">
        <v>502</v>
      </c>
      <c r="F361" s="248" t="s">
        <v>503</v>
      </c>
      <c r="G361" s="249"/>
      <c r="H361" s="249"/>
      <c r="I361" s="249"/>
      <c r="J361" s="156" t="s">
        <v>158</v>
      </c>
      <c r="K361" s="157">
        <v>0.19400000000000001</v>
      </c>
      <c r="L361" s="250">
        <v>0</v>
      </c>
      <c r="M361" s="249"/>
      <c r="N361" s="251">
        <f>ROUND(L361*K361,2)</f>
        <v>0</v>
      </c>
      <c r="O361" s="249"/>
      <c r="P361" s="249"/>
      <c r="Q361" s="249"/>
      <c r="R361" s="34"/>
      <c r="T361" s="158" t="s">
        <v>21</v>
      </c>
      <c r="U361" s="41" t="s">
        <v>48</v>
      </c>
      <c r="V361" s="33"/>
      <c r="W361" s="159">
        <f>V361*K361</f>
        <v>0</v>
      </c>
      <c r="X361" s="159">
        <v>0</v>
      </c>
      <c r="Y361" s="159">
        <f>X361*K361</f>
        <v>0</v>
      </c>
      <c r="Z361" s="159">
        <v>0</v>
      </c>
      <c r="AA361" s="160">
        <f>Z361*K361</f>
        <v>0</v>
      </c>
      <c r="AR361" s="15" t="s">
        <v>220</v>
      </c>
      <c r="AT361" s="15" t="s">
        <v>147</v>
      </c>
      <c r="AU361" s="15" t="s">
        <v>98</v>
      </c>
      <c r="AY361" s="15" t="s">
        <v>146</v>
      </c>
      <c r="BE361" s="101">
        <f>IF(U361="základní",N361,0)</f>
        <v>0</v>
      </c>
      <c r="BF361" s="101">
        <f>IF(U361="snížená",N361,0)</f>
        <v>0</v>
      </c>
      <c r="BG361" s="101">
        <f>IF(U361="zákl. přenesená",N361,0)</f>
        <v>0</v>
      </c>
      <c r="BH361" s="101">
        <f>IF(U361="sníž. přenesená",N361,0)</f>
        <v>0</v>
      </c>
      <c r="BI361" s="101">
        <f>IF(U361="nulová",N361,0)</f>
        <v>0</v>
      </c>
      <c r="BJ361" s="15" t="s">
        <v>23</v>
      </c>
      <c r="BK361" s="101">
        <f>ROUND(L361*K361,2)</f>
        <v>0</v>
      </c>
      <c r="BL361" s="15" t="s">
        <v>220</v>
      </c>
      <c r="BM361" s="15" t="s">
        <v>504</v>
      </c>
    </row>
    <row r="362" spans="2:65" s="10" customFormat="1" ht="31.5" customHeight="1">
      <c r="B362" s="161"/>
      <c r="C362" s="162"/>
      <c r="D362" s="162"/>
      <c r="E362" s="163" t="s">
        <v>21</v>
      </c>
      <c r="F362" s="240" t="s">
        <v>505</v>
      </c>
      <c r="G362" s="241"/>
      <c r="H362" s="241"/>
      <c r="I362" s="241"/>
      <c r="J362" s="162"/>
      <c r="K362" s="164">
        <v>9.0999999999999998E-2</v>
      </c>
      <c r="L362" s="162"/>
      <c r="M362" s="162"/>
      <c r="N362" s="162"/>
      <c r="O362" s="162"/>
      <c r="P362" s="162"/>
      <c r="Q362" s="162"/>
      <c r="R362" s="165"/>
      <c r="T362" s="166"/>
      <c r="U362" s="162"/>
      <c r="V362" s="162"/>
      <c r="W362" s="162"/>
      <c r="X362" s="162"/>
      <c r="Y362" s="162"/>
      <c r="Z362" s="162"/>
      <c r="AA362" s="167"/>
      <c r="AT362" s="168" t="s">
        <v>154</v>
      </c>
      <c r="AU362" s="168" t="s">
        <v>98</v>
      </c>
      <c r="AV362" s="10" t="s">
        <v>98</v>
      </c>
      <c r="AW362" s="10" t="s">
        <v>39</v>
      </c>
      <c r="AX362" s="10" t="s">
        <v>83</v>
      </c>
      <c r="AY362" s="168" t="s">
        <v>146</v>
      </c>
    </row>
    <row r="363" spans="2:65" s="10" customFormat="1" ht="22.5" customHeight="1">
      <c r="B363" s="161"/>
      <c r="C363" s="162"/>
      <c r="D363" s="162"/>
      <c r="E363" s="163" t="s">
        <v>21</v>
      </c>
      <c r="F363" s="256" t="s">
        <v>506</v>
      </c>
      <c r="G363" s="241"/>
      <c r="H363" s="241"/>
      <c r="I363" s="241"/>
      <c r="J363" s="162"/>
      <c r="K363" s="164">
        <v>3.4000000000000002E-2</v>
      </c>
      <c r="L363" s="162"/>
      <c r="M363" s="162"/>
      <c r="N363" s="162"/>
      <c r="O363" s="162"/>
      <c r="P363" s="162"/>
      <c r="Q363" s="162"/>
      <c r="R363" s="165"/>
      <c r="T363" s="166"/>
      <c r="U363" s="162"/>
      <c r="V363" s="162"/>
      <c r="W363" s="162"/>
      <c r="X363" s="162"/>
      <c r="Y363" s="162"/>
      <c r="Z363" s="162"/>
      <c r="AA363" s="167"/>
      <c r="AT363" s="168" t="s">
        <v>154</v>
      </c>
      <c r="AU363" s="168" t="s">
        <v>98</v>
      </c>
      <c r="AV363" s="10" t="s">
        <v>98</v>
      </c>
      <c r="AW363" s="10" t="s">
        <v>39</v>
      </c>
      <c r="AX363" s="10" t="s">
        <v>83</v>
      </c>
      <c r="AY363" s="168" t="s">
        <v>146</v>
      </c>
    </row>
    <row r="364" spans="2:65" s="10" customFormat="1" ht="31.5" customHeight="1">
      <c r="B364" s="161"/>
      <c r="C364" s="162"/>
      <c r="D364" s="162"/>
      <c r="E364" s="163" t="s">
        <v>21</v>
      </c>
      <c r="F364" s="256" t="s">
        <v>507</v>
      </c>
      <c r="G364" s="241"/>
      <c r="H364" s="241"/>
      <c r="I364" s="241"/>
      <c r="J364" s="162"/>
      <c r="K364" s="164">
        <v>1.7999999999999999E-2</v>
      </c>
      <c r="L364" s="162"/>
      <c r="M364" s="162"/>
      <c r="N364" s="162"/>
      <c r="O364" s="162"/>
      <c r="P364" s="162"/>
      <c r="Q364" s="162"/>
      <c r="R364" s="165"/>
      <c r="T364" s="166"/>
      <c r="U364" s="162"/>
      <c r="V364" s="162"/>
      <c r="W364" s="162"/>
      <c r="X364" s="162"/>
      <c r="Y364" s="162"/>
      <c r="Z364" s="162"/>
      <c r="AA364" s="167"/>
      <c r="AT364" s="168" t="s">
        <v>154</v>
      </c>
      <c r="AU364" s="168" t="s">
        <v>98</v>
      </c>
      <c r="AV364" s="10" t="s">
        <v>98</v>
      </c>
      <c r="AW364" s="10" t="s">
        <v>39</v>
      </c>
      <c r="AX364" s="10" t="s">
        <v>83</v>
      </c>
      <c r="AY364" s="168" t="s">
        <v>146</v>
      </c>
    </row>
    <row r="365" spans="2:65" s="10" customFormat="1" ht="22.5" customHeight="1">
      <c r="B365" s="161"/>
      <c r="C365" s="162"/>
      <c r="D365" s="162"/>
      <c r="E365" s="163" t="s">
        <v>21</v>
      </c>
      <c r="F365" s="256" t="s">
        <v>508</v>
      </c>
      <c r="G365" s="241"/>
      <c r="H365" s="241"/>
      <c r="I365" s="241"/>
      <c r="J365" s="162"/>
      <c r="K365" s="164">
        <v>5.0999999999999997E-2</v>
      </c>
      <c r="L365" s="162"/>
      <c r="M365" s="162"/>
      <c r="N365" s="162"/>
      <c r="O365" s="162"/>
      <c r="P365" s="162"/>
      <c r="Q365" s="162"/>
      <c r="R365" s="165"/>
      <c r="T365" s="166"/>
      <c r="U365" s="162"/>
      <c r="V365" s="162"/>
      <c r="W365" s="162"/>
      <c r="X365" s="162"/>
      <c r="Y365" s="162"/>
      <c r="Z365" s="162"/>
      <c r="AA365" s="167"/>
      <c r="AT365" s="168" t="s">
        <v>154</v>
      </c>
      <c r="AU365" s="168" t="s">
        <v>98</v>
      </c>
      <c r="AV365" s="10" t="s">
        <v>98</v>
      </c>
      <c r="AW365" s="10" t="s">
        <v>39</v>
      </c>
      <c r="AX365" s="10" t="s">
        <v>83</v>
      </c>
      <c r="AY365" s="168" t="s">
        <v>146</v>
      </c>
    </row>
    <row r="366" spans="2:65" s="11" customFormat="1" ht="22.5" customHeight="1">
      <c r="B366" s="169"/>
      <c r="C366" s="170"/>
      <c r="D366" s="170"/>
      <c r="E366" s="171" t="s">
        <v>21</v>
      </c>
      <c r="F366" s="246" t="s">
        <v>155</v>
      </c>
      <c r="G366" s="247"/>
      <c r="H366" s="247"/>
      <c r="I366" s="247"/>
      <c r="J366" s="170"/>
      <c r="K366" s="172">
        <v>0.19400000000000001</v>
      </c>
      <c r="L366" s="170"/>
      <c r="M366" s="170"/>
      <c r="N366" s="170"/>
      <c r="O366" s="170"/>
      <c r="P366" s="170"/>
      <c r="Q366" s="170"/>
      <c r="R366" s="173"/>
      <c r="T366" s="174"/>
      <c r="U366" s="170"/>
      <c r="V366" s="170"/>
      <c r="W366" s="170"/>
      <c r="X366" s="170"/>
      <c r="Y366" s="170"/>
      <c r="Z366" s="170"/>
      <c r="AA366" s="175"/>
      <c r="AT366" s="176" t="s">
        <v>154</v>
      </c>
      <c r="AU366" s="176" t="s">
        <v>98</v>
      </c>
      <c r="AV366" s="11" t="s">
        <v>151</v>
      </c>
      <c r="AW366" s="11" t="s">
        <v>39</v>
      </c>
      <c r="AX366" s="11" t="s">
        <v>23</v>
      </c>
      <c r="AY366" s="176" t="s">
        <v>146</v>
      </c>
    </row>
    <row r="367" spans="2:65" s="1" customFormat="1" ht="31.5" customHeight="1">
      <c r="B367" s="32"/>
      <c r="C367" s="154" t="s">
        <v>509</v>
      </c>
      <c r="D367" s="154" t="s">
        <v>147</v>
      </c>
      <c r="E367" s="155" t="s">
        <v>510</v>
      </c>
      <c r="F367" s="248" t="s">
        <v>511</v>
      </c>
      <c r="G367" s="249"/>
      <c r="H367" s="249"/>
      <c r="I367" s="249"/>
      <c r="J367" s="156" t="s">
        <v>250</v>
      </c>
      <c r="K367" s="157">
        <v>5.4</v>
      </c>
      <c r="L367" s="250">
        <v>0</v>
      </c>
      <c r="M367" s="249"/>
      <c r="N367" s="251">
        <f>ROUND(L367*K367,2)</f>
        <v>0</v>
      </c>
      <c r="O367" s="249"/>
      <c r="P367" s="249"/>
      <c r="Q367" s="249"/>
      <c r="R367" s="34"/>
      <c r="T367" s="158" t="s">
        <v>21</v>
      </c>
      <c r="U367" s="41" t="s">
        <v>48</v>
      </c>
      <c r="V367" s="33"/>
      <c r="W367" s="159">
        <f>V367*K367</f>
        <v>0</v>
      </c>
      <c r="X367" s="159">
        <v>0</v>
      </c>
      <c r="Y367" s="159">
        <f>X367*K367</f>
        <v>0</v>
      </c>
      <c r="Z367" s="159">
        <v>1.2319999999999999E-2</v>
      </c>
      <c r="AA367" s="160">
        <f>Z367*K367</f>
        <v>6.6528000000000004E-2</v>
      </c>
      <c r="AR367" s="15" t="s">
        <v>220</v>
      </c>
      <c r="AT367" s="15" t="s">
        <v>147</v>
      </c>
      <c r="AU367" s="15" t="s">
        <v>98</v>
      </c>
      <c r="AY367" s="15" t="s">
        <v>146</v>
      </c>
      <c r="BE367" s="101">
        <f>IF(U367="základní",N367,0)</f>
        <v>0</v>
      </c>
      <c r="BF367" s="101">
        <f>IF(U367="snížená",N367,0)</f>
        <v>0</v>
      </c>
      <c r="BG367" s="101">
        <f>IF(U367="zákl. přenesená",N367,0)</f>
        <v>0</v>
      </c>
      <c r="BH367" s="101">
        <f>IF(U367="sníž. přenesená",N367,0)</f>
        <v>0</v>
      </c>
      <c r="BI367" s="101">
        <f>IF(U367="nulová",N367,0)</f>
        <v>0</v>
      </c>
      <c r="BJ367" s="15" t="s">
        <v>23</v>
      </c>
      <c r="BK367" s="101">
        <f>ROUND(L367*K367,2)</f>
        <v>0</v>
      </c>
      <c r="BL367" s="15" t="s">
        <v>220</v>
      </c>
      <c r="BM367" s="15" t="s">
        <v>512</v>
      </c>
    </row>
    <row r="368" spans="2:65" s="10" customFormat="1" ht="31.5" customHeight="1">
      <c r="B368" s="161"/>
      <c r="C368" s="162"/>
      <c r="D368" s="162"/>
      <c r="E368" s="163" t="s">
        <v>21</v>
      </c>
      <c r="F368" s="240" t="s">
        <v>513</v>
      </c>
      <c r="G368" s="241"/>
      <c r="H368" s="241"/>
      <c r="I368" s="241"/>
      <c r="J368" s="162"/>
      <c r="K368" s="164">
        <v>5.4</v>
      </c>
      <c r="L368" s="162"/>
      <c r="M368" s="162"/>
      <c r="N368" s="162"/>
      <c r="O368" s="162"/>
      <c r="P368" s="162"/>
      <c r="Q368" s="162"/>
      <c r="R368" s="165"/>
      <c r="T368" s="166"/>
      <c r="U368" s="162"/>
      <c r="V368" s="162"/>
      <c r="W368" s="162"/>
      <c r="X368" s="162"/>
      <c r="Y368" s="162"/>
      <c r="Z368" s="162"/>
      <c r="AA368" s="167"/>
      <c r="AT368" s="168" t="s">
        <v>154</v>
      </c>
      <c r="AU368" s="168" t="s">
        <v>98</v>
      </c>
      <c r="AV368" s="10" t="s">
        <v>98</v>
      </c>
      <c r="AW368" s="10" t="s">
        <v>39</v>
      </c>
      <c r="AX368" s="10" t="s">
        <v>83</v>
      </c>
      <c r="AY368" s="168" t="s">
        <v>146</v>
      </c>
    </row>
    <row r="369" spans="2:65" s="11" customFormat="1" ht="22.5" customHeight="1">
      <c r="B369" s="169"/>
      <c r="C369" s="170"/>
      <c r="D369" s="170"/>
      <c r="E369" s="171" t="s">
        <v>21</v>
      </c>
      <c r="F369" s="246" t="s">
        <v>155</v>
      </c>
      <c r="G369" s="247"/>
      <c r="H369" s="247"/>
      <c r="I369" s="247"/>
      <c r="J369" s="170"/>
      <c r="K369" s="172">
        <v>5.4</v>
      </c>
      <c r="L369" s="170"/>
      <c r="M369" s="170"/>
      <c r="N369" s="170"/>
      <c r="O369" s="170"/>
      <c r="P369" s="170"/>
      <c r="Q369" s="170"/>
      <c r="R369" s="173"/>
      <c r="T369" s="174"/>
      <c r="U369" s="170"/>
      <c r="V369" s="170"/>
      <c r="W369" s="170"/>
      <c r="X369" s="170"/>
      <c r="Y369" s="170"/>
      <c r="Z369" s="170"/>
      <c r="AA369" s="175"/>
      <c r="AT369" s="176" t="s">
        <v>154</v>
      </c>
      <c r="AU369" s="176" t="s">
        <v>98</v>
      </c>
      <c r="AV369" s="11" t="s">
        <v>151</v>
      </c>
      <c r="AW369" s="11" t="s">
        <v>39</v>
      </c>
      <c r="AX369" s="11" t="s">
        <v>23</v>
      </c>
      <c r="AY369" s="176" t="s">
        <v>146</v>
      </c>
    </row>
    <row r="370" spans="2:65" s="1" customFormat="1" ht="31.5" customHeight="1">
      <c r="B370" s="32"/>
      <c r="C370" s="154" t="s">
        <v>514</v>
      </c>
      <c r="D370" s="154" t="s">
        <v>147</v>
      </c>
      <c r="E370" s="155" t="s">
        <v>515</v>
      </c>
      <c r="F370" s="248" t="s">
        <v>516</v>
      </c>
      <c r="G370" s="249"/>
      <c r="H370" s="249"/>
      <c r="I370" s="249"/>
      <c r="J370" s="156" t="s">
        <v>250</v>
      </c>
      <c r="K370" s="157">
        <v>7.4</v>
      </c>
      <c r="L370" s="250">
        <v>0</v>
      </c>
      <c r="M370" s="249"/>
      <c r="N370" s="251">
        <f>ROUND(L370*K370,2)</f>
        <v>0</v>
      </c>
      <c r="O370" s="249"/>
      <c r="P370" s="249"/>
      <c r="Q370" s="249"/>
      <c r="R370" s="34"/>
      <c r="T370" s="158" t="s">
        <v>21</v>
      </c>
      <c r="U370" s="41" t="s">
        <v>48</v>
      </c>
      <c r="V370" s="33"/>
      <c r="W370" s="159">
        <f>V370*K370</f>
        <v>0</v>
      </c>
      <c r="X370" s="159">
        <v>1.363E-2</v>
      </c>
      <c r="Y370" s="159">
        <f>X370*K370</f>
        <v>0.10086200000000001</v>
      </c>
      <c r="Z370" s="159">
        <v>0</v>
      </c>
      <c r="AA370" s="160">
        <f>Z370*K370</f>
        <v>0</v>
      </c>
      <c r="AR370" s="15" t="s">
        <v>220</v>
      </c>
      <c r="AT370" s="15" t="s">
        <v>147</v>
      </c>
      <c r="AU370" s="15" t="s">
        <v>98</v>
      </c>
      <c r="AY370" s="15" t="s">
        <v>146</v>
      </c>
      <c r="BE370" s="101">
        <f>IF(U370="základní",N370,0)</f>
        <v>0</v>
      </c>
      <c r="BF370" s="101">
        <f>IF(U370="snížená",N370,0)</f>
        <v>0</v>
      </c>
      <c r="BG370" s="101">
        <f>IF(U370="zákl. přenesená",N370,0)</f>
        <v>0</v>
      </c>
      <c r="BH370" s="101">
        <f>IF(U370="sníž. přenesená",N370,0)</f>
        <v>0</v>
      </c>
      <c r="BI370" s="101">
        <f>IF(U370="nulová",N370,0)</f>
        <v>0</v>
      </c>
      <c r="BJ370" s="15" t="s">
        <v>23</v>
      </c>
      <c r="BK370" s="101">
        <f>ROUND(L370*K370,2)</f>
        <v>0</v>
      </c>
      <c r="BL370" s="15" t="s">
        <v>220</v>
      </c>
      <c r="BM370" s="15" t="s">
        <v>517</v>
      </c>
    </row>
    <row r="371" spans="2:65" s="10" customFormat="1" ht="31.5" customHeight="1">
      <c r="B371" s="161"/>
      <c r="C371" s="162"/>
      <c r="D371" s="162"/>
      <c r="E371" s="163" t="s">
        <v>21</v>
      </c>
      <c r="F371" s="240" t="s">
        <v>513</v>
      </c>
      <c r="G371" s="241"/>
      <c r="H371" s="241"/>
      <c r="I371" s="241"/>
      <c r="J371" s="162"/>
      <c r="K371" s="164">
        <v>5.4</v>
      </c>
      <c r="L371" s="162"/>
      <c r="M371" s="162"/>
      <c r="N371" s="162"/>
      <c r="O371" s="162"/>
      <c r="P371" s="162"/>
      <c r="Q371" s="162"/>
      <c r="R371" s="165"/>
      <c r="T371" s="166"/>
      <c r="U371" s="162"/>
      <c r="V371" s="162"/>
      <c r="W371" s="162"/>
      <c r="X371" s="162"/>
      <c r="Y371" s="162"/>
      <c r="Z371" s="162"/>
      <c r="AA371" s="167"/>
      <c r="AT371" s="168" t="s">
        <v>154</v>
      </c>
      <c r="AU371" s="168" t="s">
        <v>98</v>
      </c>
      <c r="AV371" s="10" t="s">
        <v>98</v>
      </c>
      <c r="AW371" s="10" t="s">
        <v>39</v>
      </c>
      <c r="AX371" s="10" t="s">
        <v>83</v>
      </c>
      <c r="AY371" s="168" t="s">
        <v>146</v>
      </c>
    </row>
    <row r="372" spans="2:65" s="10" customFormat="1" ht="22.5" customHeight="1">
      <c r="B372" s="161"/>
      <c r="C372" s="162"/>
      <c r="D372" s="162"/>
      <c r="E372" s="163" t="s">
        <v>21</v>
      </c>
      <c r="F372" s="256" t="s">
        <v>518</v>
      </c>
      <c r="G372" s="241"/>
      <c r="H372" s="241"/>
      <c r="I372" s="241"/>
      <c r="J372" s="162"/>
      <c r="K372" s="164">
        <v>2</v>
      </c>
      <c r="L372" s="162"/>
      <c r="M372" s="162"/>
      <c r="N372" s="162"/>
      <c r="O372" s="162"/>
      <c r="P372" s="162"/>
      <c r="Q372" s="162"/>
      <c r="R372" s="165"/>
      <c r="T372" s="166"/>
      <c r="U372" s="162"/>
      <c r="V372" s="162"/>
      <c r="W372" s="162"/>
      <c r="X372" s="162"/>
      <c r="Y372" s="162"/>
      <c r="Z372" s="162"/>
      <c r="AA372" s="167"/>
      <c r="AT372" s="168" t="s">
        <v>154</v>
      </c>
      <c r="AU372" s="168" t="s">
        <v>98</v>
      </c>
      <c r="AV372" s="10" t="s">
        <v>98</v>
      </c>
      <c r="AW372" s="10" t="s">
        <v>39</v>
      </c>
      <c r="AX372" s="10" t="s">
        <v>83</v>
      </c>
      <c r="AY372" s="168" t="s">
        <v>146</v>
      </c>
    </row>
    <row r="373" spans="2:65" s="11" customFormat="1" ht="22.5" customHeight="1">
      <c r="B373" s="169"/>
      <c r="C373" s="170"/>
      <c r="D373" s="170"/>
      <c r="E373" s="171" t="s">
        <v>21</v>
      </c>
      <c r="F373" s="246" t="s">
        <v>155</v>
      </c>
      <c r="G373" s="247"/>
      <c r="H373" s="247"/>
      <c r="I373" s="247"/>
      <c r="J373" s="170"/>
      <c r="K373" s="172">
        <v>7.4</v>
      </c>
      <c r="L373" s="170"/>
      <c r="M373" s="170"/>
      <c r="N373" s="170"/>
      <c r="O373" s="170"/>
      <c r="P373" s="170"/>
      <c r="Q373" s="170"/>
      <c r="R373" s="173"/>
      <c r="T373" s="174"/>
      <c r="U373" s="170"/>
      <c r="V373" s="170"/>
      <c r="W373" s="170"/>
      <c r="X373" s="170"/>
      <c r="Y373" s="170"/>
      <c r="Z373" s="170"/>
      <c r="AA373" s="175"/>
      <c r="AT373" s="176" t="s">
        <v>154</v>
      </c>
      <c r="AU373" s="176" t="s">
        <v>98</v>
      </c>
      <c r="AV373" s="11" t="s">
        <v>151</v>
      </c>
      <c r="AW373" s="11" t="s">
        <v>39</v>
      </c>
      <c r="AX373" s="11" t="s">
        <v>23</v>
      </c>
      <c r="AY373" s="176" t="s">
        <v>146</v>
      </c>
    </row>
    <row r="374" spans="2:65" s="1" customFormat="1" ht="31.5" customHeight="1">
      <c r="B374" s="32"/>
      <c r="C374" s="154" t="s">
        <v>519</v>
      </c>
      <c r="D374" s="154" t="s">
        <v>147</v>
      </c>
      <c r="E374" s="155" t="s">
        <v>520</v>
      </c>
      <c r="F374" s="248" t="s">
        <v>521</v>
      </c>
      <c r="G374" s="249"/>
      <c r="H374" s="249"/>
      <c r="I374" s="249"/>
      <c r="J374" s="156" t="s">
        <v>217</v>
      </c>
      <c r="K374" s="157">
        <v>20.975000000000001</v>
      </c>
      <c r="L374" s="250">
        <v>0</v>
      </c>
      <c r="M374" s="249"/>
      <c r="N374" s="251">
        <f>ROUND(L374*K374,2)</f>
        <v>0</v>
      </c>
      <c r="O374" s="249"/>
      <c r="P374" s="249"/>
      <c r="Q374" s="249"/>
      <c r="R374" s="34"/>
      <c r="T374" s="158" t="s">
        <v>21</v>
      </c>
      <c r="U374" s="41" t="s">
        <v>48</v>
      </c>
      <c r="V374" s="33"/>
      <c r="W374" s="159">
        <f>V374*K374</f>
        <v>0</v>
      </c>
      <c r="X374" s="159">
        <v>0</v>
      </c>
      <c r="Y374" s="159">
        <f>X374*K374</f>
        <v>0</v>
      </c>
      <c r="Z374" s="159">
        <v>0</v>
      </c>
      <c r="AA374" s="160">
        <f>Z374*K374</f>
        <v>0</v>
      </c>
      <c r="AR374" s="15" t="s">
        <v>220</v>
      </c>
      <c r="AT374" s="15" t="s">
        <v>147</v>
      </c>
      <c r="AU374" s="15" t="s">
        <v>98</v>
      </c>
      <c r="AY374" s="15" t="s">
        <v>146</v>
      </c>
      <c r="BE374" s="101">
        <f>IF(U374="základní",N374,0)</f>
        <v>0</v>
      </c>
      <c r="BF374" s="101">
        <f>IF(U374="snížená",N374,0)</f>
        <v>0</v>
      </c>
      <c r="BG374" s="101">
        <f>IF(U374="zákl. přenesená",N374,0)</f>
        <v>0</v>
      </c>
      <c r="BH374" s="101">
        <f>IF(U374="sníž. přenesená",N374,0)</f>
        <v>0</v>
      </c>
      <c r="BI374" s="101">
        <f>IF(U374="nulová",N374,0)</f>
        <v>0</v>
      </c>
      <c r="BJ374" s="15" t="s">
        <v>23</v>
      </c>
      <c r="BK374" s="101">
        <f>ROUND(L374*K374,2)</f>
        <v>0</v>
      </c>
      <c r="BL374" s="15" t="s">
        <v>220</v>
      </c>
      <c r="BM374" s="15" t="s">
        <v>522</v>
      </c>
    </row>
    <row r="375" spans="2:65" s="10" customFormat="1" ht="22.5" customHeight="1">
      <c r="B375" s="161"/>
      <c r="C375" s="162"/>
      <c r="D375" s="162"/>
      <c r="E375" s="163" t="s">
        <v>21</v>
      </c>
      <c r="F375" s="240" t="s">
        <v>523</v>
      </c>
      <c r="G375" s="241"/>
      <c r="H375" s="241"/>
      <c r="I375" s="241"/>
      <c r="J375" s="162"/>
      <c r="K375" s="164">
        <v>13.775</v>
      </c>
      <c r="L375" s="162"/>
      <c r="M375" s="162"/>
      <c r="N375" s="162"/>
      <c r="O375" s="162"/>
      <c r="P375" s="162"/>
      <c r="Q375" s="162"/>
      <c r="R375" s="165"/>
      <c r="T375" s="166"/>
      <c r="U375" s="162"/>
      <c r="V375" s="162"/>
      <c r="W375" s="162"/>
      <c r="X375" s="162"/>
      <c r="Y375" s="162"/>
      <c r="Z375" s="162"/>
      <c r="AA375" s="167"/>
      <c r="AT375" s="168" t="s">
        <v>154</v>
      </c>
      <c r="AU375" s="168" t="s">
        <v>98</v>
      </c>
      <c r="AV375" s="10" t="s">
        <v>98</v>
      </c>
      <c r="AW375" s="10" t="s">
        <v>39</v>
      </c>
      <c r="AX375" s="10" t="s">
        <v>83</v>
      </c>
      <c r="AY375" s="168" t="s">
        <v>146</v>
      </c>
    </row>
    <row r="376" spans="2:65" s="10" customFormat="1" ht="22.5" customHeight="1">
      <c r="B376" s="161"/>
      <c r="C376" s="162"/>
      <c r="D376" s="162"/>
      <c r="E376" s="163" t="s">
        <v>21</v>
      </c>
      <c r="F376" s="256" t="s">
        <v>524</v>
      </c>
      <c r="G376" s="241"/>
      <c r="H376" s="241"/>
      <c r="I376" s="241"/>
      <c r="J376" s="162"/>
      <c r="K376" s="164">
        <v>7.2</v>
      </c>
      <c r="L376" s="162"/>
      <c r="M376" s="162"/>
      <c r="N376" s="162"/>
      <c r="O376" s="162"/>
      <c r="P376" s="162"/>
      <c r="Q376" s="162"/>
      <c r="R376" s="165"/>
      <c r="T376" s="166"/>
      <c r="U376" s="162"/>
      <c r="V376" s="162"/>
      <c r="W376" s="162"/>
      <c r="X376" s="162"/>
      <c r="Y376" s="162"/>
      <c r="Z376" s="162"/>
      <c r="AA376" s="167"/>
      <c r="AT376" s="168" t="s">
        <v>154</v>
      </c>
      <c r="AU376" s="168" t="s">
        <v>98</v>
      </c>
      <c r="AV376" s="10" t="s">
        <v>98</v>
      </c>
      <c r="AW376" s="10" t="s">
        <v>39</v>
      </c>
      <c r="AX376" s="10" t="s">
        <v>83</v>
      </c>
      <c r="AY376" s="168" t="s">
        <v>146</v>
      </c>
    </row>
    <row r="377" spans="2:65" s="11" customFormat="1" ht="22.5" customHeight="1">
      <c r="B377" s="169"/>
      <c r="C377" s="170"/>
      <c r="D377" s="170"/>
      <c r="E377" s="171" t="s">
        <v>21</v>
      </c>
      <c r="F377" s="246" t="s">
        <v>155</v>
      </c>
      <c r="G377" s="247"/>
      <c r="H377" s="247"/>
      <c r="I377" s="247"/>
      <c r="J377" s="170"/>
      <c r="K377" s="172">
        <v>20.975000000000001</v>
      </c>
      <c r="L377" s="170"/>
      <c r="M377" s="170"/>
      <c r="N377" s="170"/>
      <c r="O377" s="170"/>
      <c r="P377" s="170"/>
      <c r="Q377" s="170"/>
      <c r="R377" s="173"/>
      <c r="T377" s="174"/>
      <c r="U377" s="170"/>
      <c r="V377" s="170"/>
      <c r="W377" s="170"/>
      <c r="X377" s="170"/>
      <c r="Y377" s="170"/>
      <c r="Z377" s="170"/>
      <c r="AA377" s="175"/>
      <c r="AT377" s="176" t="s">
        <v>154</v>
      </c>
      <c r="AU377" s="176" t="s">
        <v>98</v>
      </c>
      <c r="AV377" s="11" t="s">
        <v>151</v>
      </c>
      <c r="AW377" s="11" t="s">
        <v>39</v>
      </c>
      <c r="AX377" s="11" t="s">
        <v>23</v>
      </c>
      <c r="AY377" s="176" t="s">
        <v>146</v>
      </c>
    </row>
    <row r="378" spans="2:65" s="1" customFormat="1" ht="31.5" customHeight="1">
      <c r="B378" s="32"/>
      <c r="C378" s="177" t="s">
        <v>525</v>
      </c>
      <c r="D378" s="177" t="s">
        <v>221</v>
      </c>
      <c r="E378" s="178" t="s">
        <v>526</v>
      </c>
      <c r="F378" s="255" t="s">
        <v>527</v>
      </c>
      <c r="G378" s="253"/>
      <c r="H378" s="253"/>
      <c r="I378" s="253"/>
      <c r="J378" s="179" t="s">
        <v>158</v>
      </c>
      <c r="K378" s="180">
        <v>5.1999999999999998E-2</v>
      </c>
      <c r="L378" s="252">
        <v>0</v>
      </c>
      <c r="M378" s="253"/>
      <c r="N378" s="254">
        <f>ROUND(L378*K378,2)</f>
        <v>0</v>
      </c>
      <c r="O378" s="249"/>
      <c r="P378" s="249"/>
      <c r="Q378" s="249"/>
      <c r="R378" s="34"/>
      <c r="T378" s="158" t="s">
        <v>21</v>
      </c>
      <c r="U378" s="41" t="s">
        <v>48</v>
      </c>
      <c r="V378" s="33"/>
      <c r="W378" s="159">
        <f>V378*K378</f>
        <v>0</v>
      </c>
      <c r="X378" s="159">
        <v>0.55000000000000004</v>
      </c>
      <c r="Y378" s="159">
        <f>X378*K378</f>
        <v>2.86E-2</v>
      </c>
      <c r="Z378" s="159">
        <v>0</v>
      </c>
      <c r="AA378" s="160">
        <f>Z378*K378</f>
        <v>0</v>
      </c>
      <c r="AR378" s="15" t="s">
        <v>297</v>
      </c>
      <c r="AT378" s="15" t="s">
        <v>221</v>
      </c>
      <c r="AU378" s="15" t="s">
        <v>98</v>
      </c>
      <c r="AY378" s="15" t="s">
        <v>146</v>
      </c>
      <c r="BE378" s="101">
        <f>IF(U378="základní",N378,0)</f>
        <v>0</v>
      </c>
      <c r="BF378" s="101">
        <f>IF(U378="snížená",N378,0)</f>
        <v>0</v>
      </c>
      <c r="BG378" s="101">
        <f>IF(U378="zákl. přenesená",N378,0)</f>
        <v>0</v>
      </c>
      <c r="BH378" s="101">
        <f>IF(U378="sníž. přenesená",N378,0)</f>
        <v>0</v>
      </c>
      <c r="BI378" s="101">
        <f>IF(U378="nulová",N378,0)</f>
        <v>0</v>
      </c>
      <c r="BJ378" s="15" t="s">
        <v>23</v>
      </c>
      <c r="BK378" s="101">
        <f>ROUND(L378*K378,2)</f>
        <v>0</v>
      </c>
      <c r="BL378" s="15" t="s">
        <v>220</v>
      </c>
      <c r="BM378" s="15" t="s">
        <v>528</v>
      </c>
    </row>
    <row r="379" spans="2:65" s="10" customFormat="1" ht="22.5" customHeight="1">
      <c r="B379" s="161"/>
      <c r="C379" s="162"/>
      <c r="D379" s="162"/>
      <c r="E379" s="163" t="s">
        <v>21</v>
      </c>
      <c r="F379" s="240" t="s">
        <v>529</v>
      </c>
      <c r="G379" s="241"/>
      <c r="H379" s="241"/>
      <c r="I379" s="241"/>
      <c r="J379" s="162"/>
      <c r="K379" s="164">
        <v>3.4000000000000002E-2</v>
      </c>
      <c r="L379" s="162"/>
      <c r="M379" s="162"/>
      <c r="N379" s="162"/>
      <c r="O379" s="162"/>
      <c r="P379" s="162"/>
      <c r="Q379" s="162"/>
      <c r="R379" s="165"/>
      <c r="T379" s="166"/>
      <c r="U379" s="162"/>
      <c r="V379" s="162"/>
      <c r="W379" s="162"/>
      <c r="X379" s="162"/>
      <c r="Y379" s="162"/>
      <c r="Z379" s="162"/>
      <c r="AA379" s="167"/>
      <c r="AT379" s="168" t="s">
        <v>154</v>
      </c>
      <c r="AU379" s="168" t="s">
        <v>98</v>
      </c>
      <c r="AV379" s="10" t="s">
        <v>98</v>
      </c>
      <c r="AW379" s="10" t="s">
        <v>39</v>
      </c>
      <c r="AX379" s="10" t="s">
        <v>83</v>
      </c>
      <c r="AY379" s="168" t="s">
        <v>146</v>
      </c>
    </row>
    <row r="380" spans="2:65" s="10" customFormat="1" ht="22.5" customHeight="1">
      <c r="B380" s="161"/>
      <c r="C380" s="162"/>
      <c r="D380" s="162"/>
      <c r="E380" s="163" t="s">
        <v>21</v>
      </c>
      <c r="F380" s="256" t="s">
        <v>530</v>
      </c>
      <c r="G380" s="241"/>
      <c r="H380" s="241"/>
      <c r="I380" s="241"/>
      <c r="J380" s="162"/>
      <c r="K380" s="164">
        <v>1.7999999999999999E-2</v>
      </c>
      <c r="L380" s="162"/>
      <c r="M380" s="162"/>
      <c r="N380" s="162"/>
      <c r="O380" s="162"/>
      <c r="P380" s="162"/>
      <c r="Q380" s="162"/>
      <c r="R380" s="165"/>
      <c r="T380" s="166"/>
      <c r="U380" s="162"/>
      <c r="V380" s="162"/>
      <c r="W380" s="162"/>
      <c r="X380" s="162"/>
      <c r="Y380" s="162"/>
      <c r="Z380" s="162"/>
      <c r="AA380" s="167"/>
      <c r="AT380" s="168" t="s">
        <v>154</v>
      </c>
      <c r="AU380" s="168" t="s">
        <v>98</v>
      </c>
      <c r="AV380" s="10" t="s">
        <v>98</v>
      </c>
      <c r="AW380" s="10" t="s">
        <v>39</v>
      </c>
      <c r="AX380" s="10" t="s">
        <v>83</v>
      </c>
      <c r="AY380" s="168" t="s">
        <v>146</v>
      </c>
    </row>
    <row r="381" spans="2:65" s="11" customFormat="1" ht="22.5" customHeight="1">
      <c r="B381" s="169"/>
      <c r="C381" s="170"/>
      <c r="D381" s="170"/>
      <c r="E381" s="171" t="s">
        <v>21</v>
      </c>
      <c r="F381" s="246" t="s">
        <v>155</v>
      </c>
      <c r="G381" s="247"/>
      <c r="H381" s="247"/>
      <c r="I381" s="247"/>
      <c r="J381" s="170"/>
      <c r="K381" s="172">
        <v>5.1999999999999998E-2</v>
      </c>
      <c r="L381" s="170"/>
      <c r="M381" s="170"/>
      <c r="N381" s="170"/>
      <c r="O381" s="170"/>
      <c r="P381" s="170"/>
      <c r="Q381" s="170"/>
      <c r="R381" s="173"/>
      <c r="T381" s="174"/>
      <c r="U381" s="170"/>
      <c r="V381" s="170"/>
      <c r="W381" s="170"/>
      <c r="X381" s="170"/>
      <c r="Y381" s="170"/>
      <c r="Z381" s="170"/>
      <c r="AA381" s="175"/>
      <c r="AT381" s="176" t="s">
        <v>154</v>
      </c>
      <c r="AU381" s="176" t="s">
        <v>98</v>
      </c>
      <c r="AV381" s="11" t="s">
        <v>151</v>
      </c>
      <c r="AW381" s="11" t="s">
        <v>39</v>
      </c>
      <c r="AX381" s="11" t="s">
        <v>23</v>
      </c>
      <c r="AY381" s="176" t="s">
        <v>146</v>
      </c>
    </row>
    <row r="382" spans="2:65" s="1" customFormat="1" ht="22.5" customHeight="1">
      <c r="B382" s="32"/>
      <c r="C382" s="154" t="s">
        <v>531</v>
      </c>
      <c r="D382" s="154" t="s">
        <v>147</v>
      </c>
      <c r="E382" s="155" t="s">
        <v>532</v>
      </c>
      <c r="F382" s="248" t="s">
        <v>533</v>
      </c>
      <c r="G382" s="249"/>
      <c r="H382" s="249"/>
      <c r="I382" s="249"/>
      <c r="J382" s="156" t="s">
        <v>217</v>
      </c>
      <c r="K382" s="157">
        <v>20.975000000000001</v>
      </c>
      <c r="L382" s="250">
        <v>0</v>
      </c>
      <c r="M382" s="249"/>
      <c r="N382" s="251">
        <f>ROUND(L382*K382,2)</f>
        <v>0</v>
      </c>
      <c r="O382" s="249"/>
      <c r="P382" s="249"/>
      <c r="Q382" s="249"/>
      <c r="R382" s="34"/>
      <c r="T382" s="158" t="s">
        <v>21</v>
      </c>
      <c r="U382" s="41" t="s">
        <v>48</v>
      </c>
      <c r="V382" s="33"/>
      <c r="W382" s="159">
        <f>V382*K382</f>
        <v>0</v>
      </c>
      <c r="X382" s="159">
        <v>0</v>
      </c>
      <c r="Y382" s="159">
        <f>X382*K382</f>
        <v>0</v>
      </c>
      <c r="Z382" s="159">
        <v>1.4999999999999999E-2</v>
      </c>
      <c r="AA382" s="160">
        <f>Z382*K382</f>
        <v>0.31462499999999999</v>
      </c>
      <c r="AR382" s="15" t="s">
        <v>220</v>
      </c>
      <c r="AT382" s="15" t="s">
        <v>147</v>
      </c>
      <c r="AU382" s="15" t="s">
        <v>98</v>
      </c>
      <c r="AY382" s="15" t="s">
        <v>146</v>
      </c>
      <c r="BE382" s="101">
        <f>IF(U382="základní",N382,0)</f>
        <v>0</v>
      </c>
      <c r="BF382" s="101">
        <f>IF(U382="snížená",N382,0)</f>
        <v>0</v>
      </c>
      <c r="BG382" s="101">
        <f>IF(U382="zákl. přenesená",N382,0)</f>
        <v>0</v>
      </c>
      <c r="BH382" s="101">
        <f>IF(U382="sníž. přenesená",N382,0)</f>
        <v>0</v>
      </c>
      <c r="BI382" s="101">
        <f>IF(U382="nulová",N382,0)</f>
        <v>0</v>
      </c>
      <c r="BJ382" s="15" t="s">
        <v>23</v>
      </c>
      <c r="BK382" s="101">
        <f>ROUND(L382*K382,2)</f>
        <v>0</v>
      </c>
      <c r="BL382" s="15" t="s">
        <v>220</v>
      </c>
      <c r="BM382" s="15" t="s">
        <v>534</v>
      </c>
    </row>
    <row r="383" spans="2:65" s="10" customFormat="1" ht="22.5" customHeight="1">
      <c r="B383" s="161"/>
      <c r="C383" s="162"/>
      <c r="D383" s="162"/>
      <c r="E383" s="163" t="s">
        <v>21</v>
      </c>
      <c r="F383" s="240" t="s">
        <v>523</v>
      </c>
      <c r="G383" s="241"/>
      <c r="H383" s="241"/>
      <c r="I383" s="241"/>
      <c r="J383" s="162"/>
      <c r="K383" s="164">
        <v>13.775</v>
      </c>
      <c r="L383" s="162"/>
      <c r="M383" s="162"/>
      <c r="N383" s="162"/>
      <c r="O383" s="162"/>
      <c r="P383" s="162"/>
      <c r="Q383" s="162"/>
      <c r="R383" s="165"/>
      <c r="T383" s="166"/>
      <c r="U383" s="162"/>
      <c r="V383" s="162"/>
      <c r="W383" s="162"/>
      <c r="X383" s="162"/>
      <c r="Y383" s="162"/>
      <c r="Z383" s="162"/>
      <c r="AA383" s="167"/>
      <c r="AT383" s="168" t="s">
        <v>154</v>
      </c>
      <c r="AU383" s="168" t="s">
        <v>98</v>
      </c>
      <c r="AV383" s="10" t="s">
        <v>98</v>
      </c>
      <c r="AW383" s="10" t="s">
        <v>39</v>
      </c>
      <c r="AX383" s="10" t="s">
        <v>83</v>
      </c>
      <c r="AY383" s="168" t="s">
        <v>146</v>
      </c>
    </row>
    <row r="384" spans="2:65" s="10" customFormat="1" ht="22.5" customHeight="1">
      <c r="B384" s="161"/>
      <c r="C384" s="162"/>
      <c r="D384" s="162"/>
      <c r="E384" s="163" t="s">
        <v>21</v>
      </c>
      <c r="F384" s="256" t="s">
        <v>524</v>
      </c>
      <c r="G384" s="241"/>
      <c r="H384" s="241"/>
      <c r="I384" s="241"/>
      <c r="J384" s="162"/>
      <c r="K384" s="164">
        <v>7.2</v>
      </c>
      <c r="L384" s="162"/>
      <c r="M384" s="162"/>
      <c r="N384" s="162"/>
      <c r="O384" s="162"/>
      <c r="P384" s="162"/>
      <c r="Q384" s="162"/>
      <c r="R384" s="165"/>
      <c r="T384" s="166"/>
      <c r="U384" s="162"/>
      <c r="V384" s="162"/>
      <c r="W384" s="162"/>
      <c r="X384" s="162"/>
      <c r="Y384" s="162"/>
      <c r="Z384" s="162"/>
      <c r="AA384" s="167"/>
      <c r="AT384" s="168" t="s">
        <v>154</v>
      </c>
      <c r="AU384" s="168" t="s">
        <v>98</v>
      </c>
      <c r="AV384" s="10" t="s">
        <v>98</v>
      </c>
      <c r="AW384" s="10" t="s">
        <v>39</v>
      </c>
      <c r="AX384" s="10" t="s">
        <v>83</v>
      </c>
      <c r="AY384" s="168" t="s">
        <v>146</v>
      </c>
    </row>
    <row r="385" spans="2:65" s="11" customFormat="1" ht="22.5" customHeight="1">
      <c r="B385" s="169"/>
      <c r="C385" s="170"/>
      <c r="D385" s="170"/>
      <c r="E385" s="171" t="s">
        <v>21</v>
      </c>
      <c r="F385" s="246" t="s">
        <v>155</v>
      </c>
      <c r="G385" s="247"/>
      <c r="H385" s="247"/>
      <c r="I385" s="247"/>
      <c r="J385" s="170"/>
      <c r="K385" s="172">
        <v>20.975000000000001</v>
      </c>
      <c r="L385" s="170"/>
      <c r="M385" s="170"/>
      <c r="N385" s="170"/>
      <c r="O385" s="170"/>
      <c r="P385" s="170"/>
      <c r="Q385" s="170"/>
      <c r="R385" s="173"/>
      <c r="T385" s="174"/>
      <c r="U385" s="170"/>
      <c r="V385" s="170"/>
      <c r="W385" s="170"/>
      <c r="X385" s="170"/>
      <c r="Y385" s="170"/>
      <c r="Z385" s="170"/>
      <c r="AA385" s="175"/>
      <c r="AT385" s="176" t="s">
        <v>154</v>
      </c>
      <c r="AU385" s="176" t="s">
        <v>98</v>
      </c>
      <c r="AV385" s="11" t="s">
        <v>151</v>
      </c>
      <c r="AW385" s="11" t="s">
        <v>39</v>
      </c>
      <c r="AX385" s="11" t="s">
        <v>23</v>
      </c>
      <c r="AY385" s="176" t="s">
        <v>146</v>
      </c>
    </row>
    <row r="386" spans="2:65" s="1" customFormat="1" ht="31.5" customHeight="1">
      <c r="B386" s="32"/>
      <c r="C386" s="154" t="s">
        <v>535</v>
      </c>
      <c r="D386" s="154" t="s">
        <v>147</v>
      </c>
      <c r="E386" s="155" t="s">
        <v>536</v>
      </c>
      <c r="F386" s="248" t="s">
        <v>537</v>
      </c>
      <c r="G386" s="249"/>
      <c r="H386" s="249"/>
      <c r="I386" s="249"/>
      <c r="J386" s="156" t="s">
        <v>217</v>
      </c>
      <c r="K386" s="157">
        <v>13.775</v>
      </c>
      <c r="L386" s="250">
        <v>0</v>
      </c>
      <c r="M386" s="249"/>
      <c r="N386" s="251">
        <f>ROUND(L386*K386,2)</f>
        <v>0</v>
      </c>
      <c r="O386" s="249"/>
      <c r="P386" s="249"/>
      <c r="Q386" s="249"/>
      <c r="R386" s="34"/>
      <c r="T386" s="158" t="s">
        <v>21</v>
      </c>
      <c r="U386" s="41" t="s">
        <v>48</v>
      </c>
      <c r="V386" s="33"/>
      <c r="W386" s="159">
        <f>V386*K386</f>
        <v>0</v>
      </c>
      <c r="X386" s="159">
        <v>0</v>
      </c>
      <c r="Y386" s="159">
        <f>X386*K386</f>
        <v>0</v>
      </c>
      <c r="Z386" s="159">
        <v>0</v>
      </c>
      <c r="AA386" s="160">
        <f>Z386*K386</f>
        <v>0</v>
      </c>
      <c r="AR386" s="15" t="s">
        <v>220</v>
      </c>
      <c r="AT386" s="15" t="s">
        <v>147</v>
      </c>
      <c r="AU386" s="15" t="s">
        <v>98</v>
      </c>
      <c r="AY386" s="15" t="s">
        <v>146</v>
      </c>
      <c r="BE386" s="101">
        <f>IF(U386="základní",N386,0)</f>
        <v>0</v>
      </c>
      <c r="BF386" s="101">
        <f>IF(U386="snížená",N386,0)</f>
        <v>0</v>
      </c>
      <c r="BG386" s="101">
        <f>IF(U386="zákl. přenesená",N386,0)</f>
        <v>0</v>
      </c>
      <c r="BH386" s="101">
        <f>IF(U386="sníž. přenesená",N386,0)</f>
        <v>0</v>
      </c>
      <c r="BI386" s="101">
        <f>IF(U386="nulová",N386,0)</f>
        <v>0</v>
      </c>
      <c r="BJ386" s="15" t="s">
        <v>23</v>
      </c>
      <c r="BK386" s="101">
        <f>ROUND(L386*K386,2)</f>
        <v>0</v>
      </c>
      <c r="BL386" s="15" t="s">
        <v>220</v>
      </c>
      <c r="BM386" s="15" t="s">
        <v>538</v>
      </c>
    </row>
    <row r="387" spans="2:65" s="10" customFormat="1" ht="22.5" customHeight="1">
      <c r="B387" s="161"/>
      <c r="C387" s="162"/>
      <c r="D387" s="162"/>
      <c r="E387" s="163" t="s">
        <v>21</v>
      </c>
      <c r="F387" s="240" t="s">
        <v>523</v>
      </c>
      <c r="G387" s="241"/>
      <c r="H387" s="241"/>
      <c r="I387" s="241"/>
      <c r="J387" s="162"/>
      <c r="K387" s="164">
        <v>13.775</v>
      </c>
      <c r="L387" s="162"/>
      <c r="M387" s="162"/>
      <c r="N387" s="162"/>
      <c r="O387" s="162"/>
      <c r="P387" s="162"/>
      <c r="Q387" s="162"/>
      <c r="R387" s="165"/>
      <c r="T387" s="166"/>
      <c r="U387" s="162"/>
      <c r="V387" s="162"/>
      <c r="W387" s="162"/>
      <c r="X387" s="162"/>
      <c r="Y387" s="162"/>
      <c r="Z387" s="162"/>
      <c r="AA387" s="167"/>
      <c r="AT387" s="168" t="s">
        <v>154</v>
      </c>
      <c r="AU387" s="168" t="s">
        <v>98</v>
      </c>
      <c r="AV387" s="10" t="s">
        <v>98</v>
      </c>
      <c r="AW387" s="10" t="s">
        <v>39</v>
      </c>
      <c r="AX387" s="10" t="s">
        <v>83</v>
      </c>
      <c r="AY387" s="168" t="s">
        <v>146</v>
      </c>
    </row>
    <row r="388" spans="2:65" s="11" customFormat="1" ht="22.5" customHeight="1">
      <c r="B388" s="169"/>
      <c r="C388" s="170"/>
      <c r="D388" s="170"/>
      <c r="E388" s="171" t="s">
        <v>21</v>
      </c>
      <c r="F388" s="246" t="s">
        <v>155</v>
      </c>
      <c r="G388" s="247"/>
      <c r="H388" s="247"/>
      <c r="I388" s="247"/>
      <c r="J388" s="170"/>
      <c r="K388" s="172">
        <v>13.775</v>
      </c>
      <c r="L388" s="170"/>
      <c r="M388" s="170"/>
      <c r="N388" s="170"/>
      <c r="O388" s="170"/>
      <c r="P388" s="170"/>
      <c r="Q388" s="170"/>
      <c r="R388" s="173"/>
      <c r="T388" s="174"/>
      <c r="U388" s="170"/>
      <c r="V388" s="170"/>
      <c r="W388" s="170"/>
      <c r="X388" s="170"/>
      <c r="Y388" s="170"/>
      <c r="Z388" s="170"/>
      <c r="AA388" s="175"/>
      <c r="AT388" s="176" t="s">
        <v>154</v>
      </c>
      <c r="AU388" s="176" t="s">
        <v>98</v>
      </c>
      <c r="AV388" s="11" t="s">
        <v>151</v>
      </c>
      <c r="AW388" s="11" t="s">
        <v>39</v>
      </c>
      <c r="AX388" s="11" t="s">
        <v>23</v>
      </c>
      <c r="AY388" s="176" t="s">
        <v>146</v>
      </c>
    </row>
    <row r="389" spans="2:65" s="1" customFormat="1" ht="31.5" customHeight="1">
      <c r="B389" s="32"/>
      <c r="C389" s="177" t="s">
        <v>539</v>
      </c>
      <c r="D389" s="177" t="s">
        <v>221</v>
      </c>
      <c r="E389" s="178" t="s">
        <v>540</v>
      </c>
      <c r="F389" s="255" t="s">
        <v>541</v>
      </c>
      <c r="G389" s="253"/>
      <c r="H389" s="253"/>
      <c r="I389" s="253"/>
      <c r="J389" s="179" t="s">
        <v>158</v>
      </c>
      <c r="K389" s="180">
        <v>0.22</v>
      </c>
      <c r="L389" s="252">
        <v>0</v>
      </c>
      <c r="M389" s="253"/>
      <c r="N389" s="254">
        <f>ROUND(L389*K389,2)</f>
        <v>0</v>
      </c>
      <c r="O389" s="249"/>
      <c r="P389" s="249"/>
      <c r="Q389" s="249"/>
      <c r="R389" s="34"/>
      <c r="T389" s="158" t="s">
        <v>21</v>
      </c>
      <c r="U389" s="41" t="s">
        <v>48</v>
      </c>
      <c r="V389" s="33"/>
      <c r="W389" s="159">
        <f>V389*K389</f>
        <v>0</v>
      </c>
      <c r="X389" s="159">
        <v>0.55000000000000004</v>
      </c>
      <c r="Y389" s="159">
        <f>X389*K389</f>
        <v>0.12100000000000001</v>
      </c>
      <c r="Z389" s="159">
        <v>0</v>
      </c>
      <c r="AA389" s="160">
        <f>Z389*K389</f>
        <v>0</v>
      </c>
      <c r="AR389" s="15" t="s">
        <v>297</v>
      </c>
      <c r="AT389" s="15" t="s">
        <v>221</v>
      </c>
      <c r="AU389" s="15" t="s">
        <v>98</v>
      </c>
      <c r="AY389" s="15" t="s">
        <v>146</v>
      </c>
      <c r="BE389" s="101">
        <f>IF(U389="základní",N389,0)</f>
        <v>0</v>
      </c>
      <c r="BF389" s="101">
        <f>IF(U389="snížená",N389,0)</f>
        <v>0</v>
      </c>
      <c r="BG389" s="101">
        <f>IF(U389="zákl. přenesená",N389,0)</f>
        <v>0</v>
      </c>
      <c r="BH389" s="101">
        <f>IF(U389="sníž. přenesená",N389,0)</f>
        <v>0</v>
      </c>
      <c r="BI389" s="101">
        <f>IF(U389="nulová",N389,0)</f>
        <v>0</v>
      </c>
      <c r="BJ389" s="15" t="s">
        <v>23</v>
      </c>
      <c r="BK389" s="101">
        <f>ROUND(L389*K389,2)</f>
        <v>0</v>
      </c>
      <c r="BL389" s="15" t="s">
        <v>220</v>
      </c>
      <c r="BM389" s="15" t="s">
        <v>542</v>
      </c>
    </row>
    <row r="390" spans="2:65" s="10" customFormat="1" ht="22.5" customHeight="1">
      <c r="B390" s="161"/>
      <c r="C390" s="162"/>
      <c r="D390" s="162"/>
      <c r="E390" s="163" t="s">
        <v>21</v>
      </c>
      <c r="F390" s="240" t="s">
        <v>543</v>
      </c>
      <c r="G390" s="241"/>
      <c r="H390" s="241"/>
      <c r="I390" s="241"/>
      <c r="J390" s="162"/>
      <c r="K390" s="164">
        <v>0.22</v>
      </c>
      <c r="L390" s="162"/>
      <c r="M390" s="162"/>
      <c r="N390" s="162"/>
      <c r="O390" s="162"/>
      <c r="P390" s="162"/>
      <c r="Q390" s="162"/>
      <c r="R390" s="165"/>
      <c r="T390" s="166"/>
      <c r="U390" s="162"/>
      <c r="V390" s="162"/>
      <c r="W390" s="162"/>
      <c r="X390" s="162"/>
      <c r="Y390" s="162"/>
      <c r="Z390" s="162"/>
      <c r="AA390" s="167"/>
      <c r="AT390" s="168" t="s">
        <v>154</v>
      </c>
      <c r="AU390" s="168" t="s">
        <v>98</v>
      </c>
      <c r="AV390" s="10" t="s">
        <v>98</v>
      </c>
      <c r="AW390" s="10" t="s">
        <v>39</v>
      </c>
      <c r="AX390" s="10" t="s">
        <v>83</v>
      </c>
      <c r="AY390" s="168" t="s">
        <v>146</v>
      </c>
    </row>
    <row r="391" spans="2:65" s="11" customFormat="1" ht="22.5" customHeight="1">
      <c r="B391" s="169"/>
      <c r="C391" s="170"/>
      <c r="D391" s="170"/>
      <c r="E391" s="171" t="s">
        <v>21</v>
      </c>
      <c r="F391" s="246" t="s">
        <v>155</v>
      </c>
      <c r="G391" s="247"/>
      <c r="H391" s="247"/>
      <c r="I391" s="247"/>
      <c r="J391" s="170"/>
      <c r="K391" s="172">
        <v>0.22</v>
      </c>
      <c r="L391" s="170"/>
      <c r="M391" s="170"/>
      <c r="N391" s="170"/>
      <c r="O391" s="170"/>
      <c r="P391" s="170"/>
      <c r="Q391" s="170"/>
      <c r="R391" s="173"/>
      <c r="T391" s="174"/>
      <c r="U391" s="170"/>
      <c r="V391" s="170"/>
      <c r="W391" s="170"/>
      <c r="X391" s="170"/>
      <c r="Y391" s="170"/>
      <c r="Z391" s="170"/>
      <c r="AA391" s="175"/>
      <c r="AT391" s="176" t="s">
        <v>154</v>
      </c>
      <c r="AU391" s="176" t="s">
        <v>98</v>
      </c>
      <c r="AV391" s="11" t="s">
        <v>151</v>
      </c>
      <c r="AW391" s="11" t="s">
        <v>39</v>
      </c>
      <c r="AX391" s="11" t="s">
        <v>23</v>
      </c>
      <c r="AY391" s="176" t="s">
        <v>146</v>
      </c>
    </row>
    <row r="392" spans="2:65" s="1" customFormat="1" ht="31.5" customHeight="1">
      <c r="B392" s="32"/>
      <c r="C392" s="154" t="s">
        <v>544</v>
      </c>
      <c r="D392" s="154" t="s">
        <v>147</v>
      </c>
      <c r="E392" s="155" t="s">
        <v>545</v>
      </c>
      <c r="F392" s="248" t="s">
        <v>546</v>
      </c>
      <c r="G392" s="249"/>
      <c r="H392" s="249"/>
      <c r="I392" s="249"/>
      <c r="J392" s="156" t="s">
        <v>250</v>
      </c>
      <c r="K392" s="157">
        <v>15.153</v>
      </c>
      <c r="L392" s="250">
        <v>0</v>
      </c>
      <c r="M392" s="249"/>
      <c r="N392" s="251">
        <f>ROUND(L392*K392,2)</f>
        <v>0</v>
      </c>
      <c r="O392" s="249"/>
      <c r="P392" s="249"/>
      <c r="Q392" s="249"/>
      <c r="R392" s="34"/>
      <c r="T392" s="158" t="s">
        <v>21</v>
      </c>
      <c r="U392" s="41" t="s">
        <v>48</v>
      </c>
      <c r="V392" s="33"/>
      <c r="W392" s="159">
        <f>V392*K392</f>
        <v>0</v>
      </c>
      <c r="X392" s="159">
        <v>0</v>
      </c>
      <c r="Y392" s="159">
        <f>X392*K392</f>
        <v>0</v>
      </c>
      <c r="Z392" s="159">
        <v>0</v>
      </c>
      <c r="AA392" s="160">
        <f>Z392*K392</f>
        <v>0</v>
      </c>
      <c r="AR392" s="15" t="s">
        <v>220</v>
      </c>
      <c r="AT392" s="15" t="s">
        <v>147</v>
      </c>
      <c r="AU392" s="15" t="s">
        <v>98</v>
      </c>
      <c r="AY392" s="15" t="s">
        <v>146</v>
      </c>
      <c r="BE392" s="101">
        <f>IF(U392="základní",N392,0)</f>
        <v>0</v>
      </c>
      <c r="BF392" s="101">
        <f>IF(U392="snížená",N392,0)</f>
        <v>0</v>
      </c>
      <c r="BG392" s="101">
        <f>IF(U392="zákl. přenesená",N392,0)</f>
        <v>0</v>
      </c>
      <c r="BH392" s="101">
        <f>IF(U392="sníž. přenesená",N392,0)</f>
        <v>0</v>
      </c>
      <c r="BI392" s="101">
        <f>IF(U392="nulová",N392,0)</f>
        <v>0</v>
      </c>
      <c r="BJ392" s="15" t="s">
        <v>23</v>
      </c>
      <c r="BK392" s="101">
        <f>ROUND(L392*K392,2)</f>
        <v>0</v>
      </c>
      <c r="BL392" s="15" t="s">
        <v>220</v>
      </c>
      <c r="BM392" s="15" t="s">
        <v>547</v>
      </c>
    </row>
    <row r="393" spans="2:65" s="10" customFormat="1" ht="22.5" customHeight="1">
      <c r="B393" s="161"/>
      <c r="C393" s="162"/>
      <c r="D393" s="162"/>
      <c r="E393" s="163" t="s">
        <v>21</v>
      </c>
      <c r="F393" s="240" t="s">
        <v>548</v>
      </c>
      <c r="G393" s="241"/>
      <c r="H393" s="241"/>
      <c r="I393" s="241"/>
      <c r="J393" s="162"/>
      <c r="K393" s="164">
        <v>15.153</v>
      </c>
      <c r="L393" s="162"/>
      <c r="M393" s="162"/>
      <c r="N393" s="162"/>
      <c r="O393" s="162"/>
      <c r="P393" s="162"/>
      <c r="Q393" s="162"/>
      <c r="R393" s="165"/>
      <c r="T393" s="166"/>
      <c r="U393" s="162"/>
      <c r="V393" s="162"/>
      <c r="W393" s="162"/>
      <c r="X393" s="162"/>
      <c r="Y393" s="162"/>
      <c r="Z393" s="162"/>
      <c r="AA393" s="167"/>
      <c r="AT393" s="168" t="s">
        <v>154</v>
      </c>
      <c r="AU393" s="168" t="s">
        <v>98</v>
      </c>
      <c r="AV393" s="10" t="s">
        <v>98</v>
      </c>
      <c r="AW393" s="10" t="s">
        <v>39</v>
      </c>
      <c r="AX393" s="10" t="s">
        <v>83</v>
      </c>
      <c r="AY393" s="168" t="s">
        <v>146</v>
      </c>
    </row>
    <row r="394" spans="2:65" s="11" customFormat="1" ht="22.5" customHeight="1">
      <c r="B394" s="169"/>
      <c r="C394" s="170"/>
      <c r="D394" s="170"/>
      <c r="E394" s="171" t="s">
        <v>21</v>
      </c>
      <c r="F394" s="246" t="s">
        <v>155</v>
      </c>
      <c r="G394" s="247"/>
      <c r="H394" s="247"/>
      <c r="I394" s="247"/>
      <c r="J394" s="170"/>
      <c r="K394" s="172">
        <v>15.153</v>
      </c>
      <c r="L394" s="170"/>
      <c r="M394" s="170"/>
      <c r="N394" s="170"/>
      <c r="O394" s="170"/>
      <c r="P394" s="170"/>
      <c r="Q394" s="170"/>
      <c r="R394" s="173"/>
      <c r="T394" s="174"/>
      <c r="U394" s="170"/>
      <c r="V394" s="170"/>
      <c r="W394" s="170"/>
      <c r="X394" s="170"/>
      <c r="Y394" s="170"/>
      <c r="Z394" s="170"/>
      <c r="AA394" s="175"/>
      <c r="AT394" s="176" t="s">
        <v>154</v>
      </c>
      <c r="AU394" s="176" t="s">
        <v>98</v>
      </c>
      <c r="AV394" s="11" t="s">
        <v>151</v>
      </c>
      <c r="AW394" s="11" t="s">
        <v>39</v>
      </c>
      <c r="AX394" s="11" t="s">
        <v>23</v>
      </c>
      <c r="AY394" s="176" t="s">
        <v>146</v>
      </c>
    </row>
    <row r="395" spans="2:65" s="1" customFormat="1" ht="31.5" customHeight="1">
      <c r="B395" s="32"/>
      <c r="C395" s="177" t="s">
        <v>549</v>
      </c>
      <c r="D395" s="177" t="s">
        <v>221</v>
      </c>
      <c r="E395" s="178" t="s">
        <v>540</v>
      </c>
      <c r="F395" s="255" t="s">
        <v>541</v>
      </c>
      <c r="G395" s="253"/>
      <c r="H395" s="253"/>
      <c r="I395" s="253"/>
      <c r="J395" s="179" t="s">
        <v>158</v>
      </c>
      <c r="K395" s="180">
        <v>4.3999999999999997E-2</v>
      </c>
      <c r="L395" s="252">
        <v>0</v>
      </c>
      <c r="M395" s="253"/>
      <c r="N395" s="254">
        <f>ROUND(L395*K395,2)</f>
        <v>0</v>
      </c>
      <c r="O395" s="249"/>
      <c r="P395" s="249"/>
      <c r="Q395" s="249"/>
      <c r="R395" s="34"/>
      <c r="T395" s="158" t="s">
        <v>21</v>
      </c>
      <c r="U395" s="41" t="s">
        <v>48</v>
      </c>
      <c r="V395" s="33"/>
      <c r="W395" s="159">
        <f>V395*K395</f>
        <v>0</v>
      </c>
      <c r="X395" s="159">
        <v>0.55000000000000004</v>
      </c>
      <c r="Y395" s="159">
        <f>X395*K395</f>
        <v>2.4199999999999999E-2</v>
      </c>
      <c r="Z395" s="159">
        <v>0</v>
      </c>
      <c r="AA395" s="160">
        <f>Z395*K395</f>
        <v>0</v>
      </c>
      <c r="AR395" s="15" t="s">
        <v>297</v>
      </c>
      <c r="AT395" s="15" t="s">
        <v>221</v>
      </c>
      <c r="AU395" s="15" t="s">
        <v>98</v>
      </c>
      <c r="AY395" s="15" t="s">
        <v>146</v>
      </c>
      <c r="BE395" s="101">
        <f>IF(U395="základní",N395,0)</f>
        <v>0</v>
      </c>
      <c r="BF395" s="101">
        <f>IF(U395="snížená",N395,0)</f>
        <v>0</v>
      </c>
      <c r="BG395" s="101">
        <f>IF(U395="zákl. přenesená",N395,0)</f>
        <v>0</v>
      </c>
      <c r="BH395" s="101">
        <f>IF(U395="sníž. přenesená",N395,0)</f>
        <v>0</v>
      </c>
      <c r="BI395" s="101">
        <f>IF(U395="nulová",N395,0)</f>
        <v>0</v>
      </c>
      <c r="BJ395" s="15" t="s">
        <v>23</v>
      </c>
      <c r="BK395" s="101">
        <f>ROUND(L395*K395,2)</f>
        <v>0</v>
      </c>
      <c r="BL395" s="15" t="s">
        <v>220</v>
      </c>
      <c r="BM395" s="15" t="s">
        <v>550</v>
      </c>
    </row>
    <row r="396" spans="2:65" s="10" customFormat="1" ht="31.5" customHeight="1">
      <c r="B396" s="161"/>
      <c r="C396" s="162"/>
      <c r="D396" s="162"/>
      <c r="E396" s="163" t="s">
        <v>21</v>
      </c>
      <c r="F396" s="240" t="s">
        <v>551</v>
      </c>
      <c r="G396" s="241"/>
      <c r="H396" s="241"/>
      <c r="I396" s="241"/>
      <c r="J396" s="162"/>
      <c r="K396" s="164">
        <v>0.04</v>
      </c>
      <c r="L396" s="162"/>
      <c r="M396" s="162"/>
      <c r="N396" s="162"/>
      <c r="O396" s="162"/>
      <c r="P396" s="162"/>
      <c r="Q396" s="162"/>
      <c r="R396" s="165"/>
      <c r="T396" s="166"/>
      <c r="U396" s="162"/>
      <c r="V396" s="162"/>
      <c r="W396" s="162"/>
      <c r="X396" s="162"/>
      <c r="Y396" s="162"/>
      <c r="Z396" s="162"/>
      <c r="AA396" s="167"/>
      <c r="AT396" s="168" t="s">
        <v>154</v>
      </c>
      <c r="AU396" s="168" t="s">
        <v>98</v>
      </c>
      <c r="AV396" s="10" t="s">
        <v>98</v>
      </c>
      <c r="AW396" s="10" t="s">
        <v>39</v>
      </c>
      <c r="AX396" s="10" t="s">
        <v>83</v>
      </c>
      <c r="AY396" s="168" t="s">
        <v>146</v>
      </c>
    </row>
    <row r="397" spans="2:65" s="11" customFormat="1" ht="22.5" customHeight="1">
      <c r="B397" s="169"/>
      <c r="C397" s="170"/>
      <c r="D397" s="170"/>
      <c r="E397" s="171" t="s">
        <v>21</v>
      </c>
      <c r="F397" s="246" t="s">
        <v>155</v>
      </c>
      <c r="G397" s="247"/>
      <c r="H397" s="247"/>
      <c r="I397" s="247"/>
      <c r="J397" s="170"/>
      <c r="K397" s="172">
        <v>0.04</v>
      </c>
      <c r="L397" s="170"/>
      <c r="M397" s="170"/>
      <c r="N397" s="170"/>
      <c r="O397" s="170"/>
      <c r="P397" s="170"/>
      <c r="Q397" s="170"/>
      <c r="R397" s="173"/>
      <c r="T397" s="174"/>
      <c r="U397" s="170"/>
      <c r="V397" s="170"/>
      <c r="W397" s="170"/>
      <c r="X397" s="170"/>
      <c r="Y397" s="170"/>
      <c r="Z397" s="170"/>
      <c r="AA397" s="175"/>
      <c r="AT397" s="176" t="s">
        <v>154</v>
      </c>
      <c r="AU397" s="176" t="s">
        <v>98</v>
      </c>
      <c r="AV397" s="11" t="s">
        <v>151</v>
      </c>
      <c r="AW397" s="11" t="s">
        <v>39</v>
      </c>
      <c r="AX397" s="11" t="s">
        <v>23</v>
      </c>
      <c r="AY397" s="176" t="s">
        <v>146</v>
      </c>
    </row>
    <row r="398" spans="2:65" s="1" customFormat="1" ht="31.5" customHeight="1">
      <c r="B398" s="32"/>
      <c r="C398" s="154" t="s">
        <v>552</v>
      </c>
      <c r="D398" s="154" t="s">
        <v>147</v>
      </c>
      <c r="E398" s="155" t="s">
        <v>553</v>
      </c>
      <c r="F398" s="248" t="s">
        <v>554</v>
      </c>
      <c r="G398" s="249"/>
      <c r="H398" s="249"/>
      <c r="I398" s="249"/>
      <c r="J398" s="156" t="s">
        <v>158</v>
      </c>
      <c r="K398" s="157">
        <v>0.505</v>
      </c>
      <c r="L398" s="250">
        <v>0</v>
      </c>
      <c r="M398" s="249"/>
      <c r="N398" s="251">
        <f>ROUND(L398*K398,2)</f>
        <v>0</v>
      </c>
      <c r="O398" s="249"/>
      <c r="P398" s="249"/>
      <c r="Q398" s="249"/>
      <c r="R398" s="34"/>
      <c r="T398" s="158" t="s">
        <v>21</v>
      </c>
      <c r="U398" s="41" t="s">
        <v>48</v>
      </c>
      <c r="V398" s="33"/>
      <c r="W398" s="159">
        <f>V398*K398</f>
        <v>0</v>
      </c>
      <c r="X398" s="159">
        <v>2.3369999999999998E-2</v>
      </c>
      <c r="Y398" s="159">
        <f>X398*K398</f>
        <v>1.1801849999999999E-2</v>
      </c>
      <c r="Z398" s="159">
        <v>0</v>
      </c>
      <c r="AA398" s="160">
        <f>Z398*K398</f>
        <v>0</v>
      </c>
      <c r="AR398" s="15" t="s">
        <v>220</v>
      </c>
      <c r="AT398" s="15" t="s">
        <v>147</v>
      </c>
      <c r="AU398" s="15" t="s">
        <v>98</v>
      </c>
      <c r="AY398" s="15" t="s">
        <v>146</v>
      </c>
      <c r="BE398" s="101">
        <f>IF(U398="základní",N398,0)</f>
        <v>0</v>
      </c>
      <c r="BF398" s="101">
        <f>IF(U398="snížená",N398,0)</f>
        <v>0</v>
      </c>
      <c r="BG398" s="101">
        <f>IF(U398="zákl. přenesená",N398,0)</f>
        <v>0</v>
      </c>
      <c r="BH398" s="101">
        <f>IF(U398="sníž. přenesená",N398,0)</f>
        <v>0</v>
      </c>
      <c r="BI398" s="101">
        <f>IF(U398="nulová",N398,0)</f>
        <v>0</v>
      </c>
      <c r="BJ398" s="15" t="s">
        <v>23</v>
      </c>
      <c r="BK398" s="101">
        <f>ROUND(L398*K398,2)</f>
        <v>0</v>
      </c>
      <c r="BL398" s="15" t="s">
        <v>220</v>
      </c>
      <c r="BM398" s="15" t="s">
        <v>555</v>
      </c>
    </row>
    <row r="399" spans="2:65" s="10" customFormat="1" ht="22.5" customHeight="1">
      <c r="B399" s="161"/>
      <c r="C399" s="162"/>
      <c r="D399" s="162"/>
      <c r="E399" s="163" t="s">
        <v>21</v>
      </c>
      <c r="F399" s="240" t="s">
        <v>556</v>
      </c>
      <c r="G399" s="241"/>
      <c r="H399" s="241"/>
      <c r="I399" s="241"/>
      <c r="J399" s="162"/>
      <c r="K399" s="164">
        <v>0.505</v>
      </c>
      <c r="L399" s="162"/>
      <c r="M399" s="162"/>
      <c r="N399" s="162"/>
      <c r="O399" s="162"/>
      <c r="P399" s="162"/>
      <c r="Q399" s="162"/>
      <c r="R399" s="165"/>
      <c r="T399" s="166"/>
      <c r="U399" s="162"/>
      <c r="V399" s="162"/>
      <c r="W399" s="162"/>
      <c r="X399" s="162"/>
      <c r="Y399" s="162"/>
      <c r="Z399" s="162"/>
      <c r="AA399" s="167"/>
      <c r="AT399" s="168" t="s">
        <v>154</v>
      </c>
      <c r="AU399" s="168" t="s">
        <v>98</v>
      </c>
      <c r="AV399" s="10" t="s">
        <v>98</v>
      </c>
      <c r="AW399" s="10" t="s">
        <v>39</v>
      </c>
      <c r="AX399" s="10" t="s">
        <v>83</v>
      </c>
      <c r="AY399" s="168" t="s">
        <v>146</v>
      </c>
    </row>
    <row r="400" spans="2:65" s="11" customFormat="1" ht="22.5" customHeight="1">
      <c r="B400" s="169"/>
      <c r="C400" s="170"/>
      <c r="D400" s="170"/>
      <c r="E400" s="171" t="s">
        <v>21</v>
      </c>
      <c r="F400" s="246" t="s">
        <v>155</v>
      </c>
      <c r="G400" s="247"/>
      <c r="H400" s="247"/>
      <c r="I400" s="247"/>
      <c r="J400" s="170"/>
      <c r="K400" s="172">
        <v>0.505</v>
      </c>
      <c r="L400" s="170"/>
      <c r="M400" s="170"/>
      <c r="N400" s="170"/>
      <c r="O400" s="170"/>
      <c r="P400" s="170"/>
      <c r="Q400" s="170"/>
      <c r="R400" s="173"/>
      <c r="T400" s="174"/>
      <c r="U400" s="170"/>
      <c r="V400" s="170"/>
      <c r="W400" s="170"/>
      <c r="X400" s="170"/>
      <c r="Y400" s="170"/>
      <c r="Z400" s="170"/>
      <c r="AA400" s="175"/>
      <c r="AT400" s="176" t="s">
        <v>154</v>
      </c>
      <c r="AU400" s="176" t="s">
        <v>98</v>
      </c>
      <c r="AV400" s="11" t="s">
        <v>151</v>
      </c>
      <c r="AW400" s="11" t="s">
        <v>39</v>
      </c>
      <c r="AX400" s="11" t="s">
        <v>23</v>
      </c>
      <c r="AY400" s="176" t="s">
        <v>146</v>
      </c>
    </row>
    <row r="401" spans="2:65" s="1" customFormat="1" ht="31.5" customHeight="1">
      <c r="B401" s="32"/>
      <c r="C401" s="154" t="s">
        <v>557</v>
      </c>
      <c r="D401" s="154" t="s">
        <v>147</v>
      </c>
      <c r="E401" s="155" t="s">
        <v>558</v>
      </c>
      <c r="F401" s="248" t="s">
        <v>559</v>
      </c>
      <c r="G401" s="249"/>
      <c r="H401" s="249"/>
      <c r="I401" s="249"/>
      <c r="J401" s="156" t="s">
        <v>212</v>
      </c>
      <c r="K401" s="157">
        <v>0.28599999999999998</v>
      </c>
      <c r="L401" s="250">
        <v>0</v>
      </c>
      <c r="M401" s="249"/>
      <c r="N401" s="251">
        <f>ROUND(L401*K401,2)</f>
        <v>0</v>
      </c>
      <c r="O401" s="249"/>
      <c r="P401" s="249"/>
      <c r="Q401" s="249"/>
      <c r="R401" s="34"/>
      <c r="T401" s="158" t="s">
        <v>21</v>
      </c>
      <c r="U401" s="41" t="s">
        <v>48</v>
      </c>
      <c r="V401" s="33"/>
      <c r="W401" s="159">
        <f>V401*K401</f>
        <v>0</v>
      </c>
      <c r="X401" s="159">
        <v>0</v>
      </c>
      <c r="Y401" s="159">
        <f>X401*K401</f>
        <v>0</v>
      </c>
      <c r="Z401" s="159">
        <v>0</v>
      </c>
      <c r="AA401" s="160">
        <f>Z401*K401</f>
        <v>0</v>
      </c>
      <c r="AR401" s="15" t="s">
        <v>220</v>
      </c>
      <c r="AT401" s="15" t="s">
        <v>147</v>
      </c>
      <c r="AU401" s="15" t="s">
        <v>98</v>
      </c>
      <c r="AY401" s="15" t="s">
        <v>146</v>
      </c>
      <c r="BE401" s="101">
        <f>IF(U401="základní",N401,0)</f>
        <v>0</v>
      </c>
      <c r="BF401" s="101">
        <f>IF(U401="snížená",N401,0)</f>
        <v>0</v>
      </c>
      <c r="BG401" s="101">
        <f>IF(U401="zákl. přenesená",N401,0)</f>
        <v>0</v>
      </c>
      <c r="BH401" s="101">
        <f>IF(U401="sníž. přenesená",N401,0)</f>
        <v>0</v>
      </c>
      <c r="BI401" s="101">
        <f>IF(U401="nulová",N401,0)</f>
        <v>0</v>
      </c>
      <c r="BJ401" s="15" t="s">
        <v>23</v>
      </c>
      <c r="BK401" s="101">
        <f>ROUND(L401*K401,2)</f>
        <v>0</v>
      </c>
      <c r="BL401" s="15" t="s">
        <v>220</v>
      </c>
      <c r="BM401" s="15" t="s">
        <v>560</v>
      </c>
    </row>
    <row r="402" spans="2:65" s="9" customFormat="1" ht="29.85" customHeight="1">
      <c r="B402" s="143"/>
      <c r="C402" s="144"/>
      <c r="D402" s="153" t="s">
        <v>118</v>
      </c>
      <c r="E402" s="153"/>
      <c r="F402" s="153"/>
      <c r="G402" s="153"/>
      <c r="H402" s="153"/>
      <c r="I402" s="153"/>
      <c r="J402" s="153"/>
      <c r="K402" s="153"/>
      <c r="L402" s="153"/>
      <c r="M402" s="153"/>
      <c r="N402" s="257">
        <f>BK402</f>
        <v>0</v>
      </c>
      <c r="O402" s="258"/>
      <c r="P402" s="258"/>
      <c r="Q402" s="258"/>
      <c r="R402" s="146"/>
      <c r="T402" s="147"/>
      <c r="U402" s="144"/>
      <c r="V402" s="144"/>
      <c r="W402" s="148">
        <f>SUM(W403:W418)</f>
        <v>0</v>
      </c>
      <c r="X402" s="144"/>
      <c r="Y402" s="148">
        <f>SUM(Y403:Y418)</f>
        <v>0.122664</v>
      </c>
      <c r="Z402" s="144"/>
      <c r="AA402" s="149">
        <f>SUM(AA403:AA418)</f>
        <v>4.1112000000000003E-2</v>
      </c>
      <c r="AR402" s="150" t="s">
        <v>98</v>
      </c>
      <c r="AT402" s="151" t="s">
        <v>82</v>
      </c>
      <c r="AU402" s="151" t="s">
        <v>23</v>
      </c>
      <c r="AY402" s="150" t="s">
        <v>146</v>
      </c>
      <c r="BK402" s="152">
        <f>SUM(BK403:BK418)</f>
        <v>0</v>
      </c>
    </row>
    <row r="403" spans="2:65" s="1" customFormat="1" ht="22.5" customHeight="1">
      <c r="B403" s="32"/>
      <c r="C403" s="154" t="s">
        <v>561</v>
      </c>
      <c r="D403" s="154" t="s">
        <v>147</v>
      </c>
      <c r="E403" s="155" t="s">
        <v>562</v>
      </c>
      <c r="F403" s="248" t="s">
        <v>563</v>
      </c>
      <c r="G403" s="249"/>
      <c r="H403" s="249"/>
      <c r="I403" s="249"/>
      <c r="J403" s="156" t="s">
        <v>217</v>
      </c>
      <c r="K403" s="157">
        <v>7.2</v>
      </c>
      <c r="L403" s="250">
        <v>0</v>
      </c>
      <c r="M403" s="249"/>
      <c r="N403" s="251">
        <f>ROUND(L403*K403,2)</f>
        <v>0</v>
      </c>
      <c r="O403" s="249"/>
      <c r="P403" s="249"/>
      <c r="Q403" s="249"/>
      <c r="R403" s="34"/>
      <c r="T403" s="158" t="s">
        <v>21</v>
      </c>
      <c r="U403" s="41" t="s">
        <v>48</v>
      </c>
      <c r="V403" s="33"/>
      <c r="W403" s="159">
        <f>V403*K403</f>
        <v>0</v>
      </c>
      <c r="X403" s="159">
        <v>0</v>
      </c>
      <c r="Y403" s="159">
        <f>X403*K403</f>
        <v>0</v>
      </c>
      <c r="Z403" s="159">
        <v>5.7099999999999998E-3</v>
      </c>
      <c r="AA403" s="160">
        <f>Z403*K403</f>
        <v>4.1112000000000003E-2</v>
      </c>
      <c r="AR403" s="15" t="s">
        <v>220</v>
      </c>
      <c r="AT403" s="15" t="s">
        <v>147</v>
      </c>
      <c r="AU403" s="15" t="s">
        <v>98</v>
      </c>
      <c r="AY403" s="15" t="s">
        <v>146</v>
      </c>
      <c r="BE403" s="101">
        <f>IF(U403="základní",N403,0)</f>
        <v>0</v>
      </c>
      <c r="BF403" s="101">
        <f>IF(U403="snížená",N403,0)</f>
        <v>0</v>
      </c>
      <c r="BG403" s="101">
        <f>IF(U403="zákl. přenesená",N403,0)</f>
        <v>0</v>
      </c>
      <c r="BH403" s="101">
        <f>IF(U403="sníž. přenesená",N403,0)</f>
        <v>0</v>
      </c>
      <c r="BI403" s="101">
        <f>IF(U403="nulová",N403,0)</f>
        <v>0</v>
      </c>
      <c r="BJ403" s="15" t="s">
        <v>23</v>
      </c>
      <c r="BK403" s="101">
        <f>ROUND(L403*K403,2)</f>
        <v>0</v>
      </c>
      <c r="BL403" s="15" t="s">
        <v>220</v>
      </c>
      <c r="BM403" s="15" t="s">
        <v>564</v>
      </c>
    </row>
    <row r="404" spans="2:65" s="10" customFormat="1" ht="22.5" customHeight="1">
      <c r="B404" s="161"/>
      <c r="C404" s="162"/>
      <c r="D404" s="162"/>
      <c r="E404" s="163" t="s">
        <v>21</v>
      </c>
      <c r="F404" s="240" t="s">
        <v>524</v>
      </c>
      <c r="G404" s="241"/>
      <c r="H404" s="241"/>
      <c r="I404" s="241"/>
      <c r="J404" s="162"/>
      <c r="K404" s="164">
        <v>7.2</v>
      </c>
      <c r="L404" s="162"/>
      <c r="M404" s="162"/>
      <c r="N404" s="162"/>
      <c r="O404" s="162"/>
      <c r="P404" s="162"/>
      <c r="Q404" s="162"/>
      <c r="R404" s="165"/>
      <c r="T404" s="166"/>
      <c r="U404" s="162"/>
      <c r="V404" s="162"/>
      <c r="W404" s="162"/>
      <c r="X404" s="162"/>
      <c r="Y404" s="162"/>
      <c r="Z404" s="162"/>
      <c r="AA404" s="167"/>
      <c r="AT404" s="168" t="s">
        <v>154</v>
      </c>
      <c r="AU404" s="168" t="s">
        <v>98</v>
      </c>
      <c r="AV404" s="10" t="s">
        <v>98</v>
      </c>
      <c r="AW404" s="10" t="s">
        <v>39</v>
      </c>
      <c r="AX404" s="10" t="s">
        <v>83</v>
      </c>
      <c r="AY404" s="168" t="s">
        <v>146</v>
      </c>
    </row>
    <row r="405" spans="2:65" s="11" customFormat="1" ht="22.5" customHeight="1">
      <c r="B405" s="169"/>
      <c r="C405" s="170"/>
      <c r="D405" s="170"/>
      <c r="E405" s="171" t="s">
        <v>21</v>
      </c>
      <c r="F405" s="246" t="s">
        <v>155</v>
      </c>
      <c r="G405" s="247"/>
      <c r="H405" s="247"/>
      <c r="I405" s="247"/>
      <c r="J405" s="170"/>
      <c r="K405" s="172">
        <v>7.2</v>
      </c>
      <c r="L405" s="170"/>
      <c r="M405" s="170"/>
      <c r="N405" s="170"/>
      <c r="O405" s="170"/>
      <c r="P405" s="170"/>
      <c r="Q405" s="170"/>
      <c r="R405" s="173"/>
      <c r="T405" s="174"/>
      <c r="U405" s="170"/>
      <c r="V405" s="170"/>
      <c r="W405" s="170"/>
      <c r="X405" s="170"/>
      <c r="Y405" s="170"/>
      <c r="Z405" s="170"/>
      <c r="AA405" s="175"/>
      <c r="AT405" s="176" t="s">
        <v>154</v>
      </c>
      <c r="AU405" s="176" t="s">
        <v>98</v>
      </c>
      <c r="AV405" s="11" t="s">
        <v>151</v>
      </c>
      <c r="AW405" s="11" t="s">
        <v>39</v>
      </c>
      <c r="AX405" s="11" t="s">
        <v>23</v>
      </c>
      <c r="AY405" s="176" t="s">
        <v>146</v>
      </c>
    </row>
    <row r="406" spans="2:65" s="1" customFormat="1" ht="31.5" customHeight="1">
      <c r="B406" s="32"/>
      <c r="C406" s="154" t="s">
        <v>565</v>
      </c>
      <c r="D406" s="154" t="s">
        <v>147</v>
      </c>
      <c r="E406" s="155" t="s">
        <v>566</v>
      </c>
      <c r="F406" s="248" t="s">
        <v>567</v>
      </c>
      <c r="G406" s="249"/>
      <c r="H406" s="249"/>
      <c r="I406" s="249"/>
      <c r="J406" s="156" t="s">
        <v>250</v>
      </c>
      <c r="K406" s="157">
        <v>14.4</v>
      </c>
      <c r="L406" s="250">
        <v>0</v>
      </c>
      <c r="M406" s="249"/>
      <c r="N406" s="251">
        <f>ROUND(L406*K406,2)</f>
        <v>0</v>
      </c>
      <c r="O406" s="249"/>
      <c r="P406" s="249"/>
      <c r="Q406" s="249"/>
      <c r="R406" s="34"/>
      <c r="T406" s="158" t="s">
        <v>21</v>
      </c>
      <c r="U406" s="41" t="s">
        <v>48</v>
      </c>
      <c r="V406" s="33"/>
      <c r="W406" s="159">
        <f>V406*K406</f>
        <v>0</v>
      </c>
      <c r="X406" s="159">
        <v>1.47E-3</v>
      </c>
      <c r="Y406" s="159">
        <f>X406*K406</f>
        <v>2.1167999999999999E-2</v>
      </c>
      <c r="Z406" s="159">
        <v>0</v>
      </c>
      <c r="AA406" s="160">
        <f>Z406*K406</f>
        <v>0</v>
      </c>
      <c r="AR406" s="15" t="s">
        <v>220</v>
      </c>
      <c r="AT406" s="15" t="s">
        <v>147</v>
      </c>
      <c r="AU406" s="15" t="s">
        <v>98</v>
      </c>
      <c r="AY406" s="15" t="s">
        <v>146</v>
      </c>
      <c r="BE406" s="101">
        <f>IF(U406="základní",N406,0)</f>
        <v>0</v>
      </c>
      <c r="BF406" s="101">
        <f>IF(U406="snížená",N406,0)</f>
        <v>0</v>
      </c>
      <c r="BG406" s="101">
        <f>IF(U406="zákl. přenesená",N406,0)</f>
        <v>0</v>
      </c>
      <c r="BH406" s="101">
        <f>IF(U406="sníž. přenesená",N406,0)</f>
        <v>0</v>
      </c>
      <c r="BI406" s="101">
        <f>IF(U406="nulová",N406,0)</f>
        <v>0</v>
      </c>
      <c r="BJ406" s="15" t="s">
        <v>23</v>
      </c>
      <c r="BK406" s="101">
        <f>ROUND(L406*K406,2)</f>
        <v>0</v>
      </c>
      <c r="BL406" s="15" t="s">
        <v>220</v>
      </c>
      <c r="BM406" s="15" t="s">
        <v>568</v>
      </c>
    </row>
    <row r="407" spans="2:65" s="10" customFormat="1" ht="22.5" customHeight="1">
      <c r="B407" s="161"/>
      <c r="C407" s="162"/>
      <c r="D407" s="162"/>
      <c r="E407" s="163" t="s">
        <v>21</v>
      </c>
      <c r="F407" s="240" t="s">
        <v>569</v>
      </c>
      <c r="G407" s="241"/>
      <c r="H407" s="241"/>
      <c r="I407" s="241"/>
      <c r="J407" s="162"/>
      <c r="K407" s="164">
        <v>14.4</v>
      </c>
      <c r="L407" s="162"/>
      <c r="M407" s="162"/>
      <c r="N407" s="162"/>
      <c r="O407" s="162"/>
      <c r="P407" s="162"/>
      <c r="Q407" s="162"/>
      <c r="R407" s="165"/>
      <c r="T407" s="166"/>
      <c r="U407" s="162"/>
      <c r="V407" s="162"/>
      <c r="W407" s="162"/>
      <c r="X407" s="162"/>
      <c r="Y407" s="162"/>
      <c r="Z407" s="162"/>
      <c r="AA407" s="167"/>
      <c r="AT407" s="168" t="s">
        <v>154</v>
      </c>
      <c r="AU407" s="168" t="s">
        <v>98</v>
      </c>
      <c r="AV407" s="10" t="s">
        <v>98</v>
      </c>
      <c r="AW407" s="10" t="s">
        <v>39</v>
      </c>
      <c r="AX407" s="10" t="s">
        <v>83</v>
      </c>
      <c r="AY407" s="168" t="s">
        <v>146</v>
      </c>
    </row>
    <row r="408" spans="2:65" s="11" customFormat="1" ht="22.5" customHeight="1">
      <c r="B408" s="169"/>
      <c r="C408" s="170"/>
      <c r="D408" s="170"/>
      <c r="E408" s="171" t="s">
        <v>21</v>
      </c>
      <c r="F408" s="246" t="s">
        <v>155</v>
      </c>
      <c r="G408" s="247"/>
      <c r="H408" s="247"/>
      <c r="I408" s="247"/>
      <c r="J408" s="170"/>
      <c r="K408" s="172">
        <v>14.4</v>
      </c>
      <c r="L408" s="170"/>
      <c r="M408" s="170"/>
      <c r="N408" s="170"/>
      <c r="O408" s="170"/>
      <c r="P408" s="170"/>
      <c r="Q408" s="170"/>
      <c r="R408" s="173"/>
      <c r="T408" s="174"/>
      <c r="U408" s="170"/>
      <c r="V408" s="170"/>
      <c r="W408" s="170"/>
      <c r="X408" s="170"/>
      <c r="Y408" s="170"/>
      <c r="Z408" s="170"/>
      <c r="AA408" s="175"/>
      <c r="AT408" s="176" t="s">
        <v>154</v>
      </c>
      <c r="AU408" s="176" t="s">
        <v>98</v>
      </c>
      <c r="AV408" s="11" t="s">
        <v>151</v>
      </c>
      <c r="AW408" s="11" t="s">
        <v>39</v>
      </c>
      <c r="AX408" s="11" t="s">
        <v>23</v>
      </c>
      <c r="AY408" s="176" t="s">
        <v>146</v>
      </c>
    </row>
    <row r="409" spans="2:65" s="1" customFormat="1" ht="44.25" customHeight="1">
      <c r="B409" s="32"/>
      <c r="C409" s="154" t="s">
        <v>570</v>
      </c>
      <c r="D409" s="154" t="s">
        <v>147</v>
      </c>
      <c r="E409" s="155" t="s">
        <v>571</v>
      </c>
      <c r="F409" s="248" t="s">
        <v>572</v>
      </c>
      <c r="G409" s="249"/>
      <c r="H409" s="249"/>
      <c r="I409" s="249"/>
      <c r="J409" s="156" t="s">
        <v>217</v>
      </c>
      <c r="K409" s="157">
        <v>7.2</v>
      </c>
      <c r="L409" s="250">
        <v>0</v>
      </c>
      <c r="M409" s="249"/>
      <c r="N409" s="251">
        <f>ROUND(L409*K409,2)</f>
        <v>0</v>
      </c>
      <c r="O409" s="249"/>
      <c r="P409" s="249"/>
      <c r="Q409" s="249"/>
      <c r="R409" s="34"/>
      <c r="T409" s="158" t="s">
        <v>21</v>
      </c>
      <c r="U409" s="41" t="s">
        <v>48</v>
      </c>
      <c r="V409" s="33"/>
      <c r="W409" s="159">
        <f>V409*K409</f>
        <v>0</v>
      </c>
      <c r="X409" s="159">
        <v>6.7000000000000002E-3</v>
      </c>
      <c r="Y409" s="159">
        <f>X409*K409</f>
        <v>4.8240000000000005E-2</v>
      </c>
      <c r="Z409" s="159">
        <v>0</v>
      </c>
      <c r="AA409" s="160">
        <f>Z409*K409</f>
        <v>0</v>
      </c>
      <c r="AR409" s="15" t="s">
        <v>220</v>
      </c>
      <c r="AT409" s="15" t="s">
        <v>147</v>
      </c>
      <c r="AU409" s="15" t="s">
        <v>98</v>
      </c>
      <c r="AY409" s="15" t="s">
        <v>146</v>
      </c>
      <c r="BE409" s="101">
        <f>IF(U409="základní",N409,0)</f>
        <v>0</v>
      </c>
      <c r="BF409" s="101">
        <f>IF(U409="snížená",N409,0)</f>
        <v>0</v>
      </c>
      <c r="BG409" s="101">
        <f>IF(U409="zákl. přenesená",N409,0)</f>
        <v>0</v>
      </c>
      <c r="BH409" s="101">
        <f>IF(U409="sníž. přenesená",N409,0)</f>
        <v>0</v>
      </c>
      <c r="BI409" s="101">
        <f>IF(U409="nulová",N409,0)</f>
        <v>0</v>
      </c>
      <c r="BJ409" s="15" t="s">
        <v>23</v>
      </c>
      <c r="BK409" s="101">
        <f>ROUND(L409*K409,2)</f>
        <v>0</v>
      </c>
      <c r="BL409" s="15" t="s">
        <v>220</v>
      </c>
      <c r="BM409" s="15" t="s">
        <v>573</v>
      </c>
    </row>
    <row r="410" spans="2:65" s="10" customFormat="1" ht="22.5" customHeight="1">
      <c r="B410" s="161"/>
      <c r="C410" s="162"/>
      <c r="D410" s="162"/>
      <c r="E410" s="163" t="s">
        <v>21</v>
      </c>
      <c r="F410" s="240" t="s">
        <v>524</v>
      </c>
      <c r="G410" s="241"/>
      <c r="H410" s="241"/>
      <c r="I410" s="241"/>
      <c r="J410" s="162"/>
      <c r="K410" s="164">
        <v>7.2</v>
      </c>
      <c r="L410" s="162"/>
      <c r="M410" s="162"/>
      <c r="N410" s="162"/>
      <c r="O410" s="162"/>
      <c r="P410" s="162"/>
      <c r="Q410" s="162"/>
      <c r="R410" s="165"/>
      <c r="T410" s="166"/>
      <c r="U410" s="162"/>
      <c r="V410" s="162"/>
      <c r="W410" s="162"/>
      <c r="X410" s="162"/>
      <c r="Y410" s="162"/>
      <c r="Z410" s="162"/>
      <c r="AA410" s="167"/>
      <c r="AT410" s="168" t="s">
        <v>154</v>
      </c>
      <c r="AU410" s="168" t="s">
        <v>98</v>
      </c>
      <c r="AV410" s="10" t="s">
        <v>98</v>
      </c>
      <c r="AW410" s="10" t="s">
        <v>39</v>
      </c>
      <c r="AX410" s="10" t="s">
        <v>83</v>
      </c>
      <c r="AY410" s="168" t="s">
        <v>146</v>
      </c>
    </row>
    <row r="411" spans="2:65" s="11" customFormat="1" ht="22.5" customHeight="1">
      <c r="B411" s="169"/>
      <c r="C411" s="170"/>
      <c r="D411" s="170"/>
      <c r="E411" s="171" t="s">
        <v>21</v>
      </c>
      <c r="F411" s="246" t="s">
        <v>155</v>
      </c>
      <c r="G411" s="247"/>
      <c r="H411" s="247"/>
      <c r="I411" s="247"/>
      <c r="J411" s="170"/>
      <c r="K411" s="172">
        <v>7.2</v>
      </c>
      <c r="L411" s="170"/>
      <c r="M411" s="170"/>
      <c r="N411" s="170"/>
      <c r="O411" s="170"/>
      <c r="P411" s="170"/>
      <c r="Q411" s="170"/>
      <c r="R411" s="173"/>
      <c r="T411" s="174"/>
      <c r="U411" s="170"/>
      <c r="V411" s="170"/>
      <c r="W411" s="170"/>
      <c r="X411" s="170"/>
      <c r="Y411" s="170"/>
      <c r="Z411" s="170"/>
      <c r="AA411" s="175"/>
      <c r="AT411" s="176" t="s">
        <v>154</v>
      </c>
      <c r="AU411" s="176" t="s">
        <v>98</v>
      </c>
      <c r="AV411" s="11" t="s">
        <v>151</v>
      </c>
      <c r="AW411" s="11" t="s">
        <v>39</v>
      </c>
      <c r="AX411" s="11" t="s">
        <v>23</v>
      </c>
      <c r="AY411" s="176" t="s">
        <v>146</v>
      </c>
    </row>
    <row r="412" spans="2:65" s="1" customFormat="1" ht="31.5" customHeight="1">
      <c r="B412" s="32"/>
      <c r="C412" s="154" t="s">
        <v>574</v>
      </c>
      <c r="D412" s="154" t="s">
        <v>147</v>
      </c>
      <c r="E412" s="155" t="s">
        <v>575</v>
      </c>
      <c r="F412" s="248" t="s">
        <v>576</v>
      </c>
      <c r="G412" s="249"/>
      <c r="H412" s="249"/>
      <c r="I412" s="249"/>
      <c r="J412" s="156" t="s">
        <v>250</v>
      </c>
      <c r="K412" s="157">
        <v>8.8000000000000007</v>
      </c>
      <c r="L412" s="250">
        <v>0</v>
      </c>
      <c r="M412" s="249"/>
      <c r="N412" s="251">
        <f>ROUND(L412*K412,2)</f>
        <v>0</v>
      </c>
      <c r="O412" s="249"/>
      <c r="P412" s="249"/>
      <c r="Q412" s="249"/>
      <c r="R412" s="34"/>
      <c r="T412" s="158" t="s">
        <v>21</v>
      </c>
      <c r="U412" s="41" t="s">
        <v>48</v>
      </c>
      <c r="V412" s="33"/>
      <c r="W412" s="159">
        <f>V412*K412</f>
        <v>0</v>
      </c>
      <c r="X412" s="159">
        <v>5.5700000000000003E-3</v>
      </c>
      <c r="Y412" s="159">
        <f>X412*K412</f>
        <v>4.9016000000000004E-2</v>
      </c>
      <c r="Z412" s="159">
        <v>0</v>
      </c>
      <c r="AA412" s="160">
        <f>Z412*K412</f>
        <v>0</v>
      </c>
      <c r="AR412" s="15" t="s">
        <v>220</v>
      </c>
      <c r="AT412" s="15" t="s">
        <v>147</v>
      </c>
      <c r="AU412" s="15" t="s">
        <v>98</v>
      </c>
      <c r="AY412" s="15" t="s">
        <v>146</v>
      </c>
      <c r="BE412" s="101">
        <f>IF(U412="základní",N412,0)</f>
        <v>0</v>
      </c>
      <c r="BF412" s="101">
        <f>IF(U412="snížená",N412,0)</f>
        <v>0</v>
      </c>
      <c r="BG412" s="101">
        <f>IF(U412="zákl. přenesená",N412,0)</f>
        <v>0</v>
      </c>
      <c r="BH412" s="101">
        <f>IF(U412="sníž. přenesená",N412,0)</f>
        <v>0</v>
      </c>
      <c r="BI412" s="101">
        <f>IF(U412="nulová",N412,0)</f>
        <v>0</v>
      </c>
      <c r="BJ412" s="15" t="s">
        <v>23</v>
      </c>
      <c r="BK412" s="101">
        <f>ROUND(L412*K412,2)</f>
        <v>0</v>
      </c>
      <c r="BL412" s="15" t="s">
        <v>220</v>
      </c>
      <c r="BM412" s="15" t="s">
        <v>577</v>
      </c>
    </row>
    <row r="413" spans="2:65" s="10" customFormat="1" ht="22.5" customHeight="1">
      <c r="B413" s="161"/>
      <c r="C413" s="162"/>
      <c r="D413" s="162"/>
      <c r="E413" s="163" t="s">
        <v>21</v>
      </c>
      <c r="F413" s="240" t="s">
        <v>578</v>
      </c>
      <c r="G413" s="241"/>
      <c r="H413" s="241"/>
      <c r="I413" s="241"/>
      <c r="J413" s="162"/>
      <c r="K413" s="164">
        <v>8.8000000000000007</v>
      </c>
      <c r="L413" s="162"/>
      <c r="M413" s="162"/>
      <c r="N413" s="162"/>
      <c r="O413" s="162"/>
      <c r="P413" s="162"/>
      <c r="Q413" s="162"/>
      <c r="R413" s="165"/>
      <c r="T413" s="166"/>
      <c r="U413" s="162"/>
      <c r="V413" s="162"/>
      <c r="W413" s="162"/>
      <c r="X413" s="162"/>
      <c r="Y413" s="162"/>
      <c r="Z413" s="162"/>
      <c r="AA413" s="167"/>
      <c r="AT413" s="168" t="s">
        <v>154</v>
      </c>
      <c r="AU413" s="168" t="s">
        <v>98</v>
      </c>
      <c r="AV413" s="10" t="s">
        <v>98</v>
      </c>
      <c r="AW413" s="10" t="s">
        <v>39</v>
      </c>
      <c r="AX413" s="10" t="s">
        <v>83</v>
      </c>
      <c r="AY413" s="168" t="s">
        <v>146</v>
      </c>
    </row>
    <row r="414" spans="2:65" s="11" customFormat="1" ht="22.5" customHeight="1">
      <c r="B414" s="169"/>
      <c r="C414" s="170"/>
      <c r="D414" s="170"/>
      <c r="E414" s="171" t="s">
        <v>21</v>
      </c>
      <c r="F414" s="246" t="s">
        <v>155</v>
      </c>
      <c r="G414" s="247"/>
      <c r="H414" s="247"/>
      <c r="I414" s="247"/>
      <c r="J414" s="170"/>
      <c r="K414" s="172">
        <v>8.8000000000000007</v>
      </c>
      <c r="L414" s="170"/>
      <c r="M414" s="170"/>
      <c r="N414" s="170"/>
      <c r="O414" s="170"/>
      <c r="P414" s="170"/>
      <c r="Q414" s="170"/>
      <c r="R414" s="173"/>
      <c r="T414" s="174"/>
      <c r="U414" s="170"/>
      <c r="V414" s="170"/>
      <c r="W414" s="170"/>
      <c r="X414" s="170"/>
      <c r="Y414" s="170"/>
      <c r="Z414" s="170"/>
      <c r="AA414" s="175"/>
      <c r="AT414" s="176" t="s">
        <v>154</v>
      </c>
      <c r="AU414" s="176" t="s">
        <v>98</v>
      </c>
      <c r="AV414" s="11" t="s">
        <v>151</v>
      </c>
      <c r="AW414" s="11" t="s">
        <v>39</v>
      </c>
      <c r="AX414" s="11" t="s">
        <v>23</v>
      </c>
      <c r="AY414" s="176" t="s">
        <v>146</v>
      </c>
    </row>
    <row r="415" spans="2:65" s="1" customFormat="1" ht="44.25" customHeight="1">
      <c r="B415" s="32"/>
      <c r="C415" s="154" t="s">
        <v>579</v>
      </c>
      <c r="D415" s="154" t="s">
        <v>147</v>
      </c>
      <c r="E415" s="155" t="s">
        <v>580</v>
      </c>
      <c r="F415" s="248" t="s">
        <v>581</v>
      </c>
      <c r="G415" s="249"/>
      <c r="H415" s="249"/>
      <c r="I415" s="249"/>
      <c r="J415" s="156" t="s">
        <v>150</v>
      </c>
      <c r="K415" s="157">
        <v>1</v>
      </c>
      <c r="L415" s="250">
        <v>0</v>
      </c>
      <c r="M415" s="249"/>
      <c r="N415" s="251">
        <f>ROUND(L415*K415,2)</f>
        <v>0</v>
      </c>
      <c r="O415" s="249"/>
      <c r="P415" s="249"/>
      <c r="Q415" s="249"/>
      <c r="R415" s="34"/>
      <c r="T415" s="158" t="s">
        <v>21</v>
      </c>
      <c r="U415" s="41" t="s">
        <v>48</v>
      </c>
      <c r="V415" s="33"/>
      <c r="W415" s="159">
        <f>V415*K415</f>
        <v>0</v>
      </c>
      <c r="X415" s="159">
        <v>4.2399999999999998E-3</v>
      </c>
      <c r="Y415" s="159">
        <f>X415*K415</f>
        <v>4.2399999999999998E-3</v>
      </c>
      <c r="Z415" s="159">
        <v>0</v>
      </c>
      <c r="AA415" s="160">
        <f>Z415*K415</f>
        <v>0</v>
      </c>
      <c r="AR415" s="15" t="s">
        <v>220</v>
      </c>
      <c r="AT415" s="15" t="s">
        <v>147</v>
      </c>
      <c r="AU415" s="15" t="s">
        <v>98</v>
      </c>
      <c r="AY415" s="15" t="s">
        <v>146</v>
      </c>
      <c r="BE415" s="101">
        <f>IF(U415="základní",N415,0)</f>
        <v>0</v>
      </c>
      <c r="BF415" s="101">
        <f>IF(U415="snížená",N415,0)</f>
        <v>0</v>
      </c>
      <c r="BG415" s="101">
        <f>IF(U415="zákl. přenesená",N415,0)</f>
        <v>0</v>
      </c>
      <c r="BH415" s="101">
        <f>IF(U415="sníž. přenesená",N415,0)</f>
        <v>0</v>
      </c>
      <c r="BI415" s="101">
        <f>IF(U415="nulová",N415,0)</f>
        <v>0</v>
      </c>
      <c r="BJ415" s="15" t="s">
        <v>23</v>
      </c>
      <c r="BK415" s="101">
        <f>ROUND(L415*K415,2)</f>
        <v>0</v>
      </c>
      <c r="BL415" s="15" t="s">
        <v>220</v>
      </c>
      <c r="BM415" s="15" t="s">
        <v>582</v>
      </c>
    </row>
    <row r="416" spans="2:65" s="10" customFormat="1" ht="31.5" customHeight="1">
      <c r="B416" s="161"/>
      <c r="C416" s="162"/>
      <c r="D416" s="162"/>
      <c r="E416" s="163" t="s">
        <v>21</v>
      </c>
      <c r="F416" s="240" t="s">
        <v>583</v>
      </c>
      <c r="G416" s="241"/>
      <c r="H416" s="241"/>
      <c r="I416" s="241"/>
      <c r="J416" s="162"/>
      <c r="K416" s="164">
        <v>1</v>
      </c>
      <c r="L416" s="162"/>
      <c r="M416" s="162"/>
      <c r="N416" s="162"/>
      <c r="O416" s="162"/>
      <c r="P416" s="162"/>
      <c r="Q416" s="162"/>
      <c r="R416" s="165"/>
      <c r="T416" s="166"/>
      <c r="U416" s="162"/>
      <c r="V416" s="162"/>
      <c r="W416" s="162"/>
      <c r="X416" s="162"/>
      <c r="Y416" s="162"/>
      <c r="Z416" s="162"/>
      <c r="AA416" s="167"/>
      <c r="AT416" s="168" t="s">
        <v>154</v>
      </c>
      <c r="AU416" s="168" t="s">
        <v>98</v>
      </c>
      <c r="AV416" s="10" t="s">
        <v>98</v>
      </c>
      <c r="AW416" s="10" t="s">
        <v>39</v>
      </c>
      <c r="AX416" s="10" t="s">
        <v>83</v>
      </c>
      <c r="AY416" s="168" t="s">
        <v>146</v>
      </c>
    </row>
    <row r="417" spans="2:65" s="11" customFormat="1" ht="22.5" customHeight="1">
      <c r="B417" s="169"/>
      <c r="C417" s="170"/>
      <c r="D417" s="170"/>
      <c r="E417" s="171" t="s">
        <v>21</v>
      </c>
      <c r="F417" s="246" t="s">
        <v>155</v>
      </c>
      <c r="G417" s="247"/>
      <c r="H417" s="247"/>
      <c r="I417" s="247"/>
      <c r="J417" s="170"/>
      <c r="K417" s="172">
        <v>1</v>
      </c>
      <c r="L417" s="170"/>
      <c r="M417" s="170"/>
      <c r="N417" s="170"/>
      <c r="O417" s="170"/>
      <c r="P417" s="170"/>
      <c r="Q417" s="170"/>
      <c r="R417" s="173"/>
      <c r="T417" s="174"/>
      <c r="U417" s="170"/>
      <c r="V417" s="170"/>
      <c r="W417" s="170"/>
      <c r="X417" s="170"/>
      <c r="Y417" s="170"/>
      <c r="Z417" s="170"/>
      <c r="AA417" s="175"/>
      <c r="AT417" s="176" t="s">
        <v>154</v>
      </c>
      <c r="AU417" s="176" t="s">
        <v>98</v>
      </c>
      <c r="AV417" s="11" t="s">
        <v>151</v>
      </c>
      <c r="AW417" s="11" t="s">
        <v>39</v>
      </c>
      <c r="AX417" s="11" t="s">
        <v>23</v>
      </c>
      <c r="AY417" s="176" t="s">
        <v>146</v>
      </c>
    </row>
    <row r="418" spans="2:65" s="1" customFormat="1" ht="31.5" customHeight="1">
      <c r="B418" s="32"/>
      <c r="C418" s="154" t="s">
        <v>584</v>
      </c>
      <c r="D418" s="154" t="s">
        <v>147</v>
      </c>
      <c r="E418" s="155" t="s">
        <v>585</v>
      </c>
      <c r="F418" s="248" t="s">
        <v>586</v>
      </c>
      <c r="G418" s="249"/>
      <c r="H418" s="249"/>
      <c r="I418" s="249"/>
      <c r="J418" s="156" t="s">
        <v>212</v>
      </c>
      <c r="K418" s="157">
        <v>3.0000000000000001E-3</v>
      </c>
      <c r="L418" s="250">
        <v>0</v>
      </c>
      <c r="M418" s="249"/>
      <c r="N418" s="251">
        <f>ROUND(L418*K418,2)</f>
        <v>0</v>
      </c>
      <c r="O418" s="249"/>
      <c r="P418" s="249"/>
      <c r="Q418" s="249"/>
      <c r="R418" s="34"/>
      <c r="T418" s="158" t="s">
        <v>21</v>
      </c>
      <c r="U418" s="41" t="s">
        <v>48</v>
      </c>
      <c r="V418" s="33"/>
      <c r="W418" s="159">
        <f>V418*K418</f>
        <v>0</v>
      </c>
      <c r="X418" s="159">
        <v>0</v>
      </c>
      <c r="Y418" s="159">
        <f>X418*K418</f>
        <v>0</v>
      </c>
      <c r="Z418" s="159">
        <v>0</v>
      </c>
      <c r="AA418" s="160">
        <f>Z418*K418</f>
        <v>0</v>
      </c>
      <c r="AR418" s="15" t="s">
        <v>220</v>
      </c>
      <c r="AT418" s="15" t="s">
        <v>147</v>
      </c>
      <c r="AU418" s="15" t="s">
        <v>98</v>
      </c>
      <c r="AY418" s="15" t="s">
        <v>146</v>
      </c>
      <c r="BE418" s="101">
        <f>IF(U418="základní",N418,0)</f>
        <v>0</v>
      </c>
      <c r="BF418" s="101">
        <f>IF(U418="snížená",N418,0)</f>
        <v>0</v>
      </c>
      <c r="BG418" s="101">
        <f>IF(U418="zákl. přenesená",N418,0)</f>
        <v>0</v>
      </c>
      <c r="BH418" s="101">
        <f>IF(U418="sníž. přenesená",N418,0)</f>
        <v>0</v>
      </c>
      <c r="BI418" s="101">
        <f>IF(U418="nulová",N418,0)</f>
        <v>0</v>
      </c>
      <c r="BJ418" s="15" t="s">
        <v>23</v>
      </c>
      <c r="BK418" s="101">
        <f>ROUND(L418*K418,2)</f>
        <v>0</v>
      </c>
      <c r="BL418" s="15" t="s">
        <v>220</v>
      </c>
      <c r="BM418" s="15" t="s">
        <v>587</v>
      </c>
    </row>
    <row r="419" spans="2:65" s="9" customFormat="1" ht="29.85" customHeight="1">
      <c r="B419" s="143"/>
      <c r="C419" s="144"/>
      <c r="D419" s="153" t="s">
        <v>119</v>
      </c>
      <c r="E419" s="153"/>
      <c r="F419" s="153"/>
      <c r="G419" s="153"/>
      <c r="H419" s="153"/>
      <c r="I419" s="153"/>
      <c r="J419" s="153"/>
      <c r="K419" s="153"/>
      <c r="L419" s="153"/>
      <c r="M419" s="153"/>
      <c r="N419" s="257">
        <f>BK419</f>
        <v>0</v>
      </c>
      <c r="O419" s="258"/>
      <c r="P419" s="258"/>
      <c r="Q419" s="258"/>
      <c r="R419" s="146"/>
      <c r="T419" s="147"/>
      <c r="U419" s="144"/>
      <c r="V419" s="144"/>
      <c r="W419" s="148">
        <f>SUM(W420:W431)</f>
        <v>0</v>
      </c>
      <c r="X419" s="144"/>
      <c r="Y419" s="148">
        <f>SUM(Y420:Y431)</f>
        <v>0.24886154999999999</v>
      </c>
      <c r="Z419" s="144"/>
      <c r="AA419" s="149">
        <f>SUM(AA420:AA431)</f>
        <v>0.23831040000000001</v>
      </c>
      <c r="AR419" s="150" t="s">
        <v>98</v>
      </c>
      <c r="AT419" s="151" t="s">
        <v>82</v>
      </c>
      <c r="AU419" s="151" t="s">
        <v>23</v>
      </c>
      <c r="AY419" s="150" t="s">
        <v>146</v>
      </c>
      <c r="BK419" s="152">
        <f>SUM(BK420:BK431)</f>
        <v>0</v>
      </c>
    </row>
    <row r="420" spans="2:65" s="1" customFormat="1" ht="31.5" customHeight="1">
      <c r="B420" s="32"/>
      <c r="C420" s="154" t="s">
        <v>588</v>
      </c>
      <c r="D420" s="154" t="s">
        <v>147</v>
      </c>
      <c r="E420" s="155" t="s">
        <v>589</v>
      </c>
      <c r="F420" s="248" t="s">
        <v>590</v>
      </c>
      <c r="G420" s="249"/>
      <c r="H420" s="249"/>
      <c r="I420" s="249"/>
      <c r="J420" s="156" t="s">
        <v>217</v>
      </c>
      <c r="K420" s="157">
        <v>15.515000000000001</v>
      </c>
      <c r="L420" s="250">
        <v>0</v>
      </c>
      <c r="M420" s="249"/>
      <c r="N420" s="251">
        <f>ROUND(L420*K420,2)</f>
        <v>0</v>
      </c>
      <c r="O420" s="249"/>
      <c r="P420" s="249"/>
      <c r="Q420" s="249"/>
      <c r="R420" s="34"/>
      <c r="T420" s="158" t="s">
        <v>21</v>
      </c>
      <c r="U420" s="41" t="s">
        <v>48</v>
      </c>
      <c r="V420" s="33"/>
      <c r="W420" s="159">
        <f>V420*K420</f>
        <v>0</v>
      </c>
      <c r="X420" s="159">
        <v>1.4999999999999999E-4</v>
      </c>
      <c r="Y420" s="159">
        <f>X420*K420</f>
        <v>2.3272499999999999E-3</v>
      </c>
      <c r="Z420" s="159">
        <v>0</v>
      </c>
      <c r="AA420" s="160">
        <f>Z420*K420</f>
        <v>0</v>
      </c>
      <c r="AR420" s="15" t="s">
        <v>220</v>
      </c>
      <c r="AT420" s="15" t="s">
        <v>147</v>
      </c>
      <c r="AU420" s="15" t="s">
        <v>98</v>
      </c>
      <c r="AY420" s="15" t="s">
        <v>146</v>
      </c>
      <c r="BE420" s="101">
        <f>IF(U420="základní",N420,0)</f>
        <v>0</v>
      </c>
      <c r="BF420" s="101">
        <f>IF(U420="snížená",N420,0)</f>
        <v>0</v>
      </c>
      <c r="BG420" s="101">
        <f>IF(U420="zákl. přenesená",N420,0)</f>
        <v>0</v>
      </c>
      <c r="BH420" s="101">
        <f>IF(U420="sníž. přenesená",N420,0)</f>
        <v>0</v>
      </c>
      <c r="BI420" s="101">
        <f>IF(U420="nulová",N420,0)</f>
        <v>0</v>
      </c>
      <c r="BJ420" s="15" t="s">
        <v>23</v>
      </c>
      <c r="BK420" s="101">
        <f>ROUND(L420*K420,2)</f>
        <v>0</v>
      </c>
      <c r="BL420" s="15" t="s">
        <v>220</v>
      </c>
      <c r="BM420" s="15" t="s">
        <v>591</v>
      </c>
    </row>
    <row r="421" spans="2:65" s="10" customFormat="1" ht="22.5" customHeight="1">
      <c r="B421" s="161"/>
      <c r="C421" s="162"/>
      <c r="D421" s="162"/>
      <c r="E421" s="163" t="s">
        <v>21</v>
      </c>
      <c r="F421" s="240" t="s">
        <v>592</v>
      </c>
      <c r="G421" s="241"/>
      <c r="H421" s="241"/>
      <c r="I421" s="241"/>
      <c r="J421" s="162"/>
      <c r="K421" s="164">
        <v>15.515000000000001</v>
      </c>
      <c r="L421" s="162"/>
      <c r="M421" s="162"/>
      <c r="N421" s="162"/>
      <c r="O421" s="162"/>
      <c r="P421" s="162"/>
      <c r="Q421" s="162"/>
      <c r="R421" s="165"/>
      <c r="T421" s="166"/>
      <c r="U421" s="162"/>
      <c r="V421" s="162"/>
      <c r="W421" s="162"/>
      <c r="X421" s="162"/>
      <c r="Y421" s="162"/>
      <c r="Z421" s="162"/>
      <c r="AA421" s="167"/>
      <c r="AT421" s="168" t="s">
        <v>154</v>
      </c>
      <c r="AU421" s="168" t="s">
        <v>98</v>
      </c>
      <c r="AV421" s="10" t="s">
        <v>98</v>
      </c>
      <c r="AW421" s="10" t="s">
        <v>39</v>
      </c>
      <c r="AX421" s="10" t="s">
        <v>83</v>
      </c>
      <c r="AY421" s="168" t="s">
        <v>146</v>
      </c>
    </row>
    <row r="422" spans="2:65" s="11" customFormat="1" ht="22.5" customHeight="1">
      <c r="B422" s="169"/>
      <c r="C422" s="170"/>
      <c r="D422" s="170"/>
      <c r="E422" s="171" t="s">
        <v>21</v>
      </c>
      <c r="F422" s="246" t="s">
        <v>155</v>
      </c>
      <c r="G422" s="247"/>
      <c r="H422" s="247"/>
      <c r="I422" s="247"/>
      <c r="J422" s="170"/>
      <c r="K422" s="172">
        <v>15.515000000000001</v>
      </c>
      <c r="L422" s="170"/>
      <c r="M422" s="170"/>
      <c r="N422" s="170"/>
      <c r="O422" s="170"/>
      <c r="P422" s="170"/>
      <c r="Q422" s="170"/>
      <c r="R422" s="173"/>
      <c r="T422" s="174"/>
      <c r="U422" s="170"/>
      <c r="V422" s="170"/>
      <c r="W422" s="170"/>
      <c r="X422" s="170"/>
      <c r="Y422" s="170"/>
      <c r="Z422" s="170"/>
      <c r="AA422" s="175"/>
      <c r="AT422" s="176" t="s">
        <v>154</v>
      </c>
      <c r="AU422" s="176" t="s">
        <v>98</v>
      </c>
      <c r="AV422" s="11" t="s">
        <v>151</v>
      </c>
      <c r="AW422" s="11" t="s">
        <v>39</v>
      </c>
      <c r="AX422" s="11" t="s">
        <v>23</v>
      </c>
      <c r="AY422" s="176" t="s">
        <v>146</v>
      </c>
    </row>
    <row r="423" spans="2:65" s="1" customFormat="1" ht="31.5" customHeight="1">
      <c r="B423" s="32"/>
      <c r="C423" s="177" t="s">
        <v>593</v>
      </c>
      <c r="D423" s="177" t="s">
        <v>221</v>
      </c>
      <c r="E423" s="178" t="s">
        <v>594</v>
      </c>
      <c r="F423" s="255" t="s">
        <v>595</v>
      </c>
      <c r="G423" s="253"/>
      <c r="H423" s="253"/>
      <c r="I423" s="253"/>
      <c r="J423" s="179" t="s">
        <v>150</v>
      </c>
      <c r="K423" s="180">
        <v>465.45</v>
      </c>
      <c r="L423" s="252">
        <v>0</v>
      </c>
      <c r="M423" s="253"/>
      <c r="N423" s="254">
        <f>ROUND(L423*K423,2)</f>
        <v>0</v>
      </c>
      <c r="O423" s="249"/>
      <c r="P423" s="249"/>
      <c r="Q423" s="249"/>
      <c r="R423" s="34"/>
      <c r="T423" s="158" t="s">
        <v>21</v>
      </c>
      <c r="U423" s="41" t="s">
        <v>48</v>
      </c>
      <c r="V423" s="33"/>
      <c r="W423" s="159">
        <f>V423*K423</f>
        <v>0</v>
      </c>
      <c r="X423" s="159">
        <v>4.6000000000000001E-4</v>
      </c>
      <c r="Y423" s="159">
        <f>X423*K423</f>
        <v>0.21410699999999999</v>
      </c>
      <c r="Z423" s="159">
        <v>0</v>
      </c>
      <c r="AA423" s="160">
        <f>Z423*K423</f>
        <v>0</v>
      </c>
      <c r="AR423" s="15" t="s">
        <v>297</v>
      </c>
      <c r="AT423" s="15" t="s">
        <v>221</v>
      </c>
      <c r="AU423" s="15" t="s">
        <v>98</v>
      </c>
      <c r="AY423" s="15" t="s">
        <v>146</v>
      </c>
      <c r="BE423" s="101">
        <f>IF(U423="základní",N423,0)</f>
        <v>0</v>
      </c>
      <c r="BF423" s="101">
        <f>IF(U423="snížená",N423,0)</f>
        <v>0</v>
      </c>
      <c r="BG423" s="101">
        <f>IF(U423="zákl. přenesená",N423,0)</f>
        <v>0</v>
      </c>
      <c r="BH423" s="101">
        <f>IF(U423="sníž. přenesená",N423,0)</f>
        <v>0</v>
      </c>
      <c r="BI423" s="101">
        <f>IF(U423="nulová",N423,0)</f>
        <v>0</v>
      </c>
      <c r="BJ423" s="15" t="s">
        <v>23</v>
      </c>
      <c r="BK423" s="101">
        <f>ROUND(L423*K423,2)</f>
        <v>0</v>
      </c>
      <c r="BL423" s="15" t="s">
        <v>220</v>
      </c>
      <c r="BM423" s="15" t="s">
        <v>596</v>
      </c>
    </row>
    <row r="424" spans="2:65" s="1" customFormat="1" ht="31.5" customHeight="1">
      <c r="B424" s="32"/>
      <c r="C424" s="154" t="s">
        <v>597</v>
      </c>
      <c r="D424" s="154" t="s">
        <v>147</v>
      </c>
      <c r="E424" s="155" t="s">
        <v>598</v>
      </c>
      <c r="F424" s="248" t="s">
        <v>599</v>
      </c>
      <c r="G424" s="249"/>
      <c r="H424" s="249"/>
      <c r="I424" s="249"/>
      <c r="J424" s="156" t="s">
        <v>217</v>
      </c>
      <c r="K424" s="157">
        <v>15.515000000000001</v>
      </c>
      <c r="L424" s="250">
        <v>0</v>
      </c>
      <c r="M424" s="249"/>
      <c r="N424" s="251">
        <f>ROUND(L424*K424,2)</f>
        <v>0</v>
      </c>
      <c r="O424" s="249"/>
      <c r="P424" s="249"/>
      <c r="Q424" s="249"/>
      <c r="R424" s="34"/>
      <c r="T424" s="158" t="s">
        <v>21</v>
      </c>
      <c r="U424" s="41" t="s">
        <v>48</v>
      </c>
      <c r="V424" s="33"/>
      <c r="W424" s="159">
        <f>V424*K424</f>
        <v>0</v>
      </c>
      <c r="X424" s="159">
        <v>0</v>
      </c>
      <c r="Y424" s="159">
        <f>X424*K424</f>
        <v>0</v>
      </c>
      <c r="Z424" s="159">
        <v>1.536E-2</v>
      </c>
      <c r="AA424" s="160">
        <f>Z424*K424</f>
        <v>0.23831040000000001</v>
      </c>
      <c r="AR424" s="15" t="s">
        <v>220</v>
      </c>
      <c r="AT424" s="15" t="s">
        <v>147</v>
      </c>
      <c r="AU424" s="15" t="s">
        <v>98</v>
      </c>
      <c r="AY424" s="15" t="s">
        <v>146</v>
      </c>
      <c r="BE424" s="101">
        <f>IF(U424="základní",N424,0)</f>
        <v>0</v>
      </c>
      <c r="BF424" s="101">
        <f>IF(U424="snížená",N424,0)</f>
        <v>0</v>
      </c>
      <c r="BG424" s="101">
        <f>IF(U424="zákl. přenesená",N424,0)</f>
        <v>0</v>
      </c>
      <c r="BH424" s="101">
        <f>IF(U424="sníž. přenesená",N424,0)</f>
        <v>0</v>
      </c>
      <c r="BI424" s="101">
        <f>IF(U424="nulová",N424,0)</f>
        <v>0</v>
      </c>
      <c r="BJ424" s="15" t="s">
        <v>23</v>
      </c>
      <c r="BK424" s="101">
        <f>ROUND(L424*K424,2)</f>
        <v>0</v>
      </c>
      <c r="BL424" s="15" t="s">
        <v>220</v>
      </c>
      <c r="BM424" s="15" t="s">
        <v>600</v>
      </c>
    </row>
    <row r="425" spans="2:65" s="10" customFormat="1" ht="22.5" customHeight="1">
      <c r="B425" s="161"/>
      <c r="C425" s="162"/>
      <c r="D425" s="162"/>
      <c r="E425" s="163" t="s">
        <v>21</v>
      </c>
      <c r="F425" s="240" t="s">
        <v>592</v>
      </c>
      <c r="G425" s="241"/>
      <c r="H425" s="241"/>
      <c r="I425" s="241"/>
      <c r="J425" s="162"/>
      <c r="K425" s="164">
        <v>15.515000000000001</v>
      </c>
      <c r="L425" s="162"/>
      <c r="M425" s="162"/>
      <c r="N425" s="162"/>
      <c r="O425" s="162"/>
      <c r="P425" s="162"/>
      <c r="Q425" s="162"/>
      <c r="R425" s="165"/>
      <c r="T425" s="166"/>
      <c r="U425" s="162"/>
      <c r="V425" s="162"/>
      <c r="W425" s="162"/>
      <c r="X425" s="162"/>
      <c r="Y425" s="162"/>
      <c r="Z425" s="162"/>
      <c r="AA425" s="167"/>
      <c r="AT425" s="168" t="s">
        <v>154</v>
      </c>
      <c r="AU425" s="168" t="s">
        <v>98</v>
      </c>
      <c r="AV425" s="10" t="s">
        <v>98</v>
      </c>
      <c r="AW425" s="10" t="s">
        <v>39</v>
      </c>
      <c r="AX425" s="10" t="s">
        <v>83</v>
      </c>
      <c r="AY425" s="168" t="s">
        <v>146</v>
      </c>
    </row>
    <row r="426" spans="2:65" s="11" customFormat="1" ht="22.5" customHeight="1">
      <c r="B426" s="169"/>
      <c r="C426" s="170"/>
      <c r="D426" s="170"/>
      <c r="E426" s="171" t="s">
        <v>21</v>
      </c>
      <c r="F426" s="246" t="s">
        <v>155</v>
      </c>
      <c r="G426" s="247"/>
      <c r="H426" s="247"/>
      <c r="I426" s="247"/>
      <c r="J426" s="170"/>
      <c r="K426" s="172">
        <v>15.515000000000001</v>
      </c>
      <c r="L426" s="170"/>
      <c r="M426" s="170"/>
      <c r="N426" s="170"/>
      <c r="O426" s="170"/>
      <c r="P426" s="170"/>
      <c r="Q426" s="170"/>
      <c r="R426" s="173"/>
      <c r="T426" s="174"/>
      <c r="U426" s="170"/>
      <c r="V426" s="170"/>
      <c r="W426" s="170"/>
      <c r="X426" s="170"/>
      <c r="Y426" s="170"/>
      <c r="Z426" s="170"/>
      <c r="AA426" s="175"/>
      <c r="AT426" s="176" t="s">
        <v>154</v>
      </c>
      <c r="AU426" s="176" t="s">
        <v>98</v>
      </c>
      <c r="AV426" s="11" t="s">
        <v>151</v>
      </c>
      <c r="AW426" s="11" t="s">
        <v>39</v>
      </c>
      <c r="AX426" s="11" t="s">
        <v>23</v>
      </c>
      <c r="AY426" s="176" t="s">
        <v>146</v>
      </c>
    </row>
    <row r="427" spans="2:65" s="1" customFormat="1" ht="31.5" customHeight="1">
      <c r="B427" s="32"/>
      <c r="C427" s="154" t="s">
        <v>601</v>
      </c>
      <c r="D427" s="154" t="s">
        <v>147</v>
      </c>
      <c r="E427" s="155" t="s">
        <v>602</v>
      </c>
      <c r="F427" s="248" t="s">
        <v>603</v>
      </c>
      <c r="G427" s="249"/>
      <c r="H427" s="249"/>
      <c r="I427" s="249"/>
      <c r="J427" s="156" t="s">
        <v>217</v>
      </c>
      <c r="K427" s="157">
        <v>15.515000000000001</v>
      </c>
      <c r="L427" s="250">
        <v>0</v>
      </c>
      <c r="M427" s="249"/>
      <c r="N427" s="251">
        <f>ROUND(L427*K427,2)</f>
        <v>0</v>
      </c>
      <c r="O427" s="249"/>
      <c r="P427" s="249"/>
      <c r="Q427" s="249"/>
      <c r="R427" s="34"/>
      <c r="T427" s="158" t="s">
        <v>21</v>
      </c>
      <c r="U427" s="41" t="s">
        <v>48</v>
      </c>
      <c r="V427" s="33"/>
      <c r="W427" s="159">
        <f>V427*K427</f>
        <v>0</v>
      </c>
      <c r="X427" s="159">
        <v>0</v>
      </c>
      <c r="Y427" s="159">
        <f>X427*K427</f>
        <v>0</v>
      </c>
      <c r="Z427" s="159">
        <v>0</v>
      </c>
      <c r="AA427" s="160">
        <f>Z427*K427</f>
        <v>0</v>
      </c>
      <c r="AR427" s="15" t="s">
        <v>220</v>
      </c>
      <c r="AT427" s="15" t="s">
        <v>147</v>
      </c>
      <c r="AU427" s="15" t="s">
        <v>98</v>
      </c>
      <c r="AY427" s="15" t="s">
        <v>146</v>
      </c>
      <c r="BE427" s="101">
        <f>IF(U427="základní",N427,0)</f>
        <v>0</v>
      </c>
      <c r="BF427" s="101">
        <f>IF(U427="snížená",N427,0)</f>
        <v>0</v>
      </c>
      <c r="BG427" s="101">
        <f>IF(U427="zákl. přenesená",N427,0)</f>
        <v>0</v>
      </c>
      <c r="BH427" s="101">
        <f>IF(U427="sníž. přenesená",N427,0)</f>
        <v>0</v>
      </c>
      <c r="BI427" s="101">
        <f>IF(U427="nulová",N427,0)</f>
        <v>0</v>
      </c>
      <c r="BJ427" s="15" t="s">
        <v>23</v>
      </c>
      <c r="BK427" s="101">
        <f>ROUND(L427*K427,2)</f>
        <v>0</v>
      </c>
      <c r="BL427" s="15" t="s">
        <v>220</v>
      </c>
      <c r="BM427" s="15" t="s">
        <v>604</v>
      </c>
    </row>
    <row r="428" spans="2:65" s="10" customFormat="1" ht="22.5" customHeight="1">
      <c r="B428" s="161"/>
      <c r="C428" s="162"/>
      <c r="D428" s="162"/>
      <c r="E428" s="163" t="s">
        <v>21</v>
      </c>
      <c r="F428" s="240" t="s">
        <v>592</v>
      </c>
      <c r="G428" s="241"/>
      <c r="H428" s="241"/>
      <c r="I428" s="241"/>
      <c r="J428" s="162"/>
      <c r="K428" s="164">
        <v>15.515000000000001</v>
      </c>
      <c r="L428" s="162"/>
      <c r="M428" s="162"/>
      <c r="N428" s="162"/>
      <c r="O428" s="162"/>
      <c r="P428" s="162"/>
      <c r="Q428" s="162"/>
      <c r="R428" s="165"/>
      <c r="T428" s="166"/>
      <c r="U428" s="162"/>
      <c r="V428" s="162"/>
      <c r="W428" s="162"/>
      <c r="X428" s="162"/>
      <c r="Y428" s="162"/>
      <c r="Z428" s="162"/>
      <c r="AA428" s="167"/>
      <c r="AT428" s="168" t="s">
        <v>154</v>
      </c>
      <c r="AU428" s="168" t="s">
        <v>98</v>
      </c>
      <c r="AV428" s="10" t="s">
        <v>98</v>
      </c>
      <c r="AW428" s="10" t="s">
        <v>39</v>
      </c>
      <c r="AX428" s="10" t="s">
        <v>83</v>
      </c>
      <c r="AY428" s="168" t="s">
        <v>146</v>
      </c>
    </row>
    <row r="429" spans="2:65" s="11" customFormat="1" ht="22.5" customHeight="1">
      <c r="B429" s="169"/>
      <c r="C429" s="170"/>
      <c r="D429" s="170"/>
      <c r="E429" s="171" t="s">
        <v>21</v>
      </c>
      <c r="F429" s="246" t="s">
        <v>155</v>
      </c>
      <c r="G429" s="247"/>
      <c r="H429" s="247"/>
      <c r="I429" s="247"/>
      <c r="J429" s="170"/>
      <c r="K429" s="172">
        <v>15.515000000000001</v>
      </c>
      <c r="L429" s="170"/>
      <c r="M429" s="170"/>
      <c r="N429" s="170"/>
      <c r="O429" s="170"/>
      <c r="P429" s="170"/>
      <c r="Q429" s="170"/>
      <c r="R429" s="173"/>
      <c r="T429" s="174"/>
      <c r="U429" s="170"/>
      <c r="V429" s="170"/>
      <c r="W429" s="170"/>
      <c r="X429" s="170"/>
      <c r="Y429" s="170"/>
      <c r="Z429" s="170"/>
      <c r="AA429" s="175"/>
      <c r="AT429" s="176" t="s">
        <v>154</v>
      </c>
      <c r="AU429" s="176" t="s">
        <v>98</v>
      </c>
      <c r="AV429" s="11" t="s">
        <v>151</v>
      </c>
      <c r="AW429" s="11" t="s">
        <v>39</v>
      </c>
      <c r="AX429" s="11" t="s">
        <v>23</v>
      </c>
      <c r="AY429" s="176" t="s">
        <v>146</v>
      </c>
    </row>
    <row r="430" spans="2:65" s="1" customFormat="1" ht="22.5" customHeight="1">
      <c r="B430" s="32"/>
      <c r="C430" s="177" t="s">
        <v>29</v>
      </c>
      <c r="D430" s="177" t="s">
        <v>221</v>
      </c>
      <c r="E430" s="178" t="s">
        <v>605</v>
      </c>
      <c r="F430" s="255" t="s">
        <v>606</v>
      </c>
      <c r="G430" s="253"/>
      <c r="H430" s="253"/>
      <c r="I430" s="253"/>
      <c r="J430" s="179" t="s">
        <v>217</v>
      </c>
      <c r="K430" s="180">
        <v>17.067</v>
      </c>
      <c r="L430" s="252">
        <v>0</v>
      </c>
      <c r="M430" s="253"/>
      <c r="N430" s="254">
        <f>ROUND(L430*K430,2)</f>
        <v>0</v>
      </c>
      <c r="O430" s="249"/>
      <c r="P430" s="249"/>
      <c r="Q430" s="249"/>
      <c r="R430" s="34"/>
      <c r="T430" s="158" t="s">
        <v>21</v>
      </c>
      <c r="U430" s="41" t="s">
        <v>48</v>
      </c>
      <c r="V430" s="33"/>
      <c r="W430" s="159">
        <f>V430*K430</f>
        <v>0</v>
      </c>
      <c r="X430" s="159">
        <v>1.9E-3</v>
      </c>
      <c r="Y430" s="159">
        <f>X430*K430</f>
        <v>3.2427299999999999E-2</v>
      </c>
      <c r="Z430" s="159">
        <v>0</v>
      </c>
      <c r="AA430" s="160">
        <f>Z430*K430</f>
        <v>0</v>
      </c>
      <c r="AR430" s="15" t="s">
        <v>297</v>
      </c>
      <c r="AT430" s="15" t="s">
        <v>221</v>
      </c>
      <c r="AU430" s="15" t="s">
        <v>98</v>
      </c>
      <c r="AY430" s="15" t="s">
        <v>146</v>
      </c>
      <c r="BE430" s="101">
        <f>IF(U430="základní",N430,0)</f>
        <v>0</v>
      </c>
      <c r="BF430" s="101">
        <f>IF(U430="snížená",N430,0)</f>
        <v>0</v>
      </c>
      <c r="BG430" s="101">
        <f>IF(U430="zákl. přenesená",N430,0)</f>
        <v>0</v>
      </c>
      <c r="BH430" s="101">
        <f>IF(U430="sníž. přenesená",N430,0)</f>
        <v>0</v>
      </c>
      <c r="BI430" s="101">
        <f>IF(U430="nulová",N430,0)</f>
        <v>0</v>
      </c>
      <c r="BJ430" s="15" t="s">
        <v>23</v>
      </c>
      <c r="BK430" s="101">
        <f>ROUND(L430*K430,2)</f>
        <v>0</v>
      </c>
      <c r="BL430" s="15" t="s">
        <v>220</v>
      </c>
      <c r="BM430" s="15" t="s">
        <v>607</v>
      </c>
    </row>
    <row r="431" spans="2:65" s="1" customFormat="1" ht="31.5" customHeight="1">
      <c r="B431" s="32"/>
      <c r="C431" s="154" t="s">
        <v>608</v>
      </c>
      <c r="D431" s="154" t="s">
        <v>147</v>
      </c>
      <c r="E431" s="155" t="s">
        <v>609</v>
      </c>
      <c r="F431" s="248" t="s">
        <v>610</v>
      </c>
      <c r="G431" s="249"/>
      <c r="H431" s="249"/>
      <c r="I431" s="249"/>
      <c r="J431" s="156" t="s">
        <v>212</v>
      </c>
      <c r="K431" s="157">
        <v>0.249</v>
      </c>
      <c r="L431" s="250">
        <v>0</v>
      </c>
      <c r="M431" s="249"/>
      <c r="N431" s="251">
        <f>ROUND(L431*K431,2)</f>
        <v>0</v>
      </c>
      <c r="O431" s="249"/>
      <c r="P431" s="249"/>
      <c r="Q431" s="249"/>
      <c r="R431" s="34"/>
      <c r="T431" s="158" t="s">
        <v>21</v>
      </c>
      <c r="U431" s="41" t="s">
        <v>48</v>
      </c>
      <c r="V431" s="33"/>
      <c r="W431" s="159">
        <f>V431*K431</f>
        <v>0</v>
      </c>
      <c r="X431" s="159">
        <v>0</v>
      </c>
      <c r="Y431" s="159">
        <f>X431*K431</f>
        <v>0</v>
      </c>
      <c r="Z431" s="159">
        <v>0</v>
      </c>
      <c r="AA431" s="160">
        <f>Z431*K431</f>
        <v>0</v>
      </c>
      <c r="AR431" s="15" t="s">
        <v>220</v>
      </c>
      <c r="AT431" s="15" t="s">
        <v>147</v>
      </c>
      <c r="AU431" s="15" t="s">
        <v>98</v>
      </c>
      <c r="AY431" s="15" t="s">
        <v>146</v>
      </c>
      <c r="BE431" s="101">
        <f>IF(U431="základní",N431,0)</f>
        <v>0</v>
      </c>
      <c r="BF431" s="101">
        <f>IF(U431="snížená",N431,0)</f>
        <v>0</v>
      </c>
      <c r="BG431" s="101">
        <f>IF(U431="zákl. přenesená",N431,0)</f>
        <v>0</v>
      </c>
      <c r="BH431" s="101">
        <f>IF(U431="sníž. přenesená",N431,0)</f>
        <v>0</v>
      </c>
      <c r="BI431" s="101">
        <f>IF(U431="nulová",N431,0)</f>
        <v>0</v>
      </c>
      <c r="BJ431" s="15" t="s">
        <v>23</v>
      </c>
      <c r="BK431" s="101">
        <f>ROUND(L431*K431,2)</f>
        <v>0</v>
      </c>
      <c r="BL431" s="15" t="s">
        <v>220</v>
      </c>
      <c r="BM431" s="15" t="s">
        <v>611</v>
      </c>
    </row>
    <row r="432" spans="2:65" s="9" customFormat="1" ht="29.85" customHeight="1">
      <c r="B432" s="143"/>
      <c r="C432" s="144"/>
      <c r="D432" s="153" t="s">
        <v>120</v>
      </c>
      <c r="E432" s="153"/>
      <c r="F432" s="153"/>
      <c r="G432" s="153"/>
      <c r="H432" s="153"/>
      <c r="I432" s="153"/>
      <c r="J432" s="153"/>
      <c r="K432" s="153"/>
      <c r="L432" s="153"/>
      <c r="M432" s="153"/>
      <c r="N432" s="257">
        <f>BK432</f>
        <v>0</v>
      </c>
      <c r="O432" s="258"/>
      <c r="P432" s="258"/>
      <c r="Q432" s="258"/>
      <c r="R432" s="146"/>
      <c r="T432" s="147"/>
      <c r="U432" s="144"/>
      <c r="V432" s="144"/>
      <c r="W432" s="148">
        <f>SUM(W433:W437)</f>
        <v>0</v>
      </c>
      <c r="X432" s="144"/>
      <c r="Y432" s="148">
        <f>SUM(Y433:Y437)</f>
        <v>3.6999999999999998E-2</v>
      </c>
      <c r="Z432" s="144"/>
      <c r="AA432" s="149">
        <f>SUM(AA433:AA437)</f>
        <v>0</v>
      </c>
      <c r="AR432" s="150" t="s">
        <v>98</v>
      </c>
      <c r="AT432" s="151" t="s">
        <v>82</v>
      </c>
      <c r="AU432" s="151" t="s">
        <v>23</v>
      </c>
      <c r="AY432" s="150" t="s">
        <v>146</v>
      </c>
      <c r="BK432" s="152">
        <f>SUM(BK433:BK437)</f>
        <v>0</v>
      </c>
    </row>
    <row r="433" spans="2:65" s="1" customFormat="1" ht="44.25" customHeight="1">
      <c r="B433" s="32"/>
      <c r="C433" s="154" t="s">
        <v>612</v>
      </c>
      <c r="D433" s="154" t="s">
        <v>147</v>
      </c>
      <c r="E433" s="155" t="s">
        <v>613</v>
      </c>
      <c r="F433" s="248" t="s">
        <v>614</v>
      </c>
      <c r="G433" s="249"/>
      <c r="H433" s="249"/>
      <c r="I433" s="249"/>
      <c r="J433" s="156" t="s">
        <v>150</v>
      </c>
      <c r="K433" s="157">
        <v>1</v>
      </c>
      <c r="L433" s="250">
        <v>0</v>
      </c>
      <c r="M433" s="249"/>
      <c r="N433" s="251">
        <f>ROUND(L433*K433,2)</f>
        <v>0</v>
      </c>
      <c r="O433" s="249"/>
      <c r="P433" s="249"/>
      <c r="Q433" s="249"/>
      <c r="R433" s="34"/>
      <c r="T433" s="158" t="s">
        <v>21</v>
      </c>
      <c r="U433" s="41" t="s">
        <v>48</v>
      </c>
      <c r="V433" s="33"/>
      <c r="W433" s="159">
        <f>V433*K433</f>
        <v>0</v>
      </c>
      <c r="X433" s="159">
        <v>0</v>
      </c>
      <c r="Y433" s="159">
        <f>X433*K433</f>
        <v>0</v>
      </c>
      <c r="Z433" s="159">
        <v>0</v>
      </c>
      <c r="AA433" s="160">
        <f>Z433*K433</f>
        <v>0</v>
      </c>
      <c r="AR433" s="15" t="s">
        <v>220</v>
      </c>
      <c r="AT433" s="15" t="s">
        <v>147</v>
      </c>
      <c r="AU433" s="15" t="s">
        <v>98</v>
      </c>
      <c r="AY433" s="15" t="s">
        <v>146</v>
      </c>
      <c r="BE433" s="101">
        <f>IF(U433="základní",N433,0)</f>
        <v>0</v>
      </c>
      <c r="BF433" s="101">
        <f>IF(U433="snížená",N433,0)</f>
        <v>0</v>
      </c>
      <c r="BG433" s="101">
        <f>IF(U433="zákl. přenesená",N433,0)</f>
        <v>0</v>
      </c>
      <c r="BH433" s="101">
        <f>IF(U433="sníž. přenesená",N433,0)</f>
        <v>0</v>
      </c>
      <c r="BI433" s="101">
        <f>IF(U433="nulová",N433,0)</f>
        <v>0</v>
      </c>
      <c r="BJ433" s="15" t="s">
        <v>23</v>
      </c>
      <c r="BK433" s="101">
        <f>ROUND(L433*K433,2)</f>
        <v>0</v>
      </c>
      <c r="BL433" s="15" t="s">
        <v>220</v>
      </c>
      <c r="BM433" s="15" t="s">
        <v>615</v>
      </c>
    </row>
    <row r="434" spans="2:65" s="10" customFormat="1" ht="22.5" customHeight="1">
      <c r="B434" s="161"/>
      <c r="C434" s="162"/>
      <c r="D434" s="162"/>
      <c r="E434" s="163" t="s">
        <v>21</v>
      </c>
      <c r="F434" s="240" t="s">
        <v>23</v>
      </c>
      <c r="G434" s="241"/>
      <c r="H434" s="241"/>
      <c r="I434" s="241"/>
      <c r="J434" s="162"/>
      <c r="K434" s="164">
        <v>1</v>
      </c>
      <c r="L434" s="162"/>
      <c r="M434" s="162"/>
      <c r="N434" s="162"/>
      <c r="O434" s="162"/>
      <c r="P434" s="162"/>
      <c r="Q434" s="162"/>
      <c r="R434" s="165"/>
      <c r="T434" s="166"/>
      <c r="U434" s="162"/>
      <c r="V434" s="162"/>
      <c r="W434" s="162"/>
      <c r="X434" s="162"/>
      <c r="Y434" s="162"/>
      <c r="Z434" s="162"/>
      <c r="AA434" s="167"/>
      <c r="AT434" s="168" t="s">
        <v>154</v>
      </c>
      <c r="AU434" s="168" t="s">
        <v>98</v>
      </c>
      <c r="AV434" s="10" t="s">
        <v>98</v>
      </c>
      <c r="AW434" s="10" t="s">
        <v>39</v>
      </c>
      <c r="AX434" s="10" t="s">
        <v>83</v>
      </c>
      <c r="AY434" s="168" t="s">
        <v>146</v>
      </c>
    </row>
    <row r="435" spans="2:65" s="11" customFormat="1" ht="22.5" customHeight="1">
      <c r="B435" s="169"/>
      <c r="C435" s="170"/>
      <c r="D435" s="170"/>
      <c r="E435" s="171" t="s">
        <v>21</v>
      </c>
      <c r="F435" s="246" t="s">
        <v>155</v>
      </c>
      <c r="G435" s="247"/>
      <c r="H435" s="247"/>
      <c r="I435" s="247"/>
      <c r="J435" s="170"/>
      <c r="K435" s="172">
        <v>1</v>
      </c>
      <c r="L435" s="170"/>
      <c r="M435" s="170"/>
      <c r="N435" s="170"/>
      <c r="O435" s="170"/>
      <c r="P435" s="170"/>
      <c r="Q435" s="170"/>
      <c r="R435" s="173"/>
      <c r="T435" s="174"/>
      <c r="U435" s="170"/>
      <c r="V435" s="170"/>
      <c r="W435" s="170"/>
      <c r="X435" s="170"/>
      <c r="Y435" s="170"/>
      <c r="Z435" s="170"/>
      <c r="AA435" s="175"/>
      <c r="AT435" s="176" t="s">
        <v>154</v>
      </c>
      <c r="AU435" s="176" t="s">
        <v>98</v>
      </c>
      <c r="AV435" s="11" t="s">
        <v>151</v>
      </c>
      <c r="AW435" s="11" t="s">
        <v>39</v>
      </c>
      <c r="AX435" s="11" t="s">
        <v>23</v>
      </c>
      <c r="AY435" s="176" t="s">
        <v>146</v>
      </c>
    </row>
    <row r="436" spans="2:65" s="1" customFormat="1" ht="31.5" customHeight="1">
      <c r="B436" s="32"/>
      <c r="C436" s="177" t="s">
        <v>616</v>
      </c>
      <c r="D436" s="177" t="s">
        <v>221</v>
      </c>
      <c r="E436" s="178" t="s">
        <v>617</v>
      </c>
      <c r="F436" s="255" t="s">
        <v>618</v>
      </c>
      <c r="G436" s="253"/>
      <c r="H436" s="253"/>
      <c r="I436" s="253"/>
      <c r="J436" s="179" t="s">
        <v>150</v>
      </c>
      <c r="K436" s="180">
        <v>1</v>
      </c>
      <c r="L436" s="252">
        <v>0</v>
      </c>
      <c r="M436" s="253"/>
      <c r="N436" s="254">
        <f>ROUND(L436*K436,2)</f>
        <v>0</v>
      </c>
      <c r="O436" s="249"/>
      <c r="P436" s="249"/>
      <c r="Q436" s="249"/>
      <c r="R436" s="34"/>
      <c r="T436" s="158" t="s">
        <v>21</v>
      </c>
      <c r="U436" s="41" t="s">
        <v>48</v>
      </c>
      <c r="V436" s="33"/>
      <c r="W436" s="159">
        <f>V436*K436</f>
        <v>0</v>
      </c>
      <c r="X436" s="159">
        <v>3.6999999999999998E-2</v>
      </c>
      <c r="Y436" s="159">
        <f>X436*K436</f>
        <v>3.6999999999999998E-2</v>
      </c>
      <c r="Z436" s="159">
        <v>0</v>
      </c>
      <c r="AA436" s="160">
        <f>Z436*K436</f>
        <v>0</v>
      </c>
      <c r="AR436" s="15" t="s">
        <v>297</v>
      </c>
      <c r="AT436" s="15" t="s">
        <v>221</v>
      </c>
      <c r="AU436" s="15" t="s">
        <v>98</v>
      </c>
      <c r="AY436" s="15" t="s">
        <v>146</v>
      </c>
      <c r="BE436" s="101">
        <f>IF(U436="základní",N436,0)</f>
        <v>0</v>
      </c>
      <c r="BF436" s="101">
        <f>IF(U436="snížená",N436,0)</f>
        <v>0</v>
      </c>
      <c r="BG436" s="101">
        <f>IF(U436="zákl. přenesená",N436,0)</f>
        <v>0</v>
      </c>
      <c r="BH436" s="101">
        <f>IF(U436="sníž. přenesená",N436,0)</f>
        <v>0</v>
      </c>
      <c r="BI436" s="101">
        <f>IF(U436="nulová",N436,0)</f>
        <v>0</v>
      </c>
      <c r="BJ436" s="15" t="s">
        <v>23</v>
      </c>
      <c r="BK436" s="101">
        <f>ROUND(L436*K436,2)</f>
        <v>0</v>
      </c>
      <c r="BL436" s="15" t="s">
        <v>220</v>
      </c>
      <c r="BM436" s="15" t="s">
        <v>619</v>
      </c>
    </row>
    <row r="437" spans="2:65" s="1" customFormat="1" ht="31.5" customHeight="1">
      <c r="B437" s="32"/>
      <c r="C437" s="154" t="s">
        <v>620</v>
      </c>
      <c r="D437" s="154" t="s">
        <v>147</v>
      </c>
      <c r="E437" s="155" t="s">
        <v>621</v>
      </c>
      <c r="F437" s="248" t="s">
        <v>622</v>
      </c>
      <c r="G437" s="249"/>
      <c r="H437" s="249"/>
      <c r="I437" s="249"/>
      <c r="J437" s="156" t="s">
        <v>212</v>
      </c>
      <c r="K437" s="157">
        <v>3.6999999999999998E-2</v>
      </c>
      <c r="L437" s="250">
        <v>0</v>
      </c>
      <c r="M437" s="249"/>
      <c r="N437" s="251">
        <f>ROUND(L437*K437,2)</f>
        <v>0</v>
      </c>
      <c r="O437" s="249"/>
      <c r="P437" s="249"/>
      <c r="Q437" s="249"/>
      <c r="R437" s="34"/>
      <c r="T437" s="158" t="s">
        <v>21</v>
      </c>
      <c r="U437" s="41" t="s">
        <v>48</v>
      </c>
      <c r="V437" s="33"/>
      <c r="W437" s="159">
        <f>V437*K437</f>
        <v>0</v>
      </c>
      <c r="X437" s="159">
        <v>0</v>
      </c>
      <c r="Y437" s="159">
        <f>X437*K437</f>
        <v>0</v>
      </c>
      <c r="Z437" s="159">
        <v>0</v>
      </c>
      <c r="AA437" s="160">
        <f>Z437*K437</f>
        <v>0</v>
      </c>
      <c r="AR437" s="15" t="s">
        <v>220</v>
      </c>
      <c r="AT437" s="15" t="s">
        <v>147</v>
      </c>
      <c r="AU437" s="15" t="s">
        <v>98</v>
      </c>
      <c r="AY437" s="15" t="s">
        <v>146</v>
      </c>
      <c r="BE437" s="101">
        <f>IF(U437="základní",N437,0)</f>
        <v>0</v>
      </c>
      <c r="BF437" s="101">
        <f>IF(U437="snížená",N437,0)</f>
        <v>0</v>
      </c>
      <c r="BG437" s="101">
        <f>IF(U437="zákl. přenesená",N437,0)</f>
        <v>0</v>
      </c>
      <c r="BH437" s="101">
        <f>IF(U437="sníž. přenesená",N437,0)</f>
        <v>0</v>
      </c>
      <c r="BI437" s="101">
        <f>IF(U437="nulová",N437,0)</f>
        <v>0</v>
      </c>
      <c r="BJ437" s="15" t="s">
        <v>23</v>
      </c>
      <c r="BK437" s="101">
        <f>ROUND(L437*K437,2)</f>
        <v>0</v>
      </c>
      <c r="BL437" s="15" t="s">
        <v>220</v>
      </c>
      <c r="BM437" s="15" t="s">
        <v>623</v>
      </c>
    </row>
    <row r="438" spans="2:65" s="9" customFormat="1" ht="29.85" customHeight="1">
      <c r="B438" s="143"/>
      <c r="C438" s="144"/>
      <c r="D438" s="153" t="s">
        <v>121</v>
      </c>
      <c r="E438" s="153"/>
      <c r="F438" s="153"/>
      <c r="G438" s="153"/>
      <c r="H438" s="153"/>
      <c r="I438" s="153"/>
      <c r="J438" s="153"/>
      <c r="K438" s="153"/>
      <c r="L438" s="153"/>
      <c r="M438" s="153"/>
      <c r="N438" s="257">
        <f>BK438</f>
        <v>0</v>
      </c>
      <c r="O438" s="258"/>
      <c r="P438" s="258"/>
      <c r="Q438" s="258"/>
      <c r="R438" s="146"/>
      <c r="T438" s="147"/>
      <c r="U438" s="144"/>
      <c r="V438" s="144"/>
      <c r="W438" s="148">
        <f>SUM(W439:W452)</f>
        <v>0</v>
      </c>
      <c r="X438" s="144"/>
      <c r="Y438" s="148">
        <f>SUM(Y439:Y452)</f>
        <v>0.9664680000000001</v>
      </c>
      <c r="Z438" s="144"/>
      <c r="AA438" s="149">
        <f>SUM(AA439:AA452)</f>
        <v>0</v>
      </c>
      <c r="AR438" s="150" t="s">
        <v>98</v>
      </c>
      <c r="AT438" s="151" t="s">
        <v>82</v>
      </c>
      <c r="AU438" s="151" t="s">
        <v>23</v>
      </c>
      <c r="AY438" s="150" t="s">
        <v>146</v>
      </c>
      <c r="BK438" s="152">
        <f>SUM(BK439:BK452)</f>
        <v>0</v>
      </c>
    </row>
    <row r="439" spans="2:65" s="1" customFormat="1" ht="31.5" customHeight="1">
      <c r="B439" s="32"/>
      <c r="C439" s="154" t="s">
        <v>624</v>
      </c>
      <c r="D439" s="154" t="s">
        <v>147</v>
      </c>
      <c r="E439" s="155" t="s">
        <v>625</v>
      </c>
      <c r="F439" s="248" t="s">
        <v>626</v>
      </c>
      <c r="G439" s="249"/>
      <c r="H439" s="249"/>
      <c r="I439" s="249"/>
      <c r="J439" s="156" t="s">
        <v>217</v>
      </c>
      <c r="K439" s="157">
        <v>0.39</v>
      </c>
      <c r="L439" s="250">
        <v>0</v>
      </c>
      <c r="M439" s="249"/>
      <c r="N439" s="251">
        <f>ROUND(L439*K439,2)</f>
        <v>0</v>
      </c>
      <c r="O439" s="249"/>
      <c r="P439" s="249"/>
      <c r="Q439" s="249"/>
      <c r="R439" s="34"/>
      <c r="T439" s="158" t="s">
        <v>21</v>
      </c>
      <c r="U439" s="41" t="s">
        <v>48</v>
      </c>
      <c r="V439" s="33"/>
      <c r="W439" s="159">
        <f>V439*K439</f>
        <v>0</v>
      </c>
      <c r="X439" s="159">
        <v>4.1200000000000001E-2</v>
      </c>
      <c r="Y439" s="159">
        <f>X439*K439</f>
        <v>1.6068000000000002E-2</v>
      </c>
      <c r="Z439" s="159">
        <v>0</v>
      </c>
      <c r="AA439" s="160">
        <f>Z439*K439</f>
        <v>0</v>
      </c>
      <c r="AR439" s="15" t="s">
        <v>220</v>
      </c>
      <c r="AT439" s="15" t="s">
        <v>147</v>
      </c>
      <c r="AU439" s="15" t="s">
        <v>98</v>
      </c>
      <c r="AY439" s="15" t="s">
        <v>146</v>
      </c>
      <c r="BE439" s="101">
        <f>IF(U439="základní",N439,0)</f>
        <v>0</v>
      </c>
      <c r="BF439" s="101">
        <f>IF(U439="snížená",N439,0)</f>
        <v>0</v>
      </c>
      <c r="BG439" s="101">
        <f>IF(U439="zákl. přenesená",N439,0)</f>
        <v>0</v>
      </c>
      <c r="BH439" s="101">
        <f>IF(U439="sníž. přenesená",N439,0)</f>
        <v>0</v>
      </c>
      <c r="BI439" s="101">
        <f>IF(U439="nulová",N439,0)</f>
        <v>0</v>
      </c>
      <c r="BJ439" s="15" t="s">
        <v>23</v>
      </c>
      <c r="BK439" s="101">
        <f>ROUND(L439*K439,2)</f>
        <v>0</v>
      </c>
      <c r="BL439" s="15" t="s">
        <v>220</v>
      </c>
      <c r="BM439" s="15" t="s">
        <v>627</v>
      </c>
    </row>
    <row r="440" spans="2:65" s="10" customFormat="1" ht="22.5" customHeight="1">
      <c r="B440" s="161"/>
      <c r="C440" s="162"/>
      <c r="D440" s="162"/>
      <c r="E440" s="163" t="s">
        <v>21</v>
      </c>
      <c r="F440" s="240" t="s">
        <v>628</v>
      </c>
      <c r="G440" s="241"/>
      <c r="H440" s="241"/>
      <c r="I440" s="241"/>
      <c r="J440" s="162"/>
      <c r="K440" s="164">
        <v>0.39</v>
      </c>
      <c r="L440" s="162"/>
      <c r="M440" s="162"/>
      <c r="N440" s="162"/>
      <c r="O440" s="162"/>
      <c r="P440" s="162"/>
      <c r="Q440" s="162"/>
      <c r="R440" s="165"/>
      <c r="T440" s="166"/>
      <c r="U440" s="162"/>
      <c r="V440" s="162"/>
      <c r="W440" s="162"/>
      <c r="X440" s="162"/>
      <c r="Y440" s="162"/>
      <c r="Z440" s="162"/>
      <c r="AA440" s="167"/>
      <c r="AT440" s="168" t="s">
        <v>154</v>
      </c>
      <c r="AU440" s="168" t="s">
        <v>98</v>
      </c>
      <c r="AV440" s="10" t="s">
        <v>98</v>
      </c>
      <c r="AW440" s="10" t="s">
        <v>39</v>
      </c>
      <c r="AX440" s="10" t="s">
        <v>83</v>
      </c>
      <c r="AY440" s="168" t="s">
        <v>146</v>
      </c>
    </row>
    <row r="441" spans="2:65" s="11" customFormat="1" ht="22.5" customHeight="1">
      <c r="B441" s="169"/>
      <c r="C441" s="170"/>
      <c r="D441" s="170"/>
      <c r="E441" s="171" t="s">
        <v>21</v>
      </c>
      <c r="F441" s="246" t="s">
        <v>155</v>
      </c>
      <c r="G441" s="247"/>
      <c r="H441" s="247"/>
      <c r="I441" s="247"/>
      <c r="J441" s="170"/>
      <c r="K441" s="172">
        <v>0.39</v>
      </c>
      <c r="L441" s="170"/>
      <c r="M441" s="170"/>
      <c r="N441" s="170"/>
      <c r="O441" s="170"/>
      <c r="P441" s="170"/>
      <c r="Q441" s="170"/>
      <c r="R441" s="173"/>
      <c r="T441" s="174"/>
      <c r="U441" s="170"/>
      <c r="V441" s="170"/>
      <c r="W441" s="170"/>
      <c r="X441" s="170"/>
      <c r="Y441" s="170"/>
      <c r="Z441" s="170"/>
      <c r="AA441" s="175"/>
      <c r="AT441" s="176" t="s">
        <v>154</v>
      </c>
      <c r="AU441" s="176" t="s">
        <v>98</v>
      </c>
      <c r="AV441" s="11" t="s">
        <v>151</v>
      </c>
      <c r="AW441" s="11" t="s">
        <v>39</v>
      </c>
      <c r="AX441" s="11" t="s">
        <v>23</v>
      </c>
      <c r="AY441" s="176" t="s">
        <v>146</v>
      </c>
    </row>
    <row r="442" spans="2:65" s="1" customFormat="1" ht="44.25" customHeight="1">
      <c r="B442" s="32"/>
      <c r="C442" s="154" t="s">
        <v>629</v>
      </c>
      <c r="D442" s="154" t="s">
        <v>147</v>
      </c>
      <c r="E442" s="155" t="s">
        <v>630</v>
      </c>
      <c r="F442" s="248" t="s">
        <v>631</v>
      </c>
      <c r="G442" s="249"/>
      <c r="H442" s="249"/>
      <c r="I442" s="249"/>
      <c r="J442" s="156" t="s">
        <v>217</v>
      </c>
      <c r="K442" s="157">
        <v>6.9</v>
      </c>
      <c r="L442" s="250">
        <v>0</v>
      </c>
      <c r="M442" s="249"/>
      <c r="N442" s="251">
        <f>ROUND(L442*K442,2)</f>
        <v>0</v>
      </c>
      <c r="O442" s="249"/>
      <c r="P442" s="249"/>
      <c r="Q442" s="249"/>
      <c r="R442" s="34"/>
      <c r="T442" s="158" t="s">
        <v>21</v>
      </c>
      <c r="U442" s="41" t="s">
        <v>48</v>
      </c>
      <c r="V442" s="33"/>
      <c r="W442" s="159">
        <f>V442*K442</f>
        <v>0</v>
      </c>
      <c r="X442" s="159">
        <v>4.1200000000000001E-2</v>
      </c>
      <c r="Y442" s="159">
        <f>X442*K442</f>
        <v>0.28428000000000003</v>
      </c>
      <c r="Z442" s="159">
        <v>0</v>
      </c>
      <c r="AA442" s="160">
        <f>Z442*K442</f>
        <v>0</v>
      </c>
      <c r="AR442" s="15" t="s">
        <v>220</v>
      </c>
      <c r="AT442" s="15" t="s">
        <v>147</v>
      </c>
      <c r="AU442" s="15" t="s">
        <v>98</v>
      </c>
      <c r="AY442" s="15" t="s">
        <v>146</v>
      </c>
      <c r="BE442" s="101">
        <f>IF(U442="základní",N442,0)</f>
        <v>0</v>
      </c>
      <c r="BF442" s="101">
        <f>IF(U442="snížená",N442,0)</f>
        <v>0</v>
      </c>
      <c r="BG442" s="101">
        <f>IF(U442="zákl. přenesená",N442,0)</f>
        <v>0</v>
      </c>
      <c r="BH442" s="101">
        <f>IF(U442="sníž. přenesená",N442,0)</f>
        <v>0</v>
      </c>
      <c r="BI442" s="101">
        <f>IF(U442="nulová",N442,0)</f>
        <v>0</v>
      </c>
      <c r="BJ442" s="15" t="s">
        <v>23</v>
      </c>
      <c r="BK442" s="101">
        <f>ROUND(L442*K442,2)</f>
        <v>0</v>
      </c>
      <c r="BL442" s="15" t="s">
        <v>220</v>
      </c>
      <c r="BM442" s="15" t="s">
        <v>632</v>
      </c>
    </row>
    <row r="443" spans="2:65" s="10" customFormat="1" ht="31.5" customHeight="1">
      <c r="B443" s="161"/>
      <c r="C443" s="162"/>
      <c r="D443" s="162"/>
      <c r="E443" s="163" t="s">
        <v>21</v>
      </c>
      <c r="F443" s="240" t="s">
        <v>290</v>
      </c>
      <c r="G443" s="241"/>
      <c r="H443" s="241"/>
      <c r="I443" s="241"/>
      <c r="J443" s="162"/>
      <c r="K443" s="164">
        <v>6.9</v>
      </c>
      <c r="L443" s="162"/>
      <c r="M443" s="162"/>
      <c r="N443" s="162"/>
      <c r="O443" s="162"/>
      <c r="P443" s="162"/>
      <c r="Q443" s="162"/>
      <c r="R443" s="165"/>
      <c r="T443" s="166"/>
      <c r="U443" s="162"/>
      <c r="V443" s="162"/>
      <c r="W443" s="162"/>
      <c r="X443" s="162"/>
      <c r="Y443" s="162"/>
      <c r="Z443" s="162"/>
      <c r="AA443" s="167"/>
      <c r="AT443" s="168" t="s">
        <v>154</v>
      </c>
      <c r="AU443" s="168" t="s">
        <v>98</v>
      </c>
      <c r="AV443" s="10" t="s">
        <v>98</v>
      </c>
      <c r="AW443" s="10" t="s">
        <v>39</v>
      </c>
      <c r="AX443" s="10" t="s">
        <v>83</v>
      </c>
      <c r="AY443" s="168" t="s">
        <v>146</v>
      </c>
    </row>
    <row r="444" spans="2:65" s="11" customFormat="1" ht="22.5" customHeight="1">
      <c r="B444" s="169"/>
      <c r="C444" s="170"/>
      <c r="D444" s="170"/>
      <c r="E444" s="171" t="s">
        <v>21</v>
      </c>
      <c r="F444" s="246" t="s">
        <v>155</v>
      </c>
      <c r="G444" s="247"/>
      <c r="H444" s="247"/>
      <c r="I444" s="247"/>
      <c r="J444" s="170"/>
      <c r="K444" s="172">
        <v>6.9</v>
      </c>
      <c r="L444" s="170"/>
      <c r="M444" s="170"/>
      <c r="N444" s="170"/>
      <c r="O444" s="170"/>
      <c r="P444" s="170"/>
      <c r="Q444" s="170"/>
      <c r="R444" s="173"/>
      <c r="T444" s="174"/>
      <c r="U444" s="170"/>
      <c r="V444" s="170"/>
      <c r="W444" s="170"/>
      <c r="X444" s="170"/>
      <c r="Y444" s="170"/>
      <c r="Z444" s="170"/>
      <c r="AA444" s="175"/>
      <c r="AT444" s="176" t="s">
        <v>154</v>
      </c>
      <c r="AU444" s="176" t="s">
        <v>98</v>
      </c>
      <c r="AV444" s="11" t="s">
        <v>151</v>
      </c>
      <c r="AW444" s="11" t="s">
        <v>39</v>
      </c>
      <c r="AX444" s="11" t="s">
        <v>23</v>
      </c>
      <c r="AY444" s="176" t="s">
        <v>146</v>
      </c>
    </row>
    <row r="445" spans="2:65" s="1" customFormat="1" ht="31.5" customHeight="1">
      <c r="B445" s="32"/>
      <c r="C445" s="177" t="s">
        <v>633</v>
      </c>
      <c r="D445" s="177" t="s">
        <v>221</v>
      </c>
      <c r="E445" s="178" t="s">
        <v>634</v>
      </c>
      <c r="F445" s="255" t="s">
        <v>635</v>
      </c>
      <c r="G445" s="253"/>
      <c r="H445" s="253"/>
      <c r="I445" s="253"/>
      <c r="J445" s="179" t="s">
        <v>217</v>
      </c>
      <c r="K445" s="180">
        <v>8.34</v>
      </c>
      <c r="L445" s="252">
        <v>0</v>
      </c>
      <c r="M445" s="253"/>
      <c r="N445" s="254">
        <f>ROUND(L445*K445,2)</f>
        <v>0</v>
      </c>
      <c r="O445" s="249"/>
      <c r="P445" s="249"/>
      <c r="Q445" s="249"/>
      <c r="R445" s="34"/>
      <c r="T445" s="158" t="s">
        <v>21</v>
      </c>
      <c r="U445" s="41" t="s">
        <v>48</v>
      </c>
      <c r="V445" s="33"/>
      <c r="W445" s="159">
        <f>V445*K445</f>
        <v>0</v>
      </c>
      <c r="X445" s="159">
        <v>7.0000000000000007E-2</v>
      </c>
      <c r="Y445" s="159">
        <f>X445*K445</f>
        <v>0.5838000000000001</v>
      </c>
      <c r="Z445" s="159">
        <v>0</v>
      </c>
      <c r="AA445" s="160">
        <f>Z445*K445</f>
        <v>0</v>
      </c>
      <c r="AR445" s="15" t="s">
        <v>297</v>
      </c>
      <c r="AT445" s="15" t="s">
        <v>221</v>
      </c>
      <c r="AU445" s="15" t="s">
        <v>98</v>
      </c>
      <c r="AY445" s="15" t="s">
        <v>146</v>
      </c>
      <c r="BE445" s="101">
        <f>IF(U445="základní",N445,0)</f>
        <v>0</v>
      </c>
      <c r="BF445" s="101">
        <f>IF(U445="snížená",N445,0)</f>
        <v>0</v>
      </c>
      <c r="BG445" s="101">
        <f>IF(U445="zákl. přenesená",N445,0)</f>
        <v>0</v>
      </c>
      <c r="BH445" s="101">
        <f>IF(U445="sníž. přenesená",N445,0)</f>
        <v>0</v>
      </c>
      <c r="BI445" s="101">
        <f>IF(U445="nulová",N445,0)</f>
        <v>0</v>
      </c>
      <c r="BJ445" s="15" t="s">
        <v>23</v>
      </c>
      <c r="BK445" s="101">
        <f>ROUND(L445*K445,2)</f>
        <v>0</v>
      </c>
      <c r="BL445" s="15" t="s">
        <v>220</v>
      </c>
      <c r="BM445" s="15" t="s">
        <v>636</v>
      </c>
    </row>
    <row r="446" spans="2:65" s="10" customFormat="1" ht="22.5" customHeight="1">
      <c r="B446" s="161"/>
      <c r="C446" s="162"/>
      <c r="D446" s="162"/>
      <c r="E446" s="163" t="s">
        <v>21</v>
      </c>
      <c r="F446" s="240" t="s">
        <v>637</v>
      </c>
      <c r="G446" s="241"/>
      <c r="H446" s="241"/>
      <c r="I446" s="241"/>
      <c r="J446" s="162"/>
      <c r="K446" s="164">
        <v>0.42899999999999999</v>
      </c>
      <c r="L446" s="162"/>
      <c r="M446" s="162"/>
      <c r="N446" s="162"/>
      <c r="O446" s="162"/>
      <c r="P446" s="162"/>
      <c r="Q446" s="162"/>
      <c r="R446" s="165"/>
      <c r="T446" s="166"/>
      <c r="U446" s="162"/>
      <c r="V446" s="162"/>
      <c r="W446" s="162"/>
      <c r="X446" s="162"/>
      <c r="Y446" s="162"/>
      <c r="Z446" s="162"/>
      <c r="AA446" s="167"/>
      <c r="AT446" s="168" t="s">
        <v>154</v>
      </c>
      <c r="AU446" s="168" t="s">
        <v>98</v>
      </c>
      <c r="AV446" s="10" t="s">
        <v>98</v>
      </c>
      <c r="AW446" s="10" t="s">
        <v>39</v>
      </c>
      <c r="AX446" s="10" t="s">
        <v>83</v>
      </c>
      <c r="AY446" s="168" t="s">
        <v>146</v>
      </c>
    </row>
    <row r="447" spans="2:65" s="10" customFormat="1" ht="31.5" customHeight="1">
      <c r="B447" s="161"/>
      <c r="C447" s="162"/>
      <c r="D447" s="162"/>
      <c r="E447" s="163" t="s">
        <v>21</v>
      </c>
      <c r="F447" s="256" t="s">
        <v>638</v>
      </c>
      <c r="G447" s="241"/>
      <c r="H447" s="241"/>
      <c r="I447" s="241"/>
      <c r="J447" s="162"/>
      <c r="K447" s="164">
        <v>7.59</v>
      </c>
      <c r="L447" s="162"/>
      <c r="M447" s="162"/>
      <c r="N447" s="162"/>
      <c r="O447" s="162"/>
      <c r="P447" s="162"/>
      <c r="Q447" s="162"/>
      <c r="R447" s="165"/>
      <c r="T447" s="166"/>
      <c r="U447" s="162"/>
      <c r="V447" s="162"/>
      <c r="W447" s="162"/>
      <c r="X447" s="162"/>
      <c r="Y447" s="162"/>
      <c r="Z447" s="162"/>
      <c r="AA447" s="167"/>
      <c r="AT447" s="168" t="s">
        <v>154</v>
      </c>
      <c r="AU447" s="168" t="s">
        <v>98</v>
      </c>
      <c r="AV447" s="10" t="s">
        <v>98</v>
      </c>
      <c r="AW447" s="10" t="s">
        <v>39</v>
      </c>
      <c r="AX447" s="10" t="s">
        <v>83</v>
      </c>
      <c r="AY447" s="168" t="s">
        <v>146</v>
      </c>
    </row>
    <row r="448" spans="2:65" s="11" customFormat="1" ht="22.5" customHeight="1">
      <c r="B448" s="169"/>
      <c r="C448" s="170"/>
      <c r="D448" s="170"/>
      <c r="E448" s="171" t="s">
        <v>21</v>
      </c>
      <c r="F448" s="246" t="s">
        <v>155</v>
      </c>
      <c r="G448" s="247"/>
      <c r="H448" s="247"/>
      <c r="I448" s="247"/>
      <c r="J448" s="170"/>
      <c r="K448" s="172">
        <v>8.0190000000000001</v>
      </c>
      <c r="L448" s="170"/>
      <c r="M448" s="170"/>
      <c r="N448" s="170"/>
      <c r="O448" s="170"/>
      <c r="P448" s="170"/>
      <c r="Q448" s="170"/>
      <c r="R448" s="173"/>
      <c r="T448" s="174"/>
      <c r="U448" s="170"/>
      <c r="V448" s="170"/>
      <c r="W448" s="170"/>
      <c r="X448" s="170"/>
      <c r="Y448" s="170"/>
      <c r="Z448" s="170"/>
      <c r="AA448" s="175"/>
      <c r="AT448" s="176" t="s">
        <v>154</v>
      </c>
      <c r="AU448" s="176" t="s">
        <v>98</v>
      </c>
      <c r="AV448" s="11" t="s">
        <v>151</v>
      </c>
      <c r="AW448" s="11" t="s">
        <v>39</v>
      </c>
      <c r="AX448" s="11" t="s">
        <v>23</v>
      </c>
      <c r="AY448" s="176" t="s">
        <v>146</v>
      </c>
    </row>
    <row r="449" spans="2:65" s="1" customFormat="1" ht="44.25" customHeight="1">
      <c r="B449" s="32"/>
      <c r="C449" s="154" t="s">
        <v>639</v>
      </c>
      <c r="D449" s="154" t="s">
        <v>147</v>
      </c>
      <c r="E449" s="155" t="s">
        <v>640</v>
      </c>
      <c r="F449" s="248" t="s">
        <v>641</v>
      </c>
      <c r="G449" s="249"/>
      <c r="H449" s="249"/>
      <c r="I449" s="249"/>
      <c r="J449" s="156" t="s">
        <v>217</v>
      </c>
      <c r="K449" s="157">
        <v>1.96</v>
      </c>
      <c r="L449" s="250">
        <v>0</v>
      </c>
      <c r="M449" s="249"/>
      <c r="N449" s="251">
        <f>ROUND(L449*K449,2)</f>
        <v>0</v>
      </c>
      <c r="O449" s="249"/>
      <c r="P449" s="249"/>
      <c r="Q449" s="249"/>
      <c r="R449" s="34"/>
      <c r="T449" s="158" t="s">
        <v>21</v>
      </c>
      <c r="U449" s="41" t="s">
        <v>48</v>
      </c>
      <c r="V449" s="33"/>
      <c r="W449" s="159">
        <f>V449*K449</f>
        <v>0</v>
      </c>
      <c r="X449" s="159">
        <v>4.2000000000000003E-2</v>
      </c>
      <c r="Y449" s="159">
        <f>X449*K449</f>
        <v>8.2320000000000004E-2</v>
      </c>
      <c r="Z449" s="159">
        <v>0</v>
      </c>
      <c r="AA449" s="160">
        <f>Z449*K449</f>
        <v>0</v>
      </c>
      <c r="AR449" s="15" t="s">
        <v>220</v>
      </c>
      <c r="AT449" s="15" t="s">
        <v>147</v>
      </c>
      <c r="AU449" s="15" t="s">
        <v>98</v>
      </c>
      <c r="AY449" s="15" t="s">
        <v>146</v>
      </c>
      <c r="BE449" s="101">
        <f>IF(U449="základní",N449,0)</f>
        <v>0</v>
      </c>
      <c r="BF449" s="101">
        <f>IF(U449="snížená",N449,0)</f>
        <v>0</v>
      </c>
      <c r="BG449" s="101">
        <f>IF(U449="zákl. přenesená",N449,0)</f>
        <v>0</v>
      </c>
      <c r="BH449" s="101">
        <f>IF(U449="sníž. přenesená",N449,0)</f>
        <v>0</v>
      </c>
      <c r="BI449" s="101">
        <f>IF(U449="nulová",N449,0)</f>
        <v>0</v>
      </c>
      <c r="BJ449" s="15" t="s">
        <v>23</v>
      </c>
      <c r="BK449" s="101">
        <f>ROUND(L449*K449,2)</f>
        <v>0</v>
      </c>
      <c r="BL449" s="15" t="s">
        <v>220</v>
      </c>
      <c r="BM449" s="15" t="s">
        <v>642</v>
      </c>
    </row>
    <row r="450" spans="2:65" s="10" customFormat="1" ht="22.5" customHeight="1">
      <c r="B450" s="161"/>
      <c r="C450" s="162"/>
      <c r="D450" s="162"/>
      <c r="E450" s="163" t="s">
        <v>21</v>
      </c>
      <c r="F450" s="240" t="s">
        <v>643</v>
      </c>
      <c r="G450" s="241"/>
      <c r="H450" s="241"/>
      <c r="I450" s="241"/>
      <c r="J450" s="162"/>
      <c r="K450" s="164">
        <v>1.96</v>
      </c>
      <c r="L450" s="162"/>
      <c r="M450" s="162"/>
      <c r="N450" s="162"/>
      <c r="O450" s="162"/>
      <c r="P450" s="162"/>
      <c r="Q450" s="162"/>
      <c r="R450" s="165"/>
      <c r="T450" s="166"/>
      <c r="U450" s="162"/>
      <c r="V450" s="162"/>
      <c r="W450" s="162"/>
      <c r="X450" s="162"/>
      <c r="Y450" s="162"/>
      <c r="Z450" s="162"/>
      <c r="AA450" s="167"/>
      <c r="AT450" s="168" t="s">
        <v>154</v>
      </c>
      <c r="AU450" s="168" t="s">
        <v>98</v>
      </c>
      <c r="AV450" s="10" t="s">
        <v>98</v>
      </c>
      <c r="AW450" s="10" t="s">
        <v>39</v>
      </c>
      <c r="AX450" s="10" t="s">
        <v>83</v>
      </c>
      <c r="AY450" s="168" t="s">
        <v>146</v>
      </c>
    </row>
    <row r="451" spans="2:65" s="11" customFormat="1" ht="22.5" customHeight="1">
      <c r="B451" s="169"/>
      <c r="C451" s="170"/>
      <c r="D451" s="170"/>
      <c r="E451" s="171" t="s">
        <v>21</v>
      </c>
      <c r="F451" s="246" t="s">
        <v>155</v>
      </c>
      <c r="G451" s="247"/>
      <c r="H451" s="247"/>
      <c r="I451" s="247"/>
      <c r="J451" s="170"/>
      <c r="K451" s="172">
        <v>1.96</v>
      </c>
      <c r="L451" s="170"/>
      <c r="M451" s="170"/>
      <c r="N451" s="170"/>
      <c r="O451" s="170"/>
      <c r="P451" s="170"/>
      <c r="Q451" s="170"/>
      <c r="R451" s="173"/>
      <c r="T451" s="174"/>
      <c r="U451" s="170"/>
      <c r="V451" s="170"/>
      <c r="W451" s="170"/>
      <c r="X451" s="170"/>
      <c r="Y451" s="170"/>
      <c r="Z451" s="170"/>
      <c r="AA451" s="175"/>
      <c r="AT451" s="176" t="s">
        <v>154</v>
      </c>
      <c r="AU451" s="176" t="s">
        <v>98</v>
      </c>
      <c r="AV451" s="11" t="s">
        <v>151</v>
      </c>
      <c r="AW451" s="11" t="s">
        <v>39</v>
      </c>
      <c r="AX451" s="11" t="s">
        <v>23</v>
      </c>
      <c r="AY451" s="176" t="s">
        <v>146</v>
      </c>
    </row>
    <row r="452" spans="2:65" s="1" customFormat="1" ht="31.5" customHeight="1">
      <c r="B452" s="32"/>
      <c r="C452" s="154" t="s">
        <v>644</v>
      </c>
      <c r="D452" s="154" t="s">
        <v>147</v>
      </c>
      <c r="E452" s="155" t="s">
        <v>645</v>
      </c>
      <c r="F452" s="248" t="s">
        <v>646</v>
      </c>
      <c r="G452" s="249"/>
      <c r="H452" s="249"/>
      <c r="I452" s="249"/>
      <c r="J452" s="156" t="s">
        <v>212</v>
      </c>
      <c r="K452" s="157">
        <v>0.96599999999999997</v>
      </c>
      <c r="L452" s="250">
        <v>0</v>
      </c>
      <c r="M452" s="249"/>
      <c r="N452" s="251">
        <f>ROUND(L452*K452,2)</f>
        <v>0</v>
      </c>
      <c r="O452" s="249"/>
      <c r="P452" s="249"/>
      <c r="Q452" s="249"/>
      <c r="R452" s="34"/>
      <c r="T452" s="158" t="s">
        <v>21</v>
      </c>
      <c r="U452" s="41" t="s">
        <v>48</v>
      </c>
      <c r="V452" s="33"/>
      <c r="W452" s="159">
        <f>V452*K452</f>
        <v>0</v>
      </c>
      <c r="X452" s="159">
        <v>0</v>
      </c>
      <c r="Y452" s="159">
        <f>X452*K452</f>
        <v>0</v>
      </c>
      <c r="Z452" s="159">
        <v>0</v>
      </c>
      <c r="AA452" s="160">
        <f>Z452*K452</f>
        <v>0</v>
      </c>
      <c r="AR452" s="15" t="s">
        <v>220</v>
      </c>
      <c r="AT452" s="15" t="s">
        <v>147</v>
      </c>
      <c r="AU452" s="15" t="s">
        <v>98</v>
      </c>
      <c r="AY452" s="15" t="s">
        <v>146</v>
      </c>
      <c r="BE452" s="101">
        <f>IF(U452="základní",N452,0)</f>
        <v>0</v>
      </c>
      <c r="BF452" s="101">
        <f>IF(U452="snížená",N452,0)</f>
        <v>0</v>
      </c>
      <c r="BG452" s="101">
        <f>IF(U452="zákl. přenesená",N452,0)</f>
        <v>0</v>
      </c>
      <c r="BH452" s="101">
        <f>IF(U452="sníž. přenesená",N452,0)</f>
        <v>0</v>
      </c>
      <c r="BI452" s="101">
        <f>IF(U452="nulová",N452,0)</f>
        <v>0</v>
      </c>
      <c r="BJ452" s="15" t="s">
        <v>23</v>
      </c>
      <c r="BK452" s="101">
        <f>ROUND(L452*K452,2)</f>
        <v>0</v>
      </c>
      <c r="BL452" s="15" t="s">
        <v>220</v>
      </c>
      <c r="BM452" s="15" t="s">
        <v>647</v>
      </c>
    </row>
    <row r="453" spans="2:65" s="9" customFormat="1" ht="29.85" customHeight="1">
      <c r="B453" s="143"/>
      <c r="C453" s="144"/>
      <c r="D453" s="153" t="s">
        <v>122</v>
      </c>
      <c r="E453" s="153"/>
      <c r="F453" s="153"/>
      <c r="G453" s="153"/>
      <c r="H453" s="153"/>
      <c r="I453" s="153"/>
      <c r="J453" s="153"/>
      <c r="K453" s="153"/>
      <c r="L453" s="153"/>
      <c r="M453" s="153"/>
      <c r="N453" s="257">
        <f>BK453</f>
        <v>0</v>
      </c>
      <c r="O453" s="258"/>
      <c r="P453" s="258"/>
      <c r="Q453" s="258"/>
      <c r="R453" s="146"/>
      <c r="T453" s="147"/>
      <c r="U453" s="144"/>
      <c r="V453" s="144"/>
      <c r="W453" s="148">
        <f>SUM(W454:W480)</f>
        <v>0</v>
      </c>
      <c r="X453" s="144"/>
      <c r="Y453" s="148">
        <f>SUM(Y454:Y480)</f>
        <v>7.2886940000000011E-2</v>
      </c>
      <c r="Z453" s="144"/>
      <c r="AA453" s="149">
        <f>SUM(AA454:AA480)</f>
        <v>0</v>
      </c>
      <c r="AR453" s="150" t="s">
        <v>98</v>
      </c>
      <c r="AT453" s="151" t="s">
        <v>82</v>
      </c>
      <c r="AU453" s="151" t="s">
        <v>23</v>
      </c>
      <c r="AY453" s="150" t="s">
        <v>146</v>
      </c>
      <c r="BK453" s="152">
        <f>SUM(BK454:BK480)</f>
        <v>0</v>
      </c>
    </row>
    <row r="454" spans="2:65" s="1" customFormat="1" ht="31.5" customHeight="1">
      <c r="B454" s="32"/>
      <c r="C454" s="154" t="s">
        <v>648</v>
      </c>
      <c r="D454" s="154" t="s">
        <v>147</v>
      </c>
      <c r="E454" s="155" t="s">
        <v>649</v>
      </c>
      <c r="F454" s="248" t="s">
        <v>650</v>
      </c>
      <c r="G454" s="249"/>
      <c r="H454" s="249"/>
      <c r="I454" s="249"/>
      <c r="J454" s="156" t="s">
        <v>217</v>
      </c>
      <c r="K454" s="157">
        <v>23.661999999999999</v>
      </c>
      <c r="L454" s="250">
        <v>0</v>
      </c>
      <c r="M454" s="249"/>
      <c r="N454" s="251">
        <f>ROUND(L454*K454,2)</f>
        <v>0</v>
      </c>
      <c r="O454" s="249"/>
      <c r="P454" s="249"/>
      <c r="Q454" s="249"/>
      <c r="R454" s="34"/>
      <c r="T454" s="158" t="s">
        <v>21</v>
      </c>
      <c r="U454" s="41" t="s">
        <v>48</v>
      </c>
      <c r="V454" s="33"/>
      <c r="W454" s="159">
        <f>V454*K454</f>
        <v>0</v>
      </c>
      <c r="X454" s="159">
        <v>6.0000000000000002E-5</v>
      </c>
      <c r="Y454" s="159">
        <f>X454*K454</f>
        <v>1.41972E-3</v>
      </c>
      <c r="Z454" s="159">
        <v>0</v>
      </c>
      <c r="AA454" s="160">
        <f>Z454*K454</f>
        <v>0</v>
      </c>
      <c r="AR454" s="15" t="s">
        <v>220</v>
      </c>
      <c r="AT454" s="15" t="s">
        <v>147</v>
      </c>
      <c r="AU454" s="15" t="s">
        <v>98</v>
      </c>
      <c r="AY454" s="15" t="s">
        <v>146</v>
      </c>
      <c r="BE454" s="101">
        <f>IF(U454="základní",N454,0)</f>
        <v>0</v>
      </c>
      <c r="BF454" s="101">
        <f>IF(U454="snížená",N454,0)</f>
        <v>0</v>
      </c>
      <c r="BG454" s="101">
        <f>IF(U454="zákl. přenesená",N454,0)</f>
        <v>0</v>
      </c>
      <c r="BH454" s="101">
        <f>IF(U454="sníž. přenesená",N454,0)</f>
        <v>0</v>
      </c>
      <c r="BI454" s="101">
        <f>IF(U454="nulová",N454,0)</f>
        <v>0</v>
      </c>
      <c r="BJ454" s="15" t="s">
        <v>23</v>
      </c>
      <c r="BK454" s="101">
        <f>ROUND(L454*K454,2)</f>
        <v>0</v>
      </c>
      <c r="BL454" s="15" t="s">
        <v>220</v>
      </c>
      <c r="BM454" s="15" t="s">
        <v>651</v>
      </c>
    </row>
    <row r="455" spans="2:65" s="10" customFormat="1" ht="31.5" customHeight="1">
      <c r="B455" s="161"/>
      <c r="C455" s="162"/>
      <c r="D455" s="162"/>
      <c r="E455" s="163" t="s">
        <v>21</v>
      </c>
      <c r="F455" s="240" t="s">
        <v>652</v>
      </c>
      <c r="G455" s="241"/>
      <c r="H455" s="241"/>
      <c r="I455" s="241"/>
      <c r="J455" s="162"/>
      <c r="K455" s="164">
        <v>23.661999999999999</v>
      </c>
      <c r="L455" s="162"/>
      <c r="M455" s="162"/>
      <c r="N455" s="162"/>
      <c r="O455" s="162"/>
      <c r="P455" s="162"/>
      <c r="Q455" s="162"/>
      <c r="R455" s="165"/>
      <c r="T455" s="166"/>
      <c r="U455" s="162"/>
      <c r="V455" s="162"/>
      <c r="W455" s="162"/>
      <c r="X455" s="162"/>
      <c r="Y455" s="162"/>
      <c r="Z455" s="162"/>
      <c r="AA455" s="167"/>
      <c r="AT455" s="168" t="s">
        <v>154</v>
      </c>
      <c r="AU455" s="168" t="s">
        <v>98</v>
      </c>
      <c r="AV455" s="10" t="s">
        <v>98</v>
      </c>
      <c r="AW455" s="10" t="s">
        <v>39</v>
      </c>
      <c r="AX455" s="10" t="s">
        <v>83</v>
      </c>
      <c r="AY455" s="168" t="s">
        <v>146</v>
      </c>
    </row>
    <row r="456" spans="2:65" s="11" customFormat="1" ht="22.5" customHeight="1">
      <c r="B456" s="169"/>
      <c r="C456" s="170"/>
      <c r="D456" s="170"/>
      <c r="E456" s="171" t="s">
        <v>21</v>
      </c>
      <c r="F456" s="246" t="s">
        <v>155</v>
      </c>
      <c r="G456" s="247"/>
      <c r="H456" s="247"/>
      <c r="I456" s="247"/>
      <c r="J456" s="170"/>
      <c r="K456" s="172">
        <v>23.661999999999999</v>
      </c>
      <c r="L456" s="170"/>
      <c r="M456" s="170"/>
      <c r="N456" s="170"/>
      <c r="O456" s="170"/>
      <c r="P456" s="170"/>
      <c r="Q456" s="170"/>
      <c r="R456" s="173"/>
      <c r="T456" s="174"/>
      <c r="U456" s="170"/>
      <c r="V456" s="170"/>
      <c r="W456" s="170"/>
      <c r="X456" s="170"/>
      <c r="Y456" s="170"/>
      <c r="Z456" s="170"/>
      <c r="AA456" s="175"/>
      <c r="AT456" s="176" t="s">
        <v>154</v>
      </c>
      <c r="AU456" s="176" t="s">
        <v>98</v>
      </c>
      <c r="AV456" s="11" t="s">
        <v>151</v>
      </c>
      <c r="AW456" s="11" t="s">
        <v>39</v>
      </c>
      <c r="AX456" s="11" t="s">
        <v>23</v>
      </c>
      <c r="AY456" s="176" t="s">
        <v>146</v>
      </c>
    </row>
    <row r="457" spans="2:65" s="1" customFormat="1" ht="44.25" customHeight="1">
      <c r="B457" s="32"/>
      <c r="C457" s="154" t="s">
        <v>653</v>
      </c>
      <c r="D457" s="154" t="s">
        <v>147</v>
      </c>
      <c r="E457" s="155" t="s">
        <v>654</v>
      </c>
      <c r="F457" s="248" t="s">
        <v>655</v>
      </c>
      <c r="G457" s="249"/>
      <c r="H457" s="249"/>
      <c r="I457" s="249"/>
      <c r="J457" s="156" t="s">
        <v>217</v>
      </c>
      <c r="K457" s="157">
        <v>45.917000000000002</v>
      </c>
      <c r="L457" s="250">
        <v>0</v>
      </c>
      <c r="M457" s="249"/>
      <c r="N457" s="251">
        <f>ROUND(L457*K457,2)</f>
        <v>0</v>
      </c>
      <c r="O457" s="249"/>
      <c r="P457" s="249"/>
      <c r="Q457" s="249"/>
      <c r="R457" s="34"/>
      <c r="T457" s="158" t="s">
        <v>21</v>
      </c>
      <c r="U457" s="41" t="s">
        <v>48</v>
      </c>
      <c r="V457" s="33"/>
      <c r="W457" s="159">
        <f>V457*K457</f>
        <v>0</v>
      </c>
      <c r="X457" s="159">
        <v>1.3999999999999999E-4</v>
      </c>
      <c r="Y457" s="159">
        <f>X457*K457</f>
        <v>6.42838E-3</v>
      </c>
      <c r="Z457" s="159">
        <v>0</v>
      </c>
      <c r="AA457" s="160">
        <f>Z457*K457</f>
        <v>0</v>
      </c>
      <c r="AR457" s="15" t="s">
        <v>220</v>
      </c>
      <c r="AT457" s="15" t="s">
        <v>147</v>
      </c>
      <c r="AU457" s="15" t="s">
        <v>98</v>
      </c>
      <c r="AY457" s="15" t="s">
        <v>146</v>
      </c>
      <c r="BE457" s="101">
        <f>IF(U457="základní",N457,0)</f>
        <v>0</v>
      </c>
      <c r="BF457" s="101">
        <f>IF(U457="snížená",N457,0)</f>
        <v>0</v>
      </c>
      <c r="BG457" s="101">
        <f>IF(U457="zákl. přenesená",N457,0)</f>
        <v>0</v>
      </c>
      <c r="BH457" s="101">
        <f>IF(U457="sníž. přenesená",N457,0)</f>
        <v>0</v>
      </c>
      <c r="BI457" s="101">
        <f>IF(U457="nulová",N457,0)</f>
        <v>0</v>
      </c>
      <c r="BJ457" s="15" t="s">
        <v>23</v>
      </c>
      <c r="BK457" s="101">
        <f>ROUND(L457*K457,2)</f>
        <v>0</v>
      </c>
      <c r="BL457" s="15" t="s">
        <v>220</v>
      </c>
      <c r="BM457" s="15" t="s">
        <v>656</v>
      </c>
    </row>
    <row r="458" spans="2:65" s="10" customFormat="1" ht="22.5" customHeight="1">
      <c r="B458" s="161"/>
      <c r="C458" s="162"/>
      <c r="D458" s="162"/>
      <c r="E458" s="163" t="s">
        <v>21</v>
      </c>
      <c r="F458" s="240" t="s">
        <v>523</v>
      </c>
      <c r="G458" s="241"/>
      <c r="H458" s="241"/>
      <c r="I458" s="241"/>
      <c r="J458" s="162"/>
      <c r="K458" s="164">
        <v>13.775</v>
      </c>
      <c r="L458" s="162"/>
      <c r="M458" s="162"/>
      <c r="N458" s="162"/>
      <c r="O458" s="162"/>
      <c r="P458" s="162"/>
      <c r="Q458" s="162"/>
      <c r="R458" s="165"/>
      <c r="T458" s="166"/>
      <c r="U458" s="162"/>
      <c r="V458" s="162"/>
      <c r="W458" s="162"/>
      <c r="X458" s="162"/>
      <c r="Y458" s="162"/>
      <c r="Z458" s="162"/>
      <c r="AA458" s="167"/>
      <c r="AT458" s="168" t="s">
        <v>154</v>
      </c>
      <c r="AU458" s="168" t="s">
        <v>98</v>
      </c>
      <c r="AV458" s="10" t="s">
        <v>98</v>
      </c>
      <c r="AW458" s="10" t="s">
        <v>39</v>
      </c>
      <c r="AX458" s="10" t="s">
        <v>83</v>
      </c>
      <c r="AY458" s="168" t="s">
        <v>146</v>
      </c>
    </row>
    <row r="459" spans="2:65" s="10" customFormat="1" ht="22.5" customHeight="1">
      <c r="B459" s="161"/>
      <c r="C459" s="162"/>
      <c r="D459" s="162"/>
      <c r="E459" s="163" t="s">
        <v>21</v>
      </c>
      <c r="F459" s="256" t="s">
        <v>524</v>
      </c>
      <c r="G459" s="241"/>
      <c r="H459" s="241"/>
      <c r="I459" s="241"/>
      <c r="J459" s="162"/>
      <c r="K459" s="164">
        <v>7.2</v>
      </c>
      <c r="L459" s="162"/>
      <c r="M459" s="162"/>
      <c r="N459" s="162"/>
      <c r="O459" s="162"/>
      <c r="P459" s="162"/>
      <c r="Q459" s="162"/>
      <c r="R459" s="165"/>
      <c r="T459" s="166"/>
      <c r="U459" s="162"/>
      <c r="V459" s="162"/>
      <c r="W459" s="162"/>
      <c r="X459" s="162"/>
      <c r="Y459" s="162"/>
      <c r="Z459" s="162"/>
      <c r="AA459" s="167"/>
      <c r="AT459" s="168" t="s">
        <v>154</v>
      </c>
      <c r="AU459" s="168" t="s">
        <v>98</v>
      </c>
      <c r="AV459" s="10" t="s">
        <v>98</v>
      </c>
      <c r="AW459" s="10" t="s">
        <v>39</v>
      </c>
      <c r="AX459" s="10" t="s">
        <v>83</v>
      </c>
      <c r="AY459" s="168" t="s">
        <v>146</v>
      </c>
    </row>
    <row r="460" spans="2:65" s="10" customFormat="1" ht="44.25" customHeight="1">
      <c r="B460" s="161"/>
      <c r="C460" s="162"/>
      <c r="D460" s="162"/>
      <c r="E460" s="163" t="s">
        <v>21</v>
      </c>
      <c r="F460" s="256" t="s">
        <v>657</v>
      </c>
      <c r="G460" s="241"/>
      <c r="H460" s="241"/>
      <c r="I460" s="241"/>
      <c r="J460" s="162"/>
      <c r="K460" s="164">
        <v>23.661999999999999</v>
      </c>
      <c r="L460" s="162"/>
      <c r="M460" s="162"/>
      <c r="N460" s="162"/>
      <c r="O460" s="162"/>
      <c r="P460" s="162"/>
      <c r="Q460" s="162"/>
      <c r="R460" s="165"/>
      <c r="T460" s="166"/>
      <c r="U460" s="162"/>
      <c r="V460" s="162"/>
      <c r="W460" s="162"/>
      <c r="X460" s="162"/>
      <c r="Y460" s="162"/>
      <c r="Z460" s="162"/>
      <c r="AA460" s="167"/>
      <c r="AT460" s="168" t="s">
        <v>154</v>
      </c>
      <c r="AU460" s="168" t="s">
        <v>98</v>
      </c>
      <c r="AV460" s="10" t="s">
        <v>98</v>
      </c>
      <c r="AW460" s="10" t="s">
        <v>39</v>
      </c>
      <c r="AX460" s="10" t="s">
        <v>83</v>
      </c>
      <c r="AY460" s="168" t="s">
        <v>146</v>
      </c>
    </row>
    <row r="461" spans="2:65" s="10" customFormat="1" ht="22.5" customHeight="1">
      <c r="B461" s="161"/>
      <c r="C461" s="162"/>
      <c r="D461" s="162"/>
      <c r="E461" s="163" t="s">
        <v>21</v>
      </c>
      <c r="F461" s="256" t="s">
        <v>658</v>
      </c>
      <c r="G461" s="241"/>
      <c r="H461" s="241"/>
      <c r="I461" s="241"/>
      <c r="J461" s="162"/>
      <c r="K461" s="164">
        <v>1.28</v>
      </c>
      <c r="L461" s="162"/>
      <c r="M461" s="162"/>
      <c r="N461" s="162"/>
      <c r="O461" s="162"/>
      <c r="P461" s="162"/>
      <c r="Q461" s="162"/>
      <c r="R461" s="165"/>
      <c r="T461" s="166"/>
      <c r="U461" s="162"/>
      <c r="V461" s="162"/>
      <c r="W461" s="162"/>
      <c r="X461" s="162"/>
      <c r="Y461" s="162"/>
      <c r="Z461" s="162"/>
      <c r="AA461" s="167"/>
      <c r="AT461" s="168" t="s">
        <v>154</v>
      </c>
      <c r="AU461" s="168" t="s">
        <v>98</v>
      </c>
      <c r="AV461" s="10" t="s">
        <v>98</v>
      </c>
      <c r="AW461" s="10" t="s">
        <v>39</v>
      </c>
      <c r="AX461" s="10" t="s">
        <v>83</v>
      </c>
      <c r="AY461" s="168" t="s">
        <v>146</v>
      </c>
    </row>
    <row r="462" spans="2:65" s="11" customFormat="1" ht="22.5" customHeight="1">
      <c r="B462" s="169"/>
      <c r="C462" s="170"/>
      <c r="D462" s="170"/>
      <c r="E462" s="171" t="s">
        <v>21</v>
      </c>
      <c r="F462" s="246" t="s">
        <v>155</v>
      </c>
      <c r="G462" s="247"/>
      <c r="H462" s="247"/>
      <c r="I462" s="247"/>
      <c r="J462" s="170"/>
      <c r="K462" s="172">
        <v>45.917000000000002</v>
      </c>
      <c r="L462" s="170"/>
      <c r="M462" s="170"/>
      <c r="N462" s="170"/>
      <c r="O462" s="170"/>
      <c r="P462" s="170"/>
      <c r="Q462" s="170"/>
      <c r="R462" s="173"/>
      <c r="T462" s="174"/>
      <c r="U462" s="170"/>
      <c r="V462" s="170"/>
      <c r="W462" s="170"/>
      <c r="X462" s="170"/>
      <c r="Y462" s="170"/>
      <c r="Z462" s="170"/>
      <c r="AA462" s="175"/>
      <c r="AT462" s="176" t="s">
        <v>154</v>
      </c>
      <c r="AU462" s="176" t="s">
        <v>98</v>
      </c>
      <c r="AV462" s="11" t="s">
        <v>151</v>
      </c>
      <c r="AW462" s="11" t="s">
        <v>39</v>
      </c>
      <c r="AX462" s="11" t="s">
        <v>23</v>
      </c>
      <c r="AY462" s="176" t="s">
        <v>146</v>
      </c>
    </row>
    <row r="463" spans="2:65" s="1" customFormat="1" ht="31.5" customHeight="1">
      <c r="B463" s="32"/>
      <c r="C463" s="154" t="s">
        <v>659</v>
      </c>
      <c r="D463" s="154" t="s">
        <v>147</v>
      </c>
      <c r="E463" s="155" t="s">
        <v>660</v>
      </c>
      <c r="F463" s="248" t="s">
        <v>661</v>
      </c>
      <c r="G463" s="249"/>
      <c r="H463" s="249"/>
      <c r="I463" s="249"/>
      <c r="J463" s="156" t="s">
        <v>217</v>
      </c>
      <c r="K463" s="157">
        <v>45.917000000000002</v>
      </c>
      <c r="L463" s="250">
        <v>0</v>
      </c>
      <c r="M463" s="249"/>
      <c r="N463" s="251">
        <f>ROUND(L463*K463,2)</f>
        <v>0</v>
      </c>
      <c r="O463" s="249"/>
      <c r="P463" s="249"/>
      <c r="Q463" s="249"/>
      <c r="R463" s="34"/>
      <c r="T463" s="158" t="s">
        <v>21</v>
      </c>
      <c r="U463" s="41" t="s">
        <v>48</v>
      </c>
      <c r="V463" s="33"/>
      <c r="W463" s="159">
        <f>V463*K463</f>
        <v>0</v>
      </c>
      <c r="X463" s="159">
        <v>1.7000000000000001E-4</v>
      </c>
      <c r="Y463" s="159">
        <f>X463*K463</f>
        <v>7.8058900000000011E-3</v>
      </c>
      <c r="Z463" s="159">
        <v>0</v>
      </c>
      <c r="AA463" s="160">
        <f>Z463*K463</f>
        <v>0</v>
      </c>
      <c r="AR463" s="15" t="s">
        <v>220</v>
      </c>
      <c r="AT463" s="15" t="s">
        <v>147</v>
      </c>
      <c r="AU463" s="15" t="s">
        <v>98</v>
      </c>
      <c r="AY463" s="15" t="s">
        <v>146</v>
      </c>
      <c r="BE463" s="101">
        <f>IF(U463="základní",N463,0)</f>
        <v>0</v>
      </c>
      <c r="BF463" s="101">
        <f>IF(U463="snížená",N463,0)</f>
        <v>0</v>
      </c>
      <c r="BG463" s="101">
        <f>IF(U463="zákl. přenesená",N463,0)</f>
        <v>0</v>
      </c>
      <c r="BH463" s="101">
        <f>IF(U463="sníž. přenesená",N463,0)</f>
        <v>0</v>
      </c>
      <c r="BI463" s="101">
        <f>IF(U463="nulová",N463,0)</f>
        <v>0</v>
      </c>
      <c r="BJ463" s="15" t="s">
        <v>23</v>
      </c>
      <c r="BK463" s="101">
        <f>ROUND(L463*K463,2)</f>
        <v>0</v>
      </c>
      <c r="BL463" s="15" t="s">
        <v>220</v>
      </c>
      <c r="BM463" s="15" t="s">
        <v>662</v>
      </c>
    </row>
    <row r="464" spans="2:65" s="10" customFormat="1" ht="22.5" customHeight="1">
      <c r="B464" s="161"/>
      <c r="C464" s="162"/>
      <c r="D464" s="162"/>
      <c r="E464" s="163" t="s">
        <v>21</v>
      </c>
      <c r="F464" s="240" t="s">
        <v>523</v>
      </c>
      <c r="G464" s="241"/>
      <c r="H464" s="241"/>
      <c r="I464" s="241"/>
      <c r="J464" s="162"/>
      <c r="K464" s="164">
        <v>13.775</v>
      </c>
      <c r="L464" s="162"/>
      <c r="M464" s="162"/>
      <c r="N464" s="162"/>
      <c r="O464" s="162"/>
      <c r="P464" s="162"/>
      <c r="Q464" s="162"/>
      <c r="R464" s="165"/>
      <c r="T464" s="166"/>
      <c r="U464" s="162"/>
      <c r="V464" s="162"/>
      <c r="W464" s="162"/>
      <c r="X464" s="162"/>
      <c r="Y464" s="162"/>
      <c r="Z464" s="162"/>
      <c r="AA464" s="167"/>
      <c r="AT464" s="168" t="s">
        <v>154</v>
      </c>
      <c r="AU464" s="168" t="s">
        <v>98</v>
      </c>
      <c r="AV464" s="10" t="s">
        <v>98</v>
      </c>
      <c r="AW464" s="10" t="s">
        <v>39</v>
      </c>
      <c r="AX464" s="10" t="s">
        <v>83</v>
      </c>
      <c r="AY464" s="168" t="s">
        <v>146</v>
      </c>
    </row>
    <row r="465" spans="2:65" s="10" customFormat="1" ht="22.5" customHeight="1">
      <c r="B465" s="161"/>
      <c r="C465" s="162"/>
      <c r="D465" s="162"/>
      <c r="E465" s="163" t="s">
        <v>21</v>
      </c>
      <c r="F465" s="256" t="s">
        <v>524</v>
      </c>
      <c r="G465" s="241"/>
      <c r="H465" s="241"/>
      <c r="I465" s="241"/>
      <c r="J465" s="162"/>
      <c r="K465" s="164">
        <v>7.2</v>
      </c>
      <c r="L465" s="162"/>
      <c r="M465" s="162"/>
      <c r="N465" s="162"/>
      <c r="O465" s="162"/>
      <c r="P465" s="162"/>
      <c r="Q465" s="162"/>
      <c r="R465" s="165"/>
      <c r="T465" s="166"/>
      <c r="U465" s="162"/>
      <c r="V465" s="162"/>
      <c r="W465" s="162"/>
      <c r="X465" s="162"/>
      <c r="Y465" s="162"/>
      <c r="Z465" s="162"/>
      <c r="AA465" s="167"/>
      <c r="AT465" s="168" t="s">
        <v>154</v>
      </c>
      <c r="AU465" s="168" t="s">
        <v>98</v>
      </c>
      <c r="AV465" s="10" t="s">
        <v>98</v>
      </c>
      <c r="AW465" s="10" t="s">
        <v>39</v>
      </c>
      <c r="AX465" s="10" t="s">
        <v>83</v>
      </c>
      <c r="AY465" s="168" t="s">
        <v>146</v>
      </c>
    </row>
    <row r="466" spans="2:65" s="10" customFormat="1" ht="44.25" customHeight="1">
      <c r="B466" s="161"/>
      <c r="C466" s="162"/>
      <c r="D466" s="162"/>
      <c r="E466" s="163" t="s">
        <v>21</v>
      </c>
      <c r="F466" s="256" t="s">
        <v>657</v>
      </c>
      <c r="G466" s="241"/>
      <c r="H466" s="241"/>
      <c r="I466" s="241"/>
      <c r="J466" s="162"/>
      <c r="K466" s="164">
        <v>23.661999999999999</v>
      </c>
      <c r="L466" s="162"/>
      <c r="M466" s="162"/>
      <c r="N466" s="162"/>
      <c r="O466" s="162"/>
      <c r="P466" s="162"/>
      <c r="Q466" s="162"/>
      <c r="R466" s="165"/>
      <c r="T466" s="166"/>
      <c r="U466" s="162"/>
      <c r="V466" s="162"/>
      <c r="W466" s="162"/>
      <c r="X466" s="162"/>
      <c r="Y466" s="162"/>
      <c r="Z466" s="162"/>
      <c r="AA466" s="167"/>
      <c r="AT466" s="168" t="s">
        <v>154</v>
      </c>
      <c r="AU466" s="168" t="s">
        <v>98</v>
      </c>
      <c r="AV466" s="10" t="s">
        <v>98</v>
      </c>
      <c r="AW466" s="10" t="s">
        <v>39</v>
      </c>
      <c r="AX466" s="10" t="s">
        <v>83</v>
      </c>
      <c r="AY466" s="168" t="s">
        <v>146</v>
      </c>
    </row>
    <row r="467" spans="2:65" s="10" customFormat="1" ht="22.5" customHeight="1">
      <c r="B467" s="161"/>
      <c r="C467" s="162"/>
      <c r="D467" s="162"/>
      <c r="E467" s="163" t="s">
        <v>21</v>
      </c>
      <c r="F467" s="256" t="s">
        <v>658</v>
      </c>
      <c r="G467" s="241"/>
      <c r="H467" s="241"/>
      <c r="I467" s="241"/>
      <c r="J467" s="162"/>
      <c r="K467" s="164">
        <v>1.28</v>
      </c>
      <c r="L467" s="162"/>
      <c r="M467" s="162"/>
      <c r="N467" s="162"/>
      <c r="O467" s="162"/>
      <c r="P467" s="162"/>
      <c r="Q467" s="162"/>
      <c r="R467" s="165"/>
      <c r="T467" s="166"/>
      <c r="U467" s="162"/>
      <c r="V467" s="162"/>
      <c r="W467" s="162"/>
      <c r="X467" s="162"/>
      <c r="Y467" s="162"/>
      <c r="Z467" s="162"/>
      <c r="AA467" s="167"/>
      <c r="AT467" s="168" t="s">
        <v>154</v>
      </c>
      <c r="AU467" s="168" t="s">
        <v>98</v>
      </c>
      <c r="AV467" s="10" t="s">
        <v>98</v>
      </c>
      <c r="AW467" s="10" t="s">
        <v>39</v>
      </c>
      <c r="AX467" s="10" t="s">
        <v>83</v>
      </c>
      <c r="AY467" s="168" t="s">
        <v>146</v>
      </c>
    </row>
    <row r="468" spans="2:65" s="11" customFormat="1" ht="22.5" customHeight="1">
      <c r="B468" s="169"/>
      <c r="C468" s="170"/>
      <c r="D468" s="170"/>
      <c r="E468" s="171" t="s">
        <v>21</v>
      </c>
      <c r="F468" s="246" t="s">
        <v>155</v>
      </c>
      <c r="G468" s="247"/>
      <c r="H468" s="247"/>
      <c r="I468" s="247"/>
      <c r="J468" s="170"/>
      <c r="K468" s="172">
        <v>45.917000000000002</v>
      </c>
      <c r="L468" s="170"/>
      <c r="M468" s="170"/>
      <c r="N468" s="170"/>
      <c r="O468" s="170"/>
      <c r="P468" s="170"/>
      <c r="Q468" s="170"/>
      <c r="R468" s="173"/>
      <c r="T468" s="174"/>
      <c r="U468" s="170"/>
      <c r="V468" s="170"/>
      <c r="W468" s="170"/>
      <c r="X468" s="170"/>
      <c r="Y468" s="170"/>
      <c r="Z468" s="170"/>
      <c r="AA468" s="175"/>
      <c r="AT468" s="176" t="s">
        <v>154</v>
      </c>
      <c r="AU468" s="176" t="s">
        <v>98</v>
      </c>
      <c r="AV468" s="11" t="s">
        <v>151</v>
      </c>
      <c r="AW468" s="11" t="s">
        <v>39</v>
      </c>
      <c r="AX468" s="11" t="s">
        <v>23</v>
      </c>
      <c r="AY468" s="176" t="s">
        <v>146</v>
      </c>
    </row>
    <row r="469" spans="2:65" s="1" customFormat="1" ht="22.5" customHeight="1">
      <c r="B469" s="32"/>
      <c r="C469" s="154" t="s">
        <v>663</v>
      </c>
      <c r="D469" s="154" t="s">
        <v>147</v>
      </c>
      <c r="E469" s="155" t="s">
        <v>664</v>
      </c>
      <c r="F469" s="248" t="s">
        <v>665</v>
      </c>
      <c r="G469" s="249"/>
      <c r="H469" s="249"/>
      <c r="I469" s="249"/>
      <c r="J469" s="156" t="s">
        <v>217</v>
      </c>
      <c r="K469" s="157">
        <v>30.768999999999998</v>
      </c>
      <c r="L469" s="250">
        <v>0</v>
      </c>
      <c r="M469" s="249"/>
      <c r="N469" s="251">
        <f>ROUND(L469*K469,2)</f>
        <v>0</v>
      </c>
      <c r="O469" s="249"/>
      <c r="P469" s="249"/>
      <c r="Q469" s="249"/>
      <c r="R469" s="34"/>
      <c r="T469" s="158" t="s">
        <v>21</v>
      </c>
      <c r="U469" s="41" t="s">
        <v>48</v>
      </c>
      <c r="V469" s="33"/>
      <c r="W469" s="159">
        <f>V469*K469</f>
        <v>0</v>
      </c>
      <c r="X469" s="159">
        <v>0</v>
      </c>
      <c r="Y469" s="159">
        <f>X469*K469</f>
        <v>0</v>
      </c>
      <c r="Z469" s="159">
        <v>0</v>
      </c>
      <c r="AA469" s="160">
        <f>Z469*K469</f>
        <v>0</v>
      </c>
      <c r="AR469" s="15" t="s">
        <v>220</v>
      </c>
      <c r="AT469" s="15" t="s">
        <v>147</v>
      </c>
      <c r="AU469" s="15" t="s">
        <v>98</v>
      </c>
      <c r="AY469" s="15" t="s">
        <v>146</v>
      </c>
      <c r="BE469" s="101">
        <f>IF(U469="základní",N469,0)</f>
        <v>0</v>
      </c>
      <c r="BF469" s="101">
        <f>IF(U469="snížená",N469,0)</f>
        <v>0</v>
      </c>
      <c r="BG469" s="101">
        <f>IF(U469="zákl. přenesená",N469,0)</f>
        <v>0</v>
      </c>
      <c r="BH469" s="101">
        <f>IF(U469="sníž. přenesená",N469,0)</f>
        <v>0</v>
      </c>
      <c r="BI469" s="101">
        <f>IF(U469="nulová",N469,0)</f>
        <v>0</v>
      </c>
      <c r="BJ469" s="15" t="s">
        <v>23</v>
      </c>
      <c r="BK469" s="101">
        <f>ROUND(L469*K469,2)</f>
        <v>0</v>
      </c>
      <c r="BL469" s="15" t="s">
        <v>220</v>
      </c>
      <c r="BM469" s="15" t="s">
        <v>666</v>
      </c>
    </row>
    <row r="470" spans="2:65" s="10" customFormat="1" ht="31.5" customHeight="1">
      <c r="B470" s="161"/>
      <c r="C470" s="162"/>
      <c r="D470" s="162"/>
      <c r="E470" s="163" t="s">
        <v>21</v>
      </c>
      <c r="F470" s="240" t="s">
        <v>667</v>
      </c>
      <c r="G470" s="241"/>
      <c r="H470" s="241"/>
      <c r="I470" s="241"/>
      <c r="J470" s="162"/>
      <c r="K470" s="164">
        <v>30.768999999999998</v>
      </c>
      <c r="L470" s="162"/>
      <c r="M470" s="162"/>
      <c r="N470" s="162"/>
      <c r="O470" s="162"/>
      <c r="P470" s="162"/>
      <c r="Q470" s="162"/>
      <c r="R470" s="165"/>
      <c r="T470" s="166"/>
      <c r="U470" s="162"/>
      <c r="V470" s="162"/>
      <c r="W470" s="162"/>
      <c r="X470" s="162"/>
      <c r="Y470" s="162"/>
      <c r="Z470" s="162"/>
      <c r="AA470" s="167"/>
      <c r="AT470" s="168" t="s">
        <v>154</v>
      </c>
      <c r="AU470" s="168" t="s">
        <v>98</v>
      </c>
      <c r="AV470" s="10" t="s">
        <v>98</v>
      </c>
      <c r="AW470" s="10" t="s">
        <v>39</v>
      </c>
      <c r="AX470" s="10" t="s">
        <v>83</v>
      </c>
      <c r="AY470" s="168" t="s">
        <v>146</v>
      </c>
    </row>
    <row r="471" spans="2:65" s="11" customFormat="1" ht="22.5" customHeight="1">
      <c r="B471" s="169"/>
      <c r="C471" s="170"/>
      <c r="D471" s="170"/>
      <c r="E471" s="171" t="s">
        <v>21</v>
      </c>
      <c r="F471" s="246" t="s">
        <v>155</v>
      </c>
      <c r="G471" s="247"/>
      <c r="H471" s="247"/>
      <c r="I471" s="247"/>
      <c r="J471" s="170"/>
      <c r="K471" s="172">
        <v>30.768999999999998</v>
      </c>
      <c r="L471" s="170"/>
      <c r="M471" s="170"/>
      <c r="N471" s="170"/>
      <c r="O471" s="170"/>
      <c r="P471" s="170"/>
      <c r="Q471" s="170"/>
      <c r="R471" s="173"/>
      <c r="T471" s="174"/>
      <c r="U471" s="170"/>
      <c r="V471" s="170"/>
      <c r="W471" s="170"/>
      <c r="X471" s="170"/>
      <c r="Y471" s="170"/>
      <c r="Z471" s="170"/>
      <c r="AA471" s="175"/>
      <c r="AT471" s="176" t="s">
        <v>154</v>
      </c>
      <c r="AU471" s="176" t="s">
        <v>98</v>
      </c>
      <c r="AV471" s="11" t="s">
        <v>151</v>
      </c>
      <c r="AW471" s="11" t="s">
        <v>39</v>
      </c>
      <c r="AX471" s="11" t="s">
        <v>23</v>
      </c>
      <c r="AY471" s="176" t="s">
        <v>146</v>
      </c>
    </row>
    <row r="472" spans="2:65" s="1" customFormat="1" ht="31.5" customHeight="1">
      <c r="B472" s="32"/>
      <c r="C472" s="154" t="s">
        <v>668</v>
      </c>
      <c r="D472" s="154" t="s">
        <v>147</v>
      </c>
      <c r="E472" s="155" t="s">
        <v>669</v>
      </c>
      <c r="F472" s="248" t="s">
        <v>670</v>
      </c>
      <c r="G472" s="249"/>
      <c r="H472" s="249"/>
      <c r="I472" s="249"/>
      <c r="J472" s="156" t="s">
        <v>217</v>
      </c>
      <c r="K472" s="157">
        <v>65.784999999999997</v>
      </c>
      <c r="L472" s="250">
        <v>0</v>
      </c>
      <c r="M472" s="249"/>
      <c r="N472" s="251">
        <f>ROUND(L472*K472,2)</f>
        <v>0</v>
      </c>
      <c r="O472" s="249"/>
      <c r="P472" s="249"/>
      <c r="Q472" s="249"/>
      <c r="R472" s="34"/>
      <c r="T472" s="158" t="s">
        <v>21</v>
      </c>
      <c r="U472" s="41" t="s">
        <v>48</v>
      </c>
      <c r="V472" s="33"/>
      <c r="W472" s="159">
        <f>V472*K472</f>
        <v>0</v>
      </c>
      <c r="X472" s="159">
        <v>1.1E-4</v>
      </c>
      <c r="Y472" s="159">
        <f>X472*K472</f>
        <v>7.2363499999999999E-3</v>
      </c>
      <c r="Z472" s="159">
        <v>0</v>
      </c>
      <c r="AA472" s="160">
        <f>Z472*K472</f>
        <v>0</v>
      </c>
      <c r="AR472" s="15" t="s">
        <v>220</v>
      </c>
      <c r="AT472" s="15" t="s">
        <v>147</v>
      </c>
      <c r="AU472" s="15" t="s">
        <v>98</v>
      </c>
      <c r="AY472" s="15" t="s">
        <v>146</v>
      </c>
      <c r="BE472" s="101">
        <f>IF(U472="základní",N472,0)</f>
        <v>0</v>
      </c>
      <c r="BF472" s="101">
        <f>IF(U472="snížená",N472,0)</f>
        <v>0</v>
      </c>
      <c r="BG472" s="101">
        <f>IF(U472="zákl. přenesená",N472,0)</f>
        <v>0</v>
      </c>
      <c r="BH472" s="101">
        <f>IF(U472="sníž. přenesená",N472,0)</f>
        <v>0</v>
      </c>
      <c r="BI472" s="101">
        <f>IF(U472="nulová",N472,0)</f>
        <v>0</v>
      </c>
      <c r="BJ472" s="15" t="s">
        <v>23</v>
      </c>
      <c r="BK472" s="101">
        <f>ROUND(L472*K472,2)</f>
        <v>0</v>
      </c>
      <c r="BL472" s="15" t="s">
        <v>220</v>
      </c>
      <c r="BM472" s="15" t="s">
        <v>671</v>
      </c>
    </row>
    <row r="473" spans="2:65" s="10" customFormat="1" ht="31.5" customHeight="1">
      <c r="B473" s="161"/>
      <c r="C473" s="162"/>
      <c r="D473" s="162"/>
      <c r="E473" s="163" t="s">
        <v>21</v>
      </c>
      <c r="F473" s="240" t="s">
        <v>306</v>
      </c>
      <c r="G473" s="241"/>
      <c r="H473" s="241"/>
      <c r="I473" s="241"/>
      <c r="J473" s="162"/>
      <c r="K473" s="164">
        <v>65.784999999999997</v>
      </c>
      <c r="L473" s="162"/>
      <c r="M473" s="162"/>
      <c r="N473" s="162"/>
      <c r="O473" s="162"/>
      <c r="P473" s="162"/>
      <c r="Q473" s="162"/>
      <c r="R473" s="165"/>
      <c r="T473" s="166"/>
      <c r="U473" s="162"/>
      <c r="V473" s="162"/>
      <c r="W473" s="162"/>
      <c r="X473" s="162"/>
      <c r="Y473" s="162"/>
      <c r="Z473" s="162"/>
      <c r="AA473" s="167"/>
      <c r="AT473" s="168" t="s">
        <v>154</v>
      </c>
      <c r="AU473" s="168" t="s">
        <v>98</v>
      </c>
      <c r="AV473" s="10" t="s">
        <v>98</v>
      </c>
      <c r="AW473" s="10" t="s">
        <v>39</v>
      </c>
      <c r="AX473" s="10" t="s">
        <v>83</v>
      </c>
      <c r="AY473" s="168" t="s">
        <v>146</v>
      </c>
    </row>
    <row r="474" spans="2:65" s="11" customFormat="1" ht="22.5" customHeight="1">
      <c r="B474" s="169"/>
      <c r="C474" s="170"/>
      <c r="D474" s="170"/>
      <c r="E474" s="171" t="s">
        <v>21</v>
      </c>
      <c r="F474" s="246" t="s">
        <v>155</v>
      </c>
      <c r="G474" s="247"/>
      <c r="H474" s="247"/>
      <c r="I474" s="247"/>
      <c r="J474" s="170"/>
      <c r="K474" s="172">
        <v>65.784999999999997</v>
      </c>
      <c r="L474" s="170"/>
      <c r="M474" s="170"/>
      <c r="N474" s="170"/>
      <c r="O474" s="170"/>
      <c r="P474" s="170"/>
      <c r="Q474" s="170"/>
      <c r="R474" s="173"/>
      <c r="T474" s="174"/>
      <c r="U474" s="170"/>
      <c r="V474" s="170"/>
      <c r="W474" s="170"/>
      <c r="X474" s="170"/>
      <c r="Y474" s="170"/>
      <c r="Z474" s="170"/>
      <c r="AA474" s="175"/>
      <c r="AT474" s="176" t="s">
        <v>154</v>
      </c>
      <c r="AU474" s="176" t="s">
        <v>98</v>
      </c>
      <c r="AV474" s="11" t="s">
        <v>151</v>
      </c>
      <c r="AW474" s="11" t="s">
        <v>39</v>
      </c>
      <c r="AX474" s="11" t="s">
        <v>23</v>
      </c>
      <c r="AY474" s="176" t="s">
        <v>146</v>
      </c>
    </row>
    <row r="475" spans="2:65" s="1" customFormat="1" ht="44.25" customHeight="1">
      <c r="B475" s="32"/>
      <c r="C475" s="154" t="s">
        <v>672</v>
      </c>
      <c r="D475" s="154" t="s">
        <v>147</v>
      </c>
      <c r="E475" s="155" t="s">
        <v>673</v>
      </c>
      <c r="F475" s="248" t="s">
        <v>674</v>
      </c>
      <c r="G475" s="249"/>
      <c r="H475" s="249"/>
      <c r="I475" s="249"/>
      <c r="J475" s="156" t="s">
        <v>217</v>
      </c>
      <c r="K475" s="157">
        <v>65.784999999999997</v>
      </c>
      <c r="L475" s="250">
        <v>0</v>
      </c>
      <c r="M475" s="249"/>
      <c r="N475" s="251">
        <f>ROUND(L475*K475,2)</f>
        <v>0</v>
      </c>
      <c r="O475" s="249"/>
      <c r="P475" s="249"/>
      <c r="Q475" s="249"/>
      <c r="R475" s="34"/>
      <c r="T475" s="158" t="s">
        <v>21</v>
      </c>
      <c r="U475" s="41" t="s">
        <v>48</v>
      </c>
      <c r="V475" s="33"/>
      <c r="W475" s="159">
        <f>V475*K475</f>
        <v>0</v>
      </c>
      <c r="X475" s="159">
        <v>7.2000000000000005E-4</v>
      </c>
      <c r="Y475" s="159">
        <f>X475*K475</f>
        <v>4.7365200000000003E-2</v>
      </c>
      <c r="Z475" s="159">
        <v>0</v>
      </c>
      <c r="AA475" s="160">
        <f>Z475*K475</f>
        <v>0</v>
      </c>
      <c r="AR475" s="15" t="s">
        <v>220</v>
      </c>
      <c r="AT475" s="15" t="s">
        <v>147</v>
      </c>
      <c r="AU475" s="15" t="s">
        <v>98</v>
      </c>
      <c r="AY475" s="15" t="s">
        <v>146</v>
      </c>
      <c r="BE475" s="101">
        <f>IF(U475="základní",N475,0)</f>
        <v>0</v>
      </c>
      <c r="BF475" s="101">
        <f>IF(U475="snížená",N475,0)</f>
        <v>0</v>
      </c>
      <c r="BG475" s="101">
        <f>IF(U475="zákl. přenesená",N475,0)</f>
        <v>0</v>
      </c>
      <c r="BH475" s="101">
        <f>IF(U475="sníž. přenesená",N475,0)</f>
        <v>0</v>
      </c>
      <c r="BI475" s="101">
        <f>IF(U475="nulová",N475,0)</f>
        <v>0</v>
      </c>
      <c r="BJ475" s="15" t="s">
        <v>23</v>
      </c>
      <c r="BK475" s="101">
        <f>ROUND(L475*K475,2)</f>
        <v>0</v>
      </c>
      <c r="BL475" s="15" t="s">
        <v>220</v>
      </c>
      <c r="BM475" s="15" t="s">
        <v>675</v>
      </c>
    </row>
    <row r="476" spans="2:65" s="10" customFormat="1" ht="31.5" customHeight="1">
      <c r="B476" s="161"/>
      <c r="C476" s="162"/>
      <c r="D476" s="162"/>
      <c r="E476" s="163" t="s">
        <v>21</v>
      </c>
      <c r="F476" s="240" t="s">
        <v>306</v>
      </c>
      <c r="G476" s="241"/>
      <c r="H476" s="241"/>
      <c r="I476" s="241"/>
      <c r="J476" s="162"/>
      <c r="K476" s="164">
        <v>65.784999999999997</v>
      </c>
      <c r="L476" s="162"/>
      <c r="M476" s="162"/>
      <c r="N476" s="162"/>
      <c r="O476" s="162"/>
      <c r="P476" s="162"/>
      <c r="Q476" s="162"/>
      <c r="R476" s="165"/>
      <c r="T476" s="166"/>
      <c r="U476" s="162"/>
      <c r="V476" s="162"/>
      <c r="W476" s="162"/>
      <c r="X476" s="162"/>
      <c r="Y476" s="162"/>
      <c r="Z476" s="162"/>
      <c r="AA476" s="167"/>
      <c r="AT476" s="168" t="s">
        <v>154</v>
      </c>
      <c r="AU476" s="168" t="s">
        <v>98</v>
      </c>
      <c r="AV476" s="10" t="s">
        <v>98</v>
      </c>
      <c r="AW476" s="10" t="s">
        <v>39</v>
      </c>
      <c r="AX476" s="10" t="s">
        <v>83</v>
      </c>
      <c r="AY476" s="168" t="s">
        <v>146</v>
      </c>
    </row>
    <row r="477" spans="2:65" s="11" customFormat="1" ht="22.5" customHeight="1">
      <c r="B477" s="169"/>
      <c r="C477" s="170"/>
      <c r="D477" s="170"/>
      <c r="E477" s="171" t="s">
        <v>21</v>
      </c>
      <c r="F477" s="246" t="s">
        <v>155</v>
      </c>
      <c r="G477" s="247"/>
      <c r="H477" s="247"/>
      <c r="I477" s="247"/>
      <c r="J477" s="170"/>
      <c r="K477" s="172">
        <v>65.784999999999997</v>
      </c>
      <c r="L477" s="170"/>
      <c r="M477" s="170"/>
      <c r="N477" s="170"/>
      <c r="O477" s="170"/>
      <c r="P477" s="170"/>
      <c r="Q477" s="170"/>
      <c r="R477" s="173"/>
      <c r="T477" s="174"/>
      <c r="U477" s="170"/>
      <c r="V477" s="170"/>
      <c r="W477" s="170"/>
      <c r="X477" s="170"/>
      <c r="Y477" s="170"/>
      <c r="Z477" s="170"/>
      <c r="AA477" s="175"/>
      <c r="AT477" s="176" t="s">
        <v>154</v>
      </c>
      <c r="AU477" s="176" t="s">
        <v>98</v>
      </c>
      <c r="AV477" s="11" t="s">
        <v>151</v>
      </c>
      <c r="AW477" s="11" t="s">
        <v>39</v>
      </c>
      <c r="AX477" s="11" t="s">
        <v>23</v>
      </c>
      <c r="AY477" s="176" t="s">
        <v>146</v>
      </c>
    </row>
    <row r="478" spans="2:65" s="1" customFormat="1" ht="31.5" customHeight="1">
      <c r="B478" s="32"/>
      <c r="C478" s="154" t="s">
        <v>676</v>
      </c>
      <c r="D478" s="154" t="s">
        <v>147</v>
      </c>
      <c r="E478" s="155" t="s">
        <v>677</v>
      </c>
      <c r="F478" s="248" t="s">
        <v>678</v>
      </c>
      <c r="G478" s="249"/>
      <c r="H478" s="249"/>
      <c r="I478" s="249"/>
      <c r="J478" s="156" t="s">
        <v>217</v>
      </c>
      <c r="K478" s="157">
        <v>65.784999999999997</v>
      </c>
      <c r="L478" s="250">
        <v>0</v>
      </c>
      <c r="M478" s="249"/>
      <c r="N478" s="251">
        <f>ROUND(L478*K478,2)</f>
        <v>0</v>
      </c>
      <c r="O478" s="249"/>
      <c r="P478" s="249"/>
      <c r="Q478" s="249"/>
      <c r="R478" s="34"/>
      <c r="T478" s="158" t="s">
        <v>21</v>
      </c>
      <c r="U478" s="41" t="s">
        <v>48</v>
      </c>
      <c r="V478" s="33"/>
      <c r="W478" s="159">
        <f>V478*K478</f>
        <v>0</v>
      </c>
      <c r="X478" s="159">
        <v>4.0000000000000003E-5</v>
      </c>
      <c r="Y478" s="159">
        <f>X478*K478</f>
        <v>2.6313999999999999E-3</v>
      </c>
      <c r="Z478" s="159">
        <v>0</v>
      </c>
      <c r="AA478" s="160">
        <f>Z478*K478</f>
        <v>0</v>
      </c>
      <c r="AR478" s="15" t="s">
        <v>220</v>
      </c>
      <c r="AT478" s="15" t="s">
        <v>147</v>
      </c>
      <c r="AU478" s="15" t="s">
        <v>98</v>
      </c>
      <c r="AY478" s="15" t="s">
        <v>146</v>
      </c>
      <c r="BE478" s="101">
        <f>IF(U478="základní",N478,0)</f>
        <v>0</v>
      </c>
      <c r="BF478" s="101">
        <f>IF(U478="snížená",N478,0)</f>
        <v>0</v>
      </c>
      <c r="BG478" s="101">
        <f>IF(U478="zákl. přenesená",N478,0)</f>
        <v>0</v>
      </c>
      <c r="BH478" s="101">
        <f>IF(U478="sníž. přenesená",N478,0)</f>
        <v>0</v>
      </c>
      <c r="BI478" s="101">
        <f>IF(U478="nulová",N478,0)</f>
        <v>0</v>
      </c>
      <c r="BJ478" s="15" t="s">
        <v>23</v>
      </c>
      <c r="BK478" s="101">
        <f>ROUND(L478*K478,2)</f>
        <v>0</v>
      </c>
      <c r="BL478" s="15" t="s">
        <v>220</v>
      </c>
      <c r="BM478" s="15" t="s">
        <v>679</v>
      </c>
    </row>
    <row r="479" spans="2:65" s="10" customFormat="1" ht="31.5" customHeight="1">
      <c r="B479" s="161"/>
      <c r="C479" s="162"/>
      <c r="D479" s="162"/>
      <c r="E479" s="163" t="s">
        <v>21</v>
      </c>
      <c r="F479" s="240" t="s">
        <v>306</v>
      </c>
      <c r="G479" s="241"/>
      <c r="H479" s="241"/>
      <c r="I479" s="241"/>
      <c r="J479" s="162"/>
      <c r="K479" s="164">
        <v>65.784999999999997</v>
      </c>
      <c r="L479" s="162"/>
      <c r="M479" s="162"/>
      <c r="N479" s="162"/>
      <c r="O479" s="162"/>
      <c r="P479" s="162"/>
      <c r="Q479" s="162"/>
      <c r="R479" s="165"/>
      <c r="T479" s="166"/>
      <c r="U479" s="162"/>
      <c r="V479" s="162"/>
      <c r="W479" s="162"/>
      <c r="X479" s="162"/>
      <c r="Y479" s="162"/>
      <c r="Z479" s="162"/>
      <c r="AA479" s="167"/>
      <c r="AT479" s="168" t="s">
        <v>154</v>
      </c>
      <c r="AU479" s="168" t="s">
        <v>98</v>
      </c>
      <c r="AV479" s="10" t="s">
        <v>98</v>
      </c>
      <c r="AW479" s="10" t="s">
        <v>39</v>
      </c>
      <c r="AX479" s="10" t="s">
        <v>83</v>
      </c>
      <c r="AY479" s="168" t="s">
        <v>146</v>
      </c>
    </row>
    <row r="480" spans="2:65" s="11" customFormat="1" ht="22.5" customHeight="1">
      <c r="B480" s="169"/>
      <c r="C480" s="170"/>
      <c r="D480" s="170"/>
      <c r="E480" s="171" t="s">
        <v>21</v>
      </c>
      <c r="F480" s="246" t="s">
        <v>155</v>
      </c>
      <c r="G480" s="247"/>
      <c r="H480" s="247"/>
      <c r="I480" s="247"/>
      <c r="J480" s="170"/>
      <c r="K480" s="172">
        <v>65.784999999999997</v>
      </c>
      <c r="L480" s="170"/>
      <c r="M480" s="170"/>
      <c r="N480" s="170"/>
      <c r="O480" s="170"/>
      <c r="P480" s="170"/>
      <c r="Q480" s="170"/>
      <c r="R480" s="173"/>
      <c r="T480" s="174"/>
      <c r="U480" s="170"/>
      <c r="V480" s="170"/>
      <c r="W480" s="170"/>
      <c r="X480" s="170"/>
      <c r="Y480" s="170"/>
      <c r="Z480" s="170"/>
      <c r="AA480" s="175"/>
      <c r="AT480" s="176" t="s">
        <v>154</v>
      </c>
      <c r="AU480" s="176" t="s">
        <v>98</v>
      </c>
      <c r="AV480" s="11" t="s">
        <v>151</v>
      </c>
      <c r="AW480" s="11" t="s">
        <v>39</v>
      </c>
      <c r="AX480" s="11" t="s">
        <v>23</v>
      </c>
      <c r="AY480" s="176" t="s">
        <v>146</v>
      </c>
    </row>
    <row r="481" spans="2:63" s="1" customFormat="1" ht="49.9" customHeight="1">
      <c r="B481" s="32"/>
      <c r="C481" s="33"/>
      <c r="D481" s="145" t="s">
        <v>680</v>
      </c>
      <c r="E481" s="33"/>
      <c r="F481" s="33"/>
      <c r="G481" s="33"/>
      <c r="H481" s="33"/>
      <c r="I481" s="33"/>
      <c r="J481" s="33"/>
      <c r="K481" s="33"/>
      <c r="L481" s="33"/>
      <c r="M481" s="33"/>
      <c r="N481" s="265">
        <f>BK481</f>
        <v>0</v>
      </c>
      <c r="O481" s="233"/>
      <c r="P481" s="233"/>
      <c r="Q481" s="233"/>
      <c r="R481" s="34"/>
      <c r="T481" s="134"/>
      <c r="U481" s="53"/>
      <c r="V481" s="53"/>
      <c r="W481" s="53"/>
      <c r="X481" s="53"/>
      <c r="Y481" s="53"/>
      <c r="Z481" s="53"/>
      <c r="AA481" s="55"/>
      <c r="AT481" s="15" t="s">
        <v>82</v>
      </c>
      <c r="AU481" s="15" t="s">
        <v>83</v>
      </c>
      <c r="AY481" s="15" t="s">
        <v>681</v>
      </c>
      <c r="BK481" s="101">
        <v>0</v>
      </c>
    </row>
    <row r="482" spans="2:63" s="1" customFormat="1" ht="6.95" customHeight="1">
      <c r="B482" s="56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</sheetData>
  <sheetProtection password="CC35" sheet="1" objects="1" scenarios="1" formatColumns="0" formatRows="0" sort="0" autoFilter="0"/>
  <mergeCells count="660">
    <mergeCell ref="F479:I479"/>
    <mergeCell ref="F480:I480"/>
    <mergeCell ref="H1:K1"/>
    <mergeCell ref="S2:AC2"/>
    <mergeCell ref="F476:I476"/>
    <mergeCell ref="F477:I477"/>
    <mergeCell ref="F478:I478"/>
    <mergeCell ref="L478:M478"/>
    <mergeCell ref="N478:Q478"/>
    <mergeCell ref="N130:Q130"/>
    <mergeCell ref="N131:Q131"/>
    <mergeCell ref="N132:Q132"/>
    <mergeCell ref="N182:Q182"/>
    <mergeCell ref="N142:Q142"/>
    <mergeCell ref="N481:Q481"/>
    <mergeCell ref="N285:Q285"/>
    <mergeCell ref="N343:Q343"/>
    <mergeCell ref="N354:Q354"/>
    <mergeCell ref="N355:Q355"/>
    <mergeCell ref="N200:Q200"/>
    <mergeCell ref="N204:Q204"/>
    <mergeCell ref="N221:Q221"/>
    <mergeCell ref="N226:Q226"/>
    <mergeCell ref="N432:Q432"/>
    <mergeCell ref="N412:Q412"/>
    <mergeCell ref="N415:Q415"/>
    <mergeCell ref="N409:Q409"/>
    <mergeCell ref="N401:Q401"/>
    <mergeCell ref="N395:Q395"/>
    <mergeCell ref="N398:Q398"/>
    <mergeCell ref="F475:I475"/>
    <mergeCell ref="L475:M475"/>
    <mergeCell ref="N438:Q438"/>
    <mergeCell ref="F470:I470"/>
    <mergeCell ref="F471:I471"/>
    <mergeCell ref="F472:I472"/>
    <mergeCell ref="L472:M472"/>
    <mergeCell ref="N472:Q472"/>
    <mergeCell ref="L469:M469"/>
    <mergeCell ref="N469:Q469"/>
    <mergeCell ref="F466:I466"/>
    <mergeCell ref="F467:I467"/>
    <mergeCell ref="F468:I468"/>
    <mergeCell ref="F469:I469"/>
    <mergeCell ref="F473:I473"/>
    <mergeCell ref="F474:I474"/>
    <mergeCell ref="L457:M457"/>
    <mergeCell ref="N457:Q457"/>
    <mergeCell ref="F458:I458"/>
    <mergeCell ref="F459:I459"/>
    <mergeCell ref="N475:Q475"/>
    <mergeCell ref="F463:I463"/>
    <mergeCell ref="L463:M463"/>
    <mergeCell ref="N463:Q463"/>
    <mergeCell ref="F464:I464"/>
    <mergeCell ref="F465:I465"/>
    <mergeCell ref="F460:I460"/>
    <mergeCell ref="F461:I461"/>
    <mergeCell ref="F462:I462"/>
    <mergeCell ref="F450:I450"/>
    <mergeCell ref="F451:I451"/>
    <mergeCell ref="F452:I452"/>
    <mergeCell ref="F455:I455"/>
    <mergeCell ref="F456:I456"/>
    <mergeCell ref="F457:I457"/>
    <mergeCell ref="L445:M445"/>
    <mergeCell ref="N445:Q445"/>
    <mergeCell ref="L452:M452"/>
    <mergeCell ref="N452:Q452"/>
    <mergeCell ref="F454:I454"/>
    <mergeCell ref="L454:M454"/>
    <mergeCell ref="N454:Q454"/>
    <mergeCell ref="N453:Q453"/>
    <mergeCell ref="F446:I446"/>
    <mergeCell ref="F447:I447"/>
    <mergeCell ref="F448:I448"/>
    <mergeCell ref="F449:I449"/>
    <mergeCell ref="F444:I444"/>
    <mergeCell ref="F445:I445"/>
    <mergeCell ref="L449:M449"/>
    <mergeCell ref="N449:Q449"/>
    <mergeCell ref="F439:I439"/>
    <mergeCell ref="L439:M439"/>
    <mergeCell ref="N439:Q439"/>
    <mergeCell ref="F440:I440"/>
    <mergeCell ref="F441:I441"/>
    <mergeCell ref="F442:I442"/>
    <mergeCell ref="L442:M442"/>
    <mergeCell ref="N442:Q442"/>
    <mergeCell ref="F443:I443"/>
    <mergeCell ref="F433:I433"/>
    <mergeCell ref="L433:M433"/>
    <mergeCell ref="N433:Q433"/>
    <mergeCell ref="F434:I434"/>
    <mergeCell ref="F435:I435"/>
    <mergeCell ref="F436:I436"/>
    <mergeCell ref="L436:M436"/>
    <mergeCell ref="N436:Q436"/>
    <mergeCell ref="F437:I437"/>
    <mergeCell ref="L437:M437"/>
    <mergeCell ref="N437:Q437"/>
    <mergeCell ref="F427:I427"/>
    <mergeCell ref="L427:M427"/>
    <mergeCell ref="N427:Q427"/>
    <mergeCell ref="F428:I428"/>
    <mergeCell ref="F429:I429"/>
    <mergeCell ref="F430:I430"/>
    <mergeCell ref="L430:M430"/>
    <mergeCell ref="N430:Q430"/>
    <mergeCell ref="L431:M431"/>
    <mergeCell ref="N431:Q431"/>
    <mergeCell ref="F422:I422"/>
    <mergeCell ref="F423:I423"/>
    <mergeCell ref="L423:M423"/>
    <mergeCell ref="N423:Q423"/>
    <mergeCell ref="F424:I424"/>
    <mergeCell ref="L424:M424"/>
    <mergeCell ref="N424:Q424"/>
    <mergeCell ref="F426:I426"/>
    <mergeCell ref="F416:I416"/>
    <mergeCell ref="F417:I417"/>
    <mergeCell ref="F418:I418"/>
    <mergeCell ref="F421:I421"/>
    <mergeCell ref="F431:I431"/>
    <mergeCell ref="L418:M418"/>
    <mergeCell ref="N418:Q418"/>
    <mergeCell ref="F420:I420"/>
    <mergeCell ref="L420:M420"/>
    <mergeCell ref="N420:Q420"/>
    <mergeCell ref="F425:I425"/>
    <mergeCell ref="N419:Q419"/>
    <mergeCell ref="N406:Q406"/>
    <mergeCell ref="F413:I413"/>
    <mergeCell ref="F414:I414"/>
    <mergeCell ref="F415:I415"/>
    <mergeCell ref="L415:M415"/>
    <mergeCell ref="F410:I410"/>
    <mergeCell ref="F411:I411"/>
    <mergeCell ref="F412:I412"/>
    <mergeCell ref="L412:M412"/>
    <mergeCell ref="F407:I407"/>
    <mergeCell ref="F408:I408"/>
    <mergeCell ref="F409:I409"/>
    <mergeCell ref="L409:M409"/>
    <mergeCell ref="F405:I405"/>
    <mergeCell ref="F406:I406"/>
    <mergeCell ref="L406:M406"/>
    <mergeCell ref="F403:I403"/>
    <mergeCell ref="L403:M403"/>
    <mergeCell ref="N403:Q403"/>
    <mergeCell ref="F404:I404"/>
    <mergeCell ref="F399:I399"/>
    <mergeCell ref="F400:I400"/>
    <mergeCell ref="F401:I401"/>
    <mergeCell ref="L401:M401"/>
    <mergeCell ref="N402:Q402"/>
    <mergeCell ref="F389:I389"/>
    <mergeCell ref="L389:M389"/>
    <mergeCell ref="F396:I396"/>
    <mergeCell ref="F397:I397"/>
    <mergeCell ref="F398:I398"/>
    <mergeCell ref="L398:M398"/>
    <mergeCell ref="F393:I393"/>
    <mergeCell ref="F394:I394"/>
    <mergeCell ref="F395:I395"/>
    <mergeCell ref="L395:M395"/>
    <mergeCell ref="N382:Q382"/>
    <mergeCell ref="F383:I383"/>
    <mergeCell ref="N389:Q389"/>
    <mergeCell ref="F390:I390"/>
    <mergeCell ref="F391:I391"/>
    <mergeCell ref="F392:I392"/>
    <mergeCell ref="L392:M392"/>
    <mergeCell ref="N392:Q392"/>
    <mergeCell ref="F387:I387"/>
    <mergeCell ref="F388:I388"/>
    <mergeCell ref="F380:I380"/>
    <mergeCell ref="F381:I381"/>
    <mergeCell ref="F384:I384"/>
    <mergeCell ref="F385:I385"/>
    <mergeCell ref="F386:I386"/>
    <mergeCell ref="L386:M386"/>
    <mergeCell ref="F382:I382"/>
    <mergeCell ref="L382:M382"/>
    <mergeCell ref="N370:Q370"/>
    <mergeCell ref="F371:I371"/>
    <mergeCell ref="N386:Q386"/>
    <mergeCell ref="F375:I375"/>
    <mergeCell ref="F376:I376"/>
    <mergeCell ref="F377:I377"/>
    <mergeCell ref="F378:I378"/>
    <mergeCell ref="L378:M378"/>
    <mergeCell ref="N378:Q378"/>
    <mergeCell ref="F379:I379"/>
    <mergeCell ref="F372:I372"/>
    <mergeCell ref="F373:I373"/>
    <mergeCell ref="F374:I374"/>
    <mergeCell ref="L374:M374"/>
    <mergeCell ref="F370:I370"/>
    <mergeCell ref="L370:M370"/>
    <mergeCell ref="N374:Q374"/>
    <mergeCell ref="F363:I363"/>
    <mergeCell ref="F364:I364"/>
    <mergeCell ref="F365:I365"/>
    <mergeCell ref="F366:I366"/>
    <mergeCell ref="F367:I367"/>
    <mergeCell ref="L367:M367"/>
    <mergeCell ref="N367:Q367"/>
    <mergeCell ref="F368:I368"/>
    <mergeCell ref="F369:I369"/>
    <mergeCell ref="F350:I350"/>
    <mergeCell ref="F351:I351"/>
    <mergeCell ref="F352:I352"/>
    <mergeCell ref="F356:I356"/>
    <mergeCell ref="N359:Q359"/>
    <mergeCell ref="F361:I361"/>
    <mergeCell ref="L361:M361"/>
    <mergeCell ref="N361:Q361"/>
    <mergeCell ref="F357:I357"/>
    <mergeCell ref="F358:I358"/>
    <mergeCell ref="L352:M352"/>
    <mergeCell ref="N352:Q352"/>
    <mergeCell ref="F353:I353"/>
    <mergeCell ref="L353:M353"/>
    <mergeCell ref="N353:Q353"/>
    <mergeCell ref="F362:I362"/>
    <mergeCell ref="F359:I359"/>
    <mergeCell ref="L359:M359"/>
    <mergeCell ref="N360:Q360"/>
    <mergeCell ref="L356:M356"/>
    <mergeCell ref="N356:Q356"/>
    <mergeCell ref="F345:I345"/>
    <mergeCell ref="L345:M345"/>
    <mergeCell ref="N345:Q345"/>
    <mergeCell ref="F346:I346"/>
    <mergeCell ref="F347:I347"/>
    <mergeCell ref="F348:I348"/>
    <mergeCell ref="L348:M348"/>
    <mergeCell ref="N348:Q348"/>
    <mergeCell ref="F349:I349"/>
    <mergeCell ref="L349:M349"/>
    <mergeCell ref="N349:Q349"/>
    <mergeCell ref="F338:I338"/>
    <mergeCell ref="F339:I339"/>
    <mergeCell ref="F340:I340"/>
    <mergeCell ref="L340:M340"/>
    <mergeCell ref="N340:Q340"/>
    <mergeCell ref="F341:I341"/>
    <mergeCell ref="F342:I342"/>
    <mergeCell ref="F344:I344"/>
    <mergeCell ref="L344:M344"/>
    <mergeCell ref="N344:Q344"/>
    <mergeCell ref="F332:I332"/>
    <mergeCell ref="F333:I333"/>
    <mergeCell ref="F334:I334"/>
    <mergeCell ref="L334:M334"/>
    <mergeCell ref="N334:Q334"/>
    <mergeCell ref="F335:I335"/>
    <mergeCell ref="F336:I336"/>
    <mergeCell ref="F337:I337"/>
    <mergeCell ref="L337:M337"/>
    <mergeCell ref="N337:Q337"/>
    <mergeCell ref="F326:I326"/>
    <mergeCell ref="F327:I327"/>
    <mergeCell ref="F328:I328"/>
    <mergeCell ref="L328:M328"/>
    <mergeCell ref="N328:Q328"/>
    <mergeCell ref="F329:I329"/>
    <mergeCell ref="F330:I330"/>
    <mergeCell ref="F331:I331"/>
    <mergeCell ref="L331:M331"/>
    <mergeCell ref="N331:Q331"/>
    <mergeCell ref="F320:I320"/>
    <mergeCell ref="F321:I321"/>
    <mergeCell ref="F322:I322"/>
    <mergeCell ref="L322:M322"/>
    <mergeCell ref="N322:Q322"/>
    <mergeCell ref="F323:I323"/>
    <mergeCell ref="F324:I324"/>
    <mergeCell ref="F325:I325"/>
    <mergeCell ref="L325:M325"/>
    <mergeCell ref="N325:Q325"/>
    <mergeCell ref="F314:I314"/>
    <mergeCell ref="F315:I315"/>
    <mergeCell ref="F316:I316"/>
    <mergeCell ref="L316:M316"/>
    <mergeCell ref="N316:Q316"/>
    <mergeCell ref="F317:I317"/>
    <mergeCell ref="F318:I318"/>
    <mergeCell ref="F319:I319"/>
    <mergeCell ref="L319:M319"/>
    <mergeCell ref="N319:Q319"/>
    <mergeCell ref="F308:I308"/>
    <mergeCell ref="F309:I309"/>
    <mergeCell ref="F310:I310"/>
    <mergeCell ref="L310:M310"/>
    <mergeCell ref="N310:Q310"/>
    <mergeCell ref="F311:I311"/>
    <mergeCell ref="F312:I312"/>
    <mergeCell ref="F313:I313"/>
    <mergeCell ref="L313:M313"/>
    <mergeCell ref="N313:Q313"/>
    <mergeCell ref="F302:I302"/>
    <mergeCell ref="F303:I303"/>
    <mergeCell ref="F304:I304"/>
    <mergeCell ref="L304:M304"/>
    <mergeCell ref="N304:Q304"/>
    <mergeCell ref="F305:I305"/>
    <mergeCell ref="F306:I306"/>
    <mergeCell ref="F307:I307"/>
    <mergeCell ref="L307:M307"/>
    <mergeCell ref="N307:Q307"/>
    <mergeCell ref="F296:I296"/>
    <mergeCell ref="F297:I297"/>
    <mergeCell ref="F298:I298"/>
    <mergeCell ref="L298:M298"/>
    <mergeCell ref="N298:Q298"/>
    <mergeCell ref="F299:I299"/>
    <mergeCell ref="F300:I300"/>
    <mergeCell ref="F301:I301"/>
    <mergeCell ref="L301:M301"/>
    <mergeCell ref="N301:Q301"/>
    <mergeCell ref="F290:I290"/>
    <mergeCell ref="F291:I291"/>
    <mergeCell ref="F292:I292"/>
    <mergeCell ref="L292:M292"/>
    <mergeCell ref="N292:Q292"/>
    <mergeCell ref="F293:I293"/>
    <mergeCell ref="F294:I294"/>
    <mergeCell ref="F295:I295"/>
    <mergeCell ref="L295:M295"/>
    <mergeCell ref="N295:Q295"/>
    <mergeCell ref="F283:I283"/>
    <mergeCell ref="F284:I284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78:I278"/>
    <mergeCell ref="F279:I279"/>
    <mergeCell ref="L279:M279"/>
    <mergeCell ref="N279:Q279"/>
    <mergeCell ref="F280:I280"/>
    <mergeCell ref="F281:I281"/>
    <mergeCell ref="F282:I282"/>
    <mergeCell ref="L282:M282"/>
    <mergeCell ref="N282:Q282"/>
    <mergeCell ref="F273:I273"/>
    <mergeCell ref="L273:M273"/>
    <mergeCell ref="N273:Q273"/>
    <mergeCell ref="F274:I274"/>
    <mergeCell ref="F275:I275"/>
    <mergeCell ref="F276:I276"/>
    <mergeCell ref="L276:M276"/>
    <mergeCell ref="N276:Q276"/>
    <mergeCell ref="L269:M269"/>
    <mergeCell ref="N269:Q269"/>
    <mergeCell ref="F270:I270"/>
    <mergeCell ref="F271:I271"/>
    <mergeCell ref="F277:I277"/>
    <mergeCell ref="F267:I267"/>
    <mergeCell ref="F268:I268"/>
    <mergeCell ref="F269:I269"/>
    <mergeCell ref="F272:I272"/>
    <mergeCell ref="L272:M272"/>
    <mergeCell ref="N272:Q272"/>
    <mergeCell ref="F261:I261"/>
    <mergeCell ref="F262:I262"/>
    <mergeCell ref="F263:I263"/>
    <mergeCell ref="L263:M263"/>
    <mergeCell ref="N263:Q263"/>
    <mergeCell ref="F264:I264"/>
    <mergeCell ref="F265:I265"/>
    <mergeCell ref="F266:I266"/>
    <mergeCell ref="L266:M266"/>
    <mergeCell ref="N266:Q266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43:I243"/>
    <mergeCell ref="F244:I244"/>
    <mergeCell ref="F245:I245"/>
    <mergeCell ref="L245:M245"/>
    <mergeCell ref="N245:Q245"/>
    <mergeCell ref="F246:I246"/>
    <mergeCell ref="F247:I247"/>
    <mergeCell ref="F248:I248"/>
    <mergeCell ref="L248:M248"/>
    <mergeCell ref="N248:Q248"/>
    <mergeCell ref="F237:I237"/>
    <mergeCell ref="F238:I238"/>
    <mergeCell ref="F239:I239"/>
    <mergeCell ref="L239:M239"/>
    <mergeCell ref="N239:Q239"/>
    <mergeCell ref="F240:I240"/>
    <mergeCell ref="F241:I241"/>
    <mergeCell ref="F242:I242"/>
    <mergeCell ref="L242:M242"/>
    <mergeCell ref="N242:Q242"/>
    <mergeCell ref="F231:I231"/>
    <mergeCell ref="F232:I232"/>
    <mergeCell ref="F233:I233"/>
    <mergeCell ref="L233:M233"/>
    <mergeCell ref="N233:Q233"/>
    <mergeCell ref="F234:I234"/>
    <mergeCell ref="F235:I235"/>
    <mergeCell ref="F236:I236"/>
    <mergeCell ref="L236:M236"/>
    <mergeCell ref="N236:Q236"/>
    <mergeCell ref="F223:I223"/>
    <mergeCell ref="F224:I224"/>
    <mergeCell ref="F225:I225"/>
    <mergeCell ref="F227:I227"/>
    <mergeCell ref="L227:M227"/>
    <mergeCell ref="N227:Q227"/>
    <mergeCell ref="F228:I228"/>
    <mergeCell ref="F229:I229"/>
    <mergeCell ref="F230:I230"/>
    <mergeCell ref="L230:M230"/>
    <mergeCell ref="N230:Q230"/>
    <mergeCell ref="F216:I216"/>
    <mergeCell ref="F217:I217"/>
    <mergeCell ref="F218:I218"/>
    <mergeCell ref="L218:M218"/>
    <mergeCell ref="N218:Q218"/>
    <mergeCell ref="F219:I219"/>
    <mergeCell ref="F220:I220"/>
    <mergeCell ref="F207:I207"/>
    <mergeCell ref="F222:I222"/>
    <mergeCell ref="L222:M222"/>
    <mergeCell ref="N222:Q222"/>
    <mergeCell ref="F210:I210"/>
    <mergeCell ref="F211:I211"/>
    <mergeCell ref="F212:I212"/>
    <mergeCell ref="L212:M212"/>
    <mergeCell ref="N212:Q212"/>
    <mergeCell ref="F213:I213"/>
    <mergeCell ref="F202:I202"/>
    <mergeCell ref="F203:I203"/>
    <mergeCell ref="F205:I205"/>
    <mergeCell ref="L205:M205"/>
    <mergeCell ref="N205:Q205"/>
    <mergeCell ref="F206:I206"/>
    <mergeCell ref="F208:I208"/>
    <mergeCell ref="F209:I209"/>
    <mergeCell ref="L209:M209"/>
    <mergeCell ref="N209:Q209"/>
    <mergeCell ref="F215:I215"/>
    <mergeCell ref="L215:M215"/>
    <mergeCell ref="N215:Q215"/>
    <mergeCell ref="F214:I214"/>
    <mergeCell ref="F199:I199"/>
    <mergeCell ref="F201:I201"/>
    <mergeCell ref="F195:I195"/>
    <mergeCell ref="F196:I196"/>
    <mergeCell ref="L196:M196"/>
    <mergeCell ref="N196:Q196"/>
    <mergeCell ref="F192:I192"/>
    <mergeCell ref="F193:I193"/>
    <mergeCell ref="L193:M193"/>
    <mergeCell ref="N193:Q193"/>
    <mergeCell ref="F197:I197"/>
    <mergeCell ref="F198:I198"/>
    <mergeCell ref="F194:I194"/>
    <mergeCell ref="F185:I185"/>
    <mergeCell ref="F186:I186"/>
    <mergeCell ref="L186:M186"/>
    <mergeCell ref="L201:M201"/>
    <mergeCell ref="N201:Q201"/>
    <mergeCell ref="F190:I190"/>
    <mergeCell ref="L190:M190"/>
    <mergeCell ref="N190:Q190"/>
    <mergeCell ref="F191:I191"/>
    <mergeCell ref="N186:Q186"/>
    <mergeCell ref="F187:I187"/>
    <mergeCell ref="F188:I188"/>
    <mergeCell ref="F189:I189"/>
    <mergeCell ref="L189:M189"/>
    <mergeCell ref="N189:Q189"/>
    <mergeCell ref="F183:I183"/>
    <mergeCell ref="L183:M183"/>
    <mergeCell ref="N183:Q183"/>
    <mergeCell ref="F179:I179"/>
    <mergeCell ref="L179:M179"/>
    <mergeCell ref="N179:Q179"/>
    <mergeCell ref="F180:I180"/>
    <mergeCell ref="L175:M175"/>
    <mergeCell ref="N175:Q175"/>
    <mergeCell ref="F176:I176"/>
    <mergeCell ref="F177:I177"/>
    <mergeCell ref="F184:I184"/>
    <mergeCell ref="F173:I173"/>
    <mergeCell ref="F174:I174"/>
    <mergeCell ref="F175:I175"/>
    <mergeCell ref="F178:I178"/>
    <mergeCell ref="F181:I181"/>
    <mergeCell ref="L178:M178"/>
    <mergeCell ref="N178:Q178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F135:I135"/>
    <mergeCell ref="F136:I136"/>
    <mergeCell ref="L136:M136"/>
    <mergeCell ref="N136:Q136"/>
    <mergeCell ref="F133:I133"/>
    <mergeCell ref="L133:M133"/>
    <mergeCell ref="N133:Q133"/>
    <mergeCell ref="F134:I134"/>
    <mergeCell ref="F137:I137"/>
    <mergeCell ref="L114:Q114"/>
    <mergeCell ref="C120:Q120"/>
    <mergeCell ref="F122:P122"/>
    <mergeCell ref="M124:P124"/>
    <mergeCell ref="M126:Q126"/>
    <mergeCell ref="M127:Q127"/>
    <mergeCell ref="F129:I129"/>
    <mergeCell ref="L129:M129"/>
    <mergeCell ref="N129:Q129"/>
    <mergeCell ref="D110:H110"/>
    <mergeCell ref="N110:Q110"/>
    <mergeCell ref="D111:H111"/>
    <mergeCell ref="N111:Q111"/>
    <mergeCell ref="D108:H108"/>
    <mergeCell ref="N108:Q108"/>
    <mergeCell ref="D109:H109"/>
    <mergeCell ref="N109:Q109"/>
    <mergeCell ref="N112:Q112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D107:H107"/>
    <mergeCell ref="N107:Q10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4:J34"/>
    <mergeCell ref="M34:P34"/>
    <mergeCell ref="H35:J35"/>
    <mergeCell ref="M35:P35"/>
    <mergeCell ref="H32:J32"/>
    <mergeCell ref="M32:P32"/>
    <mergeCell ref="H33:J33"/>
    <mergeCell ref="M33:P33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phoneticPr fontId="34" type="noConversion"/>
  <hyperlinks>
    <hyperlink ref="F1:G1" location="C2" tooltip="Krycí list rozpočtu" display="1) Krycí list rozpočtu"/>
    <hyperlink ref="H1:K1" location="C85" tooltip="Rekapitulace rozpočtu" display="2) Rekapitulace rozpočtu"/>
    <hyperlink ref="L1" location="C129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707-17 - Oprava zvoničky ...</vt:lpstr>
      <vt:lpstr>'707-17 - Oprava zvoničky ...'!Názvy_tisku</vt:lpstr>
      <vt:lpstr>'Rekapitulace stavby'!Názvy_tisku</vt:lpstr>
      <vt:lpstr>'707-17 - Oprava zvoničky 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JirkaNTB\Jirka</dc:creator>
  <cp:lastModifiedBy>Jirka</cp:lastModifiedBy>
  <dcterms:created xsi:type="dcterms:W3CDTF">2017-09-05T12:26:51Z</dcterms:created>
  <dcterms:modified xsi:type="dcterms:W3CDTF">2017-09-05T12:27:05Z</dcterms:modified>
</cp:coreProperties>
</file>