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85" windowWidth="7545" windowHeight="11640" activeTab="0"/>
  </bookViews>
  <sheets>
    <sheet name="tabulka" sheetId="1" r:id="rId1"/>
  </sheets>
  <definedNames>
    <definedName name="_xlnm.Print_Titles" localSheetId="0">'tabulka'!$11:$12</definedName>
  </definedNames>
  <calcPr fullCalcOnLoad="1"/>
</workbook>
</file>

<file path=xl/sharedStrings.xml><?xml version="1.0" encoding="utf-8"?>
<sst xmlns="http://schemas.openxmlformats.org/spreadsheetml/2006/main" count="352" uniqueCount="326">
  <si>
    <t>Vodní hospodářství</t>
  </si>
  <si>
    <t>MIOS</t>
  </si>
  <si>
    <t>Cyklostezky</t>
  </si>
  <si>
    <t>PHM</t>
  </si>
  <si>
    <t>poštovné</t>
  </si>
  <si>
    <t>cestovné</t>
  </si>
  <si>
    <t>ošatné</t>
  </si>
  <si>
    <t>fond starosty</t>
  </si>
  <si>
    <t>OOV</t>
  </si>
  <si>
    <t>fond sociální</t>
  </si>
  <si>
    <t>posudky lékařů</t>
  </si>
  <si>
    <t>příspěvky organizacím se sociálním zaměřením</t>
  </si>
  <si>
    <t>prezentace města</t>
  </si>
  <si>
    <t>Zpravodaj</t>
  </si>
  <si>
    <t>platy</t>
  </si>
  <si>
    <t>zák.soc. a zdrav.pojištění</t>
  </si>
  <si>
    <t>penzijní připojištění</t>
  </si>
  <si>
    <t>DDHM</t>
  </si>
  <si>
    <t>FKSP</t>
  </si>
  <si>
    <t>veřejné osvětelní</t>
  </si>
  <si>
    <t>čištění města</t>
  </si>
  <si>
    <t>provoz veřejných WC</t>
  </si>
  <si>
    <t>správa hřbitova</t>
  </si>
  <si>
    <t>daň z příjmu právnických osob</t>
  </si>
  <si>
    <t>z toho:</t>
  </si>
  <si>
    <t>posudky, expertizy</t>
  </si>
  <si>
    <t>černé skládky na pozemcích města</t>
  </si>
  <si>
    <t>ekologická výchova a osvětová činnost</t>
  </si>
  <si>
    <t>projekty,posudky,expertizy</t>
  </si>
  <si>
    <t>nákup pytů a pytlovačky na písek - protipovodňová opatření</t>
  </si>
  <si>
    <t>Ochrana přírody, ZPF,les a myslivost:</t>
  </si>
  <si>
    <t>údržba památných stromů a chráněných území</t>
  </si>
  <si>
    <t>provoz psího útulku</t>
  </si>
  <si>
    <t>ODBOR ŽIVOTNÍHO PROSTŘEDÍ</t>
  </si>
  <si>
    <t>Zeleň:</t>
  </si>
  <si>
    <t>Ochrana prostředí:</t>
  </si>
  <si>
    <t>Vodní hospodářství:</t>
  </si>
  <si>
    <t>ODBOR DOPRAVY</t>
  </si>
  <si>
    <t>odborné posudky dopravních nehod</t>
  </si>
  <si>
    <t>STAVEBNÍ ÚŘAD</t>
  </si>
  <si>
    <t>výdaje spojené s výkonem státní správy</t>
  </si>
  <si>
    <t>ODBOR SOCIÁLNÍ</t>
  </si>
  <si>
    <t>příprava budoucích pěstounů a osvojitelů</t>
  </si>
  <si>
    <t>sociální dávky</t>
  </si>
  <si>
    <t>ODBOR ROZVOJE</t>
  </si>
  <si>
    <t>fond reciproční</t>
  </si>
  <si>
    <t>brožury, turistika</t>
  </si>
  <si>
    <t>významné akce:</t>
  </si>
  <si>
    <t>členské příspěvky svazkům, podíl na Program obnova venkova</t>
  </si>
  <si>
    <t>obnova a rekonstrukce dětských hřišť</t>
  </si>
  <si>
    <t>ODBOR MAJETKOVÝ</t>
  </si>
  <si>
    <t>výstavba psího útulku</t>
  </si>
  <si>
    <t>Autobusové zastávky</t>
  </si>
  <si>
    <t>úpravna vod Hajská</t>
  </si>
  <si>
    <t>Projekty, expertizy</t>
  </si>
  <si>
    <t>Příspěvky pro investory obytné výstavby</t>
  </si>
  <si>
    <t>Prohlášení vlastníka-prodej bytů</t>
  </si>
  <si>
    <t>Pojištění majetku</t>
  </si>
  <si>
    <t>splátka ČOV</t>
  </si>
  <si>
    <t>MĚSTSKÁ POLICIE</t>
  </si>
  <si>
    <t>noviny, časpisy, knihy</t>
  </si>
  <si>
    <t>vš. materiál</t>
  </si>
  <si>
    <t xml:space="preserve">voda </t>
  </si>
  <si>
    <t>el. energie</t>
  </si>
  <si>
    <t xml:space="preserve">bank. poplatky </t>
  </si>
  <si>
    <t>opravy , údržba</t>
  </si>
  <si>
    <t>přísp. SMO</t>
  </si>
  <si>
    <t xml:space="preserve">SPOZ  - balíčky </t>
  </si>
  <si>
    <t>SPOZ  - vítání dětí</t>
  </si>
  <si>
    <t>odměny uvol. zastupitelé</t>
  </si>
  <si>
    <t>zákon.soc. a zdr. pojištění</t>
  </si>
  <si>
    <t>počítačová síť -</t>
  </si>
  <si>
    <t>služby-stravné</t>
  </si>
  <si>
    <t>zák.soc.a zdrav.pojištění</t>
  </si>
  <si>
    <t>odměny rada</t>
  </si>
  <si>
    <t>povinné pojistné podle 125/1993 Sb.</t>
  </si>
  <si>
    <t>odvod úřadu práce za nezaměstnané ZPS</t>
  </si>
  <si>
    <t>odměny předsedové výborů,komisí (zastupitelé)</t>
  </si>
  <si>
    <t>KANCELÁŘ TAJEMNÍKA</t>
  </si>
  <si>
    <t>služby-nájemné plocha pro poutě</t>
  </si>
  <si>
    <t>MĚSTSKÝ ÚSTAV SOCIÁLNÍCH SLUŽEB</t>
  </si>
  <si>
    <t>MĚSTSKÉ KULTURNÍ STŘEDISKO</t>
  </si>
  <si>
    <t>Kulturní dům:</t>
  </si>
  <si>
    <t>Letní kino:</t>
  </si>
  <si>
    <t>Mravenčí skála:</t>
  </si>
  <si>
    <t xml:space="preserve">ŠMIDINGEROVA KNIHOVNA </t>
  </si>
  <si>
    <t xml:space="preserve">ÚDRŽBA MĚSTA PROSTŘEDNICTVÍM TS: </t>
  </si>
  <si>
    <t>provoz odpadového dvora</t>
  </si>
  <si>
    <t>svoz domovního odpadu</t>
  </si>
  <si>
    <t>OSTATNÍ</t>
  </si>
  <si>
    <t>Koupě Pivovaru-splátky</t>
  </si>
  <si>
    <t>Kanalizace Dražejov -splátky</t>
  </si>
  <si>
    <t xml:space="preserve">ZŠ Dukelská </t>
  </si>
  <si>
    <t xml:space="preserve">ZŠ F.L.Čelakovského </t>
  </si>
  <si>
    <t>ZŠ Jiřího z Poděbrad</t>
  </si>
  <si>
    <t>ZŠ a MŠ Povážská</t>
  </si>
  <si>
    <t>DDHM (vysílačky,botičky,tiskárna, fotoaparát,židle)</t>
  </si>
  <si>
    <t>Silnice</t>
  </si>
  <si>
    <t>komunikace včetně zimní údržby</t>
  </si>
  <si>
    <t xml:space="preserve">Investice </t>
  </si>
  <si>
    <t>Platy</t>
  </si>
  <si>
    <t>Ostatní provoz</t>
  </si>
  <si>
    <t>C e l k e m</t>
  </si>
  <si>
    <t>spoluúčást granty</t>
  </si>
  <si>
    <t>doplatek dotřiďovací linky, od r. 2005 splátka</t>
  </si>
  <si>
    <t>předání autovraků oprávněné osobě</t>
  </si>
  <si>
    <t>nádrž Borek 20% podíl - realizace výstavby, dotační titul</t>
  </si>
  <si>
    <t>prádlo,oděvy,ochran.pomůcky</t>
  </si>
  <si>
    <t>kolky,daně,poplatky</t>
  </si>
  <si>
    <t>dopravní hřiště - BESIP</t>
  </si>
  <si>
    <t>služby,tisk oznámení,materiál</t>
  </si>
  <si>
    <t>Regionální rozvoj a ochrana ovzduší</t>
  </si>
  <si>
    <t>poradenská a konzult.činnost k žádostem o dotace</t>
  </si>
  <si>
    <t>provoz infocentra</t>
  </si>
  <si>
    <t>Otavská plavba</t>
  </si>
  <si>
    <t>nákup zboží pro další prodej</t>
  </si>
  <si>
    <t>investice        projekt "Partnerství"</t>
  </si>
  <si>
    <t>silnice bez určení</t>
  </si>
  <si>
    <t>GIS</t>
  </si>
  <si>
    <t>Celkem příspěvek-město</t>
  </si>
  <si>
    <t>Příspěvek-dotace</t>
  </si>
  <si>
    <t>parkovací kartičky</t>
  </si>
  <si>
    <t xml:space="preserve">školení včetně stravného </t>
  </si>
  <si>
    <t>Změny</t>
  </si>
  <si>
    <t xml:space="preserve">Mosty </t>
  </si>
  <si>
    <t>Celkem příspěvek město</t>
  </si>
  <si>
    <t>Odborná správa lesů - městských</t>
  </si>
  <si>
    <t>odborná správa lesů - výkon státní správy</t>
  </si>
  <si>
    <t>opravy a rekonstrukce chodníků</t>
  </si>
  <si>
    <t>DD Lidická-rekonstrukce - město</t>
  </si>
  <si>
    <t>MŠ - opravy - nerozdělené</t>
  </si>
  <si>
    <t>vodovod Hajská - město</t>
  </si>
  <si>
    <t>Investice</t>
  </si>
  <si>
    <t xml:space="preserve">MHD - provoz </t>
  </si>
  <si>
    <t>bytové domy Jezárka 12- město</t>
  </si>
  <si>
    <t>Kino Oko:</t>
  </si>
  <si>
    <t>poštovné soc.dávky</t>
  </si>
  <si>
    <t>zajištění pohřbu osamělých osob</t>
  </si>
  <si>
    <t>majetek města - teplo</t>
  </si>
  <si>
    <t>Byty-slevy</t>
  </si>
  <si>
    <t>oprava a údržba VS a el.zařízení,energetické audity</t>
  </si>
  <si>
    <t>zpracování dat</t>
  </si>
  <si>
    <t>audit,znalecké posudky</t>
  </si>
  <si>
    <t>platy aparát+obnova venkova-dotace-platy</t>
  </si>
  <si>
    <t>dětská hřiště, mobiliář</t>
  </si>
  <si>
    <t>vratka-finanční vypořádání - kraj, stát</t>
  </si>
  <si>
    <t>kanalizace a vodovod Zadní Podskalí</t>
  </si>
  <si>
    <t>tůně Hajská, alej v Holi</t>
  </si>
  <si>
    <t>územní plán města</t>
  </si>
  <si>
    <t>kultura - granty</t>
  </si>
  <si>
    <t>kultura - příspěvky</t>
  </si>
  <si>
    <t>Územní plán města a územní řízení</t>
  </si>
  <si>
    <t>obnova vozového parku</t>
  </si>
  <si>
    <t>Opravy a rekonstrukce mimo rozpočet MěKS:</t>
  </si>
  <si>
    <t>fond rozvoje bydlení - půjčky obyvatelstvu</t>
  </si>
  <si>
    <t>knihovna Husova - dílčí opravy</t>
  </si>
  <si>
    <t>revitalizace sídlišť</t>
  </si>
  <si>
    <t>zastřešení házenkářského hřiště</t>
  </si>
  <si>
    <t>Znalecké posudky</t>
  </si>
  <si>
    <t>ekologicko osvětové projekty a granty</t>
  </si>
  <si>
    <t>ochranné hráze-město</t>
  </si>
  <si>
    <t>drobné dosadby zeleně,údržba ploch</t>
  </si>
  <si>
    <t>městský mobiliář, vánoční výzdoba</t>
  </si>
  <si>
    <t>regionální informační středisko</t>
  </si>
  <si>
    <t>Skupovy Strakonice</t>
  </si>
  <si>
    <t>Strakonice-metropolitní síť</t>
  </si>
  <si>
    <t>kompenzace nájmů tělocvičen</t>
  </si>
  <si>
    <t>třídění odpadu</t>
  </si>
  <si>
    <t>deratizace ve městě</t>
  </si>
  <si>
    <t>U pramenů živé vody</t>
  </si>
  <si>
    <t>památková péče</t>
  </si>
  <si>
    <t>příspěvek na fasádu Havlíčkova ul.</t>
  </si>
  <si>
    <t>ODBOR VNITŘNÍCH VĚCÍ</t>
  </si>
  <si>
    <t>Oddělení správní</t>
  </si>
  <si>
    <t>služby,autorská práva</t>
  </si>
  <si>
    <t>Sekretariát</t>
  </si>
  <si>
    <t>Krizové řízení</t>
  </si>
  <si>
    <t>Oddělení informatiky</t>
  </si>
  <si>
    <t>Oddělení personalistiky a mezd</t>
  </si>
  <si>
    <t>rezerva na neoprávněně vyplacené dávky</t>
  </si>
  <si>
    <t>pořízení kontejnerů,odpad.košů,třídění odpadu</t>
  </si>
  <si>
    <t>bytové domy Jezárka 13 - podíl města</t>
  </si>
  <si>
    <t>hrad - ZUŠ II. etapa</t>
  </si>
  <si>
    <t>Přístavba MěÚ - řešeno dotací</t>
  </si>
  <si>
    <t>park Jezárka</t>
  </si>
  <si>
    <t>výstavba nového sběrného dvora</t>
  </si>
  <si>
    <t>měření imisí mobilní řídící technikou,dig.mapy</t>
  </si>
  <si>
    <t>Architekt</t>
  </si>
  <si>
    <t>sportovní hry</t>
  </si>
  <si>
    <t xml:space="preserve">Cestovní ruch </t>
  </si>
  <si>
    <t>oslavy založení města</t>
  </si>
  <si>
    <t>Nadace Jihočeské cyklostezky</t>
  </si>
  <si>
    <t>granty a projekty školství-spoluúčast</t>
  </si>
  <si>
    <t>odměny čl. výborů,komisí (zastupitelé)</t>
  </si>
  <si>
    <t>odměny čl.výborů, komisí (nezastupitelé)</t>
  </si>
  <si>
    <t>ODBOR ŠKOLSTVÍ A CESTOVNÍHO RUCHU</t>
  </si>
  <si>
    <t>volnočasové aktivity (sport a pod.)</t>
  </si>
  <si>
    <t>teplo</t>
  </si>
  <si>
    <t>CO - vybavení,námět.cvičení,varovný syst.</t>
  </si>
  <si>
    <t>Vzdělávání jako základ služby</t>
  </si>
  <si>
    <t>Kanalizace Dražejov - úroky</t>
  </si>
  <si>
    <t>Rekonstrukce kanalizace - úroky</t>
  </si>
  <si>
    <t>ÚROKY Z ÚVĚRŮ A PŮJČEK</t>
  </si>
  <si>
    <t>SPLÁTKY ÚVĚRŮ A PŮJČEK</t>
  </si>
  <si>
    <t>podchod pod tratí u ČZ</t>
  </si>
  <si>
    <t>vybavení škol</t>
  </si>
  <si>
    <t xml:space="preserve">vzhled měst.částí , Osadní výbory ,úprava návsí   </t>
  </si>
  <si>
    <t>majetek města - el.energie</t>
  </si>
  <si>
    <t>majetek města - vodné</t>
  </si>
  <si>
    <t>Hrad:</t>
  </si>
  <si>
    <t>SROP - obnova pro rozvoj CR  - město</t>
  </si>
  <si>
    <t>Sportoviště:</t>
  </si>
  <si>
    <t>Ostatní objekty a bytová výstavba:</t>
  </si>
  <si>
    <t>opravy budov a objektů města</t>
  </si>
  <si>
    <t>projekty-komunikace, chodníky, parkoviště,inž.sítě</t>
  </si>
  <si>
    <t>Bezbariérové a bezpečné město - město</t>
  </si>
  <si>
    <t>Bezbariérové a bezpečné město - dotace</t>
  </si>
  <si>
    <t>Vodovody a kanalizace:</t>
  </si>
  <si>
    <t>opravy kanalizací a vodovodů nerozdělené</t>
  </si>
  <si>
    <t xml:space="preserve">Salve Vita a Caritas </t>
  </si>
  <si>
    <t xml:space="preserve">mažoretky </t>
  </si>
  <si>
    <t>MDF</t>
  </si>
  <si>
    <t xml:space="preserve">Výkupy </t>
  </si>
  <si>
    <t>Školství:</t>
  </si>
  <si>
    <t>Příspěvky (transfery):</t>
  </si>
  <si>
    <t>MIC:</t>
  </si>
  <si>
    <t>VO - přechody pro chodce</t>
  </si>
  <si>
    <t>Energetické hospodářství</t>
  </si>
  <si>
    <t>město v přírodě-příroda ve městě</t>
  </si>
  <si>
    <t>finanční vypořádání - město - ostatní</t>
  </si>
  <si>
    <t>knihovna-hrad-vytápění</t>
  </si>
  <si>
    <t>Pohádkový den</t>
  </si>
  <si>
    <t>Domovy:</t>
  </si>
  <si>
    <t>Byty:</t>
  </si>
  <si>
    <t>Kapličky</t>
  </si>
  <si>
    <t>Knihovna:</t>
  </si>
  <si>
    <t>Kino:</t>
  </si>
  <si>
    <t>Úprava sídlišť a městských částí:</t>
  </si>
  <si>
    <t>Školské budovy:</t>
  </si>
  <si>
    <t>ZŠ -  Povážská -projekty, výstavba</t>
  </si>
  <si>
    <t xml:space="preserve">      - opravy nerozdělené</t>
  </si>
  <si>
    <t xml:space="preserve">kino Oko-město </t>
  </si>
  <si>
    <t>Provoz</t>
  </si>
  <si>
    <t>Zastupitelstvo</t>
  </si>
  <si>
    <t>Aparát:</t>
  </si>
  <si>
    <t>Ostatní:</t>
  </si>
  <si>
    <t xml:space="preserve"> - ohňostroj</t>
  </si>
  <si>
    <t xml:space="preserve"> - Slivice</t>
  </si>
  <si>
    <t xml:space="preserve"> - Rumpálování</t>
  </si>
  <si>
    <t xml:space="preserve"> - Adventní trhy</t>
  </si>
  <si>
    <t xml:space="preserve"> - květnové oslavy, Václavská pouť, 28.říjen</t>
  </si>
  <si>
    <t xml:space="preserve"> - běh Terryho Foxe</t>
  </si>
  <si>
    <t xml:space="preserve"> - ostatní nahodilé akce</t>
  </si>
  <si>
    <t>Okresní nemocnice - na investice</t>
  </si>
  <si>
    <t>STARZ</t>
  </si>
  <si>
    <t>MHD:</t>
  </si>
  <si>
    <t>hrad - safari</t>
  </si>
  <si>
    <t>sociálně právní ochrana dětí-provoz</t>
  </si>
  <si>
    <t>platy-soc.právní ochrana dětí</t>
  </si>
  <si>
    <t>zákon.soc. a zdr. pojištění-soc.pr.ochr.dětí</t>
  </si>
  <si>
    <t>prvky protipovodňové ochrany</t>
  </si>
  <si>
    <t>rekonstrukce Rennerových sadů</t>
  </si>
  <si>
    <t>hrad - dok.obj.u záp.brány,prostor správce</t>
  </si>
  <si>
    <t>Platby kolků, daní a poplatků</t>
  </si>
  <si>
    <t>městská výsadba,posudky,projekty</t>
  </si>
  <si>
    <t>studie variant sběrného dvora</t>
  </si>
  <si>
    <t xml:space="preserve">provoz </t>
  </si>
  <si>
    <t>investice-</t>
  </si>
  <si>
    <t xml:space="preserve">st.úpravy,služby- cest.doklady </t>
  </si>
  <si>
    <t>telefonní poplatky, internet</t>
  </si>
  <si>
    <t>údržba zeleně včetně Jezárek</t>
  </si>
  <si>
    <t>Schválen</t>
  </si>
  <si>
    <t>Upraven</t>
  </si>
  <si>
    <t>%</t>
  </si>
  <si>
    <t>MŠ U Parku  75 dětí</t>
  </si>
  <si>
    <t>MŠ Čtyřlístek - 75 dětí</t>
  </si>
  <si>
    <t>MŠ  A.B.Svojsíka - 95 dětí</t>
  </si>
  <si>
    <t>MŠ Lidická - 360 dětí</t>
  </si>
  <si>
    <t>Ostatní úpravy majetku města:</t>
  </si>
  <si>
    <t>drobné dárky pro děti - soc.práv.ochr.dětí</t>
  </si>
  <si>
    <t>výstavba památníku židovské komunity</t>
  </si>
  <si>
    <t>opěrná zeď Virt</t>
  </si>
  <si>
    <t>dětská hřiště - kontrola,opravy</t>
  </si>
  <si>
    <t>osvětlení víceúčel.hřiště s uměl.povrchem</t>
  </si>
  <si>
    <t>TJ Fezko - přístavba kuželkárny</t>
  </si>
  <si>
    <t>hrad - západní brána - dotace</t>
  </si>
  <si>
    <t>akce Zdravé město</t>
  </si>
  <si>
    <t>odbavovací místo CZECH POINT</t>
  </si>
  <si>
    <t>závlahový systém - hrad - vrt</t>
  </si>
  <si>
    <t>Sdružení dobrovol.hasičů</t>
  </si>
  <si>
    <t>Junák - oplocení</t>
  </si>
  <si>
    <t>Lékařské záchran.služba - pohotovost</t>
  </si>
  <si>
    <t>Hospodářská komora</t>
  </si>
  <si>
    <t>lávka přes Otavu</t>
  </si>
  <si>
    <t xml:space="preserve">SROP - obnova pro rozvoj CR - dotace </t>
  </si>
  <si>
    <t>závlahový systém na Dubovci</t>
  </si>
  <si>
    <t>rizikové připojištění</t>
  </si>
  <si>
    <t>Dotace z MPSV a ÚP</t>
  </si>
  <si>
    <t>stroje,dopravní prostředky</t>
  </si>
  <si>
    <t>Investiční</t>
  </si>
  <si>
    <t>Neinvestiční</t>
  </si>
  <si>
    <t>Celkem</t>
  </si>
  <si>
    <t>schválen</t>
  </si>
  <si>
    <t>Skutečnost</t>
  </si>
  <si>
    <t>atletická dráha</t>
  </si>
  <si>
    <t>hrad - odnova městské části SO 04 I.etapa</t>
  </si>
  <si>
    <t>rekonstrukce budov</t>
  </si>
  <si>
    <t>Chodníky a parkoviště</t>
  </si>
  <si>
    <t>hrad - rekonstrukce, opravy</t>
  </si>
  <si>
    <t>intenzifikace ČOV</t>
  </si>
  <si>
    <t>Koupě Pivovaru - úroky</t>
  </si>
  <si>
    <t>cyklostezky nerozdělené</t>
  </si>
  <si>
    <t>cyklostezka  Podskalí - město</t>
  </si>
  <si>
    <t>cyklostezka Nový Dražejov - město</t>
  </si>
  <si>
    <t>výkon státní správy-projekty,průzkumy,památková péče</t>
  </si>
  <si>
    <t>dětské zastupitelstvo</t>
  </si>
  <si>
    <t>hasiči</t>
  </si>
  <si>
    <t>kronika</t>
  </si>
  <si>
    <t>internetové stránky</t>
  </si>
  <si>
    <t>ostatní provoz</t>
  </si>
  <si>
    <t>regionální funkce</t>
  </si>
  <si>
    <t>investice</t>
  </si>
  <si>
    <t>hřiště</t>
  </si>
  <si>
    <t>Rekonst.kanaliz.-od ČSOB-splátky</t>
  </si>
  <si>
    <t>III.  Výdaje</t>
  </si>
  <si>
    <t>Plnění rozpočtu výdajů za rok 2007 v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</si>
</sst>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"/>
    <numFmt numFmtId="166" formatCode="0.0"/>
    <numFmt numFmtId="167" formatCode="0.0%"/>
  </numFmts>
  <fonts count="8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3" fontId="1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2" borderId="25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0" borderId="37" xfId="0" applyFont="1" applyBorder="1" applyAlignment="1">
      <alignment/>
    </xf>
    <xf numFmtId="0" fontId="4" fillId="2" borderId="3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2" borderId="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2" borderId="1" xfId="0" applyFill="1" applyBorder="1" applyAlignment="1">
      <alignment/>
    </xf>
    <xf numFmtId="3" fontId="2" fillId="2" borderId="19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8" xfId="0" applyFont="1" applyBorder="1" applyAlignment="1">
      <alignment/>
    </xf>
    <xf numFmtId="0" fontId="2" fillId="0" borderId="38" xfId="0" applyFont="1" applyBorder="1" applyAlignment="1">
      <alignment/>
    </xf>
    <xf numFmtId="0" fontId="2" fillId="2" borderId="38" xfId="0" applyFont="1" applyFill="1" applyBorder="1" applyAlignment="1">
      <alignment/>
    </xf>
    <xf numFmtId="0" fontId="0" fillId="0" borderId="8" xfId="0" applyBorder="1" applyAlignment="1">
      <alignment/>
    </xf>
    <xf numFmtId="3" fontId="1" fillId="0" borderId="40" xfId="0" applyNumberFormat="1" applyFont="1" applyBorder="1" applyAlignment="1">
      <alignment/>
    </xf>
    <xf numFmtId="3" fontId="2" fillId="2" borderId="17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3" fontId="2" fillId="0" borderId="41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42" xfId="0" applyBorder="1" applyAlignment="1">
      <alignment/>
    </xf>
    <xf numFmtId="167" fontId="2" fillId="2" borderId="43" xfId="0" applyNumberFormat="1" applyFont="1" applyFill="1" applyBorder="1" applyAlignment="1">
      <alignment/>
    </xf>
    <xf numFmtId="167" fontId="2" fillId="0" borderId="44" xfId="0" applyNumberFormat="1" applyFont="1" applyBorder="1" applyAlignment="1">
      <alignment/>
    </xf>
    <xf numFmtId="167" fontId="2" fillId="0" borderId="45" xfId="0" applyNumberFormat="1" applyFont="1" applyBorder="1" applyAlignment="1">
      <alignment/>
    </xf>
    <xf numFmtId="167" fontId="2" fillId="0" borderId="46" xfId="0" applyNumberFormat="1" applyFont="1" applyBorder="1" applyAlignment="1">
      <alignment/>
    </xf>
    <xf numFmtId="167" fontId="2" fillId="2" borderId="47" xfId="0" applyNumberFormat="1" applyFont="1" applyFill="1" applyBorder="1" applyAlignment="1">
      <alignment/>
    </xf>
    <xf numFmtId="0" fontId="1" fillId="0" borderId="45" xfId="0" applyFont="1" applyBorder="1" applyAlignment="1">
      <alignment horizontal="center"/>
    </xf>
    <xf numFmtId="10" fontId="2" fillId="2" borderId="47" xfId="0" applyNumberFormat="1" applyFont="1" applyFill="1" applyBorder="1" applyAlignment="1">
      <alignment/>
    </xf>
    <xf numFmtId="10" fontId="2" fillId="0" borderId="44" xfId="0" applyNumberFormat="1" applyFont="1" applyBorder="1" applyAlignment="1">
      <alignment/>
    </xf>
    <xf numFmtId="10" fontId="2" fillId="0" borderId="43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2" fillId="0" borderId="43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2" borderId="44" xfId="0" applyNumberFormat="1" applyFont="1" applyFill="1" applyBorder="1" applyAlignment="1">
      <alignment/>
    </xf>
    <xf numFmtId="167" fontId="2" fillId="2" borderId="45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1" fillId="2" borderId="48" xfId="0" applyNumberFormat="1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7" xfId="0" applyBorder="1" applyAlignment="1">
      <alignment/>
    </xf>
    <xf numFmtId="3" fontId="2" fillId="0" borderId="51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167" fontId="2" fillId="0" borderId="52" xfId="0" applyNumberFormat="1" applyFont="1" applyBorder="1" applyAlignment="1">
      <alignment/>
    </xf>
    <xf numFmtId="167" fontId="2" fillId="0" borderId="53" xfId="0" applyNumberFormat="1" applyFont="1" applyBorder="1" applyAlignment="1">
      <alignment/>
    </xf>
    <xf numFmtId="3" fontId="2" fillId="2" borderId="54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167" fontId="2" fillId="3" borderId="44" xfId="0" applyNumberFormat="1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2" fillId="3" borderId="19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34" xfId="0" applyBorder="1" applyAlignment="1">
      <alignment/>
    </xf>
    <xf numFmtId="0" fontId="0" fillId="0" borderId="52" xfId="0" applyBorder="1" applyAlignment="1">
      <alignment/>
    </xf>
    <xf numFmtId="165" fontId="2" fillId="2" borderId="35" xfId="0" applyNumberFormat="1" applyFont="1" applyFill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2" borderId="25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2" borderId="6" xfId="0" applyNumberFormat="1" applyFont="1" applyFill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2" borderId="26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2" borderId="20" xfId="0" applyNumberFormat="1" applyFont="1" applyFill="1" applyBorder="1" applyAlignment="1">
      <alignment/>
    </xf>
    <xf numFmtId="165" fontId="2" fillId="2" borderId="17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18" xfId="0" applyNumberFormat="1" applyFont="1" applyBorder="1" applyAlignment="1">
      <alignment/>
    </xf>
    <xf numFmtId="165" fontId="2" fillId="2" borderId="36" xfId="0" applyNumberFormat="1" applyFont="1" applyFill="1" applyBorder="1" applyAlignment="1">
      <alignment/>
    </xf>
    <xf numFmtId="165" fontId="2" fillId="2" borderId="18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2" fillId="3" borderId="20" xfId="0" applyNumberFormat="1" applyFont="1" applyFill="1" applyBorder="1" applyAlignment="1">
      <alignment/>
    </xf>
    <xf numFmtId="165" fontId="2" fillId="3" borderId="40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41" xfId="0" applyNumberFormat="1" applyFont="1" applyBorder="1" applyAlignment="1">
      <alignment/>
    </xf>
    <xf numFmtId="165" fontId="0" fillId="0" borderId="34" xfId="0" applyNumberFormat="1" applyBorder="1" applyAlignment="1">
      <alignment/>
    </xf>
    <xf numFmtId="165" fontId="2" fillId="0" borderId="16" xfId="0" applyNumberFormat="1" applyFont="1" applyBorder="1" applyAlignment="1">
      <alignment/>
    </xf>
    <xf numFmtId="167" fontId="2" fillId="3" borderId="43" xfId="0" applyNumberFormat="1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39" xfId="0" applyBorder="1" applyAlignment="1">
      <alignment/>
    </xf>
    <xf numFmtId="0" fontId="2" fillId="0" borderId="49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65" fontId="2" fillId="2" borderId="54" xfId="0" applyNumberFormat="1" applyFont="1" applyFill="1" applyBorder="1" applyAlignment="1">
      <alignment/>
    </xf>
    <xf numFmtId="165" fontId="2" fillId="2" borderId="40" xfId="0" applyNumberFormat="1" applyFont="1" applyFill="1" applyBorder="1" applyAlignment="1">
      <alignment/>
    </xf>
    <xf numFmtId="165" fontId="2" fillId="3" borderId="36" xfId="0" applyNumberFormat="1" applyFont="1" applyFill="1" applyBorder="1" applyAlignment="1">
      <alignment/>
    </xf>
    <xf numFmtId="165" fontId="2" fillId="3" borderId="18" xfId="0" applyNumberFormat="1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56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0" fontId="2" fillId="0" borderId="4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workbookViewId="0" topLeftCell="A1">
      <selection activeCell="A1" sqref="A1:K1"/>
    </sheetView>
  </sheetViews>
  <sheetFormatPr defaultColWidth="9.00390625" defaultRowHeight="12.75"/>
  <cols>
    <col min="4" max="4" width="6.875" style="0" customWidth="1"/>
    <col min="5" max="6" width="7.25390625" style="0" customWidth="1"/>
    <col min="7" max="7" width="7.625" style="0" customWidth="1"/>
    <col min="8" max="9" width="8.625" style="0" customWidth="1"/>
    <col min="11" max="11" width="7.125" style="0" customWidth="1"/>
  </cols>
  <sheetData>
    <row r="1" spans="1:11" ht="20.25">
      <c r="A1" s="214" t="s">
        <v>324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8.75" customHeight="1">
      <c r="A2" s="216" t="s">
        <v>325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4" ht="13.5" thickBot="1">
      <c r="A3" s="2"/>
      <c r="B3" s="2"/>
      <c r="C3" s="2"/>
      <c r="D3" s="2"/>
    </row>
    <row r="4" spans="1:11" ht="12.75">
      <c r="A4" s="2"/>
      <c r="B4" s="2"/>
      <c r="C4" s="2"/>
      <c r="D4" s="2"/>
      <c r="E4" s="205"/>
      <c r="F4" s="206"/>
      <c r="G4" s="206"/>
      <c r="H4" s="207"/>
      <c r="I4" s="207" t="s">
        <v>303</v>
      </c>
      <c r="J4" s="207"/>
      <c r="K4" s="208"/>
    </row>
    <row r="5" spans="1:12" ht="13.5" thickBot="1">
      <c r="A5" s="2"/>
      <c r="B5" s="2"/>
      <c r="C5" s="2"/>
      <c r="D5" s="2"/>
      <c r="E5" s="105" t="s">
        <v>302</v>
      </c>
      <c r="F5" s="192" t="s">
        <v>123</v>
      </c>
      <c r="G5" s="192" t="s">
        <v>272</v>
      </c>
      <c r="H5" s="193" t="s">
        <v>299</v>
      </c>
      <c r="I5" s="193" t="s">
        <v>300</v>
      </c>
      <c r="J5" s="193" t="s">
        <v>301</v>
      </c>
      <c r="K5" s="125" t="s">
        <v>273</v>
      </c>
      <c r="L5" s="7"/>
    </row>
    <row r="6" spans="1:11" ht="13.5" thickBot="1">
      <c r="A6" s="52" t="s">
        <v>202</v>
      </c>
      <c r="B6" s="53"/>
      <c r="C6" s="53"/>
      <c r="D6" s="53"/>
      <c r="E6" s="63">
        <f aca="true" t="shared" si="0" ref="E6:J6">SUM(E7:E9)</f>
        <v>1940</v>
      </c>
      <c r="F6" s="55">
        <f t="shared" si="0"/>
        <v>109</v>
      </c>
      <c r="G6" s="55">
        <f>SUM(E6:F6)</f>
        <v>2049</v>
      </c>
      <c r="H6" s="55">
        <f t="shared" si="0"/>
        <v>0</v>
      </c>
      <c r="I6" s="163">
        <f t="shared" si="0"/>
        <v>2042.1</v>
      </c>
      <c r="J6" s="166">
        <f t="shared" si="0"/>
        <v>2042.1</v>
      </c>
      <c r="K6" s="124">
        <f>SUM(J6/G6)</f>
        <v>0.9966325036603221</v>
      </c>
    </row>
    <row r="7" spans="1:11" ht="12.75">
      <c r="A7" s="50" t="s">
        <v>24</v>
      </c>
      <c r="B7" s="4" t="s">
        <v>200</v>
      </c>
      <c r="C7" s="4"/>
      <c r="D7" s="4"/>
      <c r="E7" s="49">
        <v>35</v>
      </c>
      <c r="F7" s="34"/>
      <c r="G7" s="37">
        <f>SUM(E7:F7)</f>
        <v>35</v>
      </c>
      <c r="H7" s="37"/>
      <c r="I7" s="160">
        <v>32.1</v>
      </c>
      <c r="J7" s="160">
        <v>32.1</v>
      </c>
      <c r="K7" s="123">
        <f>SUM(J7/G7)</f>
        <v>0.9171428571428571</v>
      </c>
    </row>
    <row r="8" spans="1:11" ht="12.75">
      <c r="A8" s="50"/>
      <c r="B8" s="4" t="s">
        <v>201</v>
      </c>
      <c r="C8" s="4"/>
      <c r="D8" s="4"/>
      <c r="E8" s="35">
        <v>205</v>
      </c>
      <c r="F8" s="25"/>
      <c r="G8" s="37">
        <f>SUM(E8:F8)</f>
        <v>205</v>
      </c>
      <c r="H8" s="37"/>
      <c r="I8" s="160">
        <v>202</v>
      </c>
      <c r="J8" s="161">
        <v>202</v>
      </c>
      <c r="K8" s="121">
        <f>SUM(J8/G8)</f>
        <v>0.9853658536585366</v>
      </c>
    </row>
    <row r="9" spans="1:11" ht="13.5" thickBot="1">
      <c r="A9" s="51"/>
      <c r="B9" s="22" t="s">
        <v>310</v>
      </c>
      <c r="C9" s="22"/>
      <c r="D9" s="22"/>
      <c r="E9" s="32">
        <v>1700</v>
      </c>
      <c r="F9" s="29">
        <v>109</v>
      </c>
      <c r="G9" s="29">
        <f>SUM(E9:F9)</f>
        <v>1809</v>
      </c>
      <c r="H9" s="38"/>
      <c r="I9" s="174">
        <v>1808</v>
      </c>
      <c r="J9" s="174">
        <v>1808</v>
      </c>
      <c r="K9" s="122">
        <f>SUM(J9/G9)</f>
        <v>0.9994472084024323</v>
      </c>
    </row>
    <row r="10" spans="1:10" ht="13.5" thickBot="1">
      <c r="A10" s="2"/>
      <c r="B10" s="2"/>
      <c r="C10" s="2"/>
      <c r="D10" s="2"/>
      <c r="E10" s="3"/>
      <c r="F10" s="3"/>
      <c r="G10" s="3"/>
      <c r="H10" s="3"/>
      <c r="I10" s="3"/>
      <c r="J10" s="3"/>
    </row>
    <row r="11" spans="1:11" ht="12.75">
      <c r="A11" s="2"/>
      <c r="B11" s="2"/>
      <c r="C11" s="2"/>
      <c r="D11" s="2"/>
      <c r="E11" s="209"/>
      <c r="F11" s="210"/>
      <c r="G11" s="210"/>
      <c r="H11" s="211"/>
      <c r="I11" s="212" t="s">
        <v>303</v>
      </c>
      <c r="J11" s="212"/>
      <c r="K11" s="208"/>
    </row>
    <row r="12" spans="1:11" ht="13.5" thickBot="1">
      <c r="A12" s="6"/>
      <c r="B12" s="4"/>
      <c r="C12" s="4"/>
      <c r="D12" s="4"/>
      <c r="E12" s="195" t="s">
        <v>271</v>
      </c>
      <c r="F12" s="196" t="s">
        <v>123</v>
      </c>
      <c r="G12" s="196" t="s">
        <v>272</v>
      </c>
      <c r="H12" s="28" t="s">
        <v>299</v>
      </c>
      <c r="I12" s="194" t="s">
        <v>300</v>
      </c>
      <c r="J12" s="114" t="s">
        <v>301</v>
      </c>
      <c r="K12" s="125" t="s">
        <v>273</v>
      </c>
    </row>
    <row r="13" spans="1:10" ht="13.5" thickBot="1">
      <c r="A13" s="110" t="s">
        <v>50</v>
      </c>
      <c r="B13" s="22"/>
      <c r="C13" s="22"/>
      <c r="D13" s="22"/>
      <c r="E13" s="48"/>
      <c r="F13" s="48"/>
      <c r="G13" s="48"/>
      <c r="H13" s="48"/>
      <c r="I13" s="48"/>
      <c r="J13" s="48"/>
    </row>
    <row r="14" spans="1:11" ht="13.5" thickBot="1">
      <c r="A14" s="52" t="s">
        <v>211</v>
      </c>
      <c r="B14" s="53"/>
      <c r="C14" s="53"/>
      <c r="D14" s="53"/>
      <c r="E14" s="62">
        <f aca="true" t="shared" si="1" ref="E14:J14">SUM(E15:E17)</f>
        <v>5000</v>
      </c>
      <c r="F14" s="55">
        <f t="shared" si="1"/>
        <v>18936</v>
      </c>
      <c r="G14" s="55">
        <f>SUM(E14:F14)</f>
        <v>23936</v>
      </c>
      <c r="H14" s="159">
        <f t="shared" si="1"/>
        <v>21607.9</v>
      </c>
      <c r="I14" s="159">
        <f t="shared" si="1"/>
        <v>0</v>
      </c>
      <c r="J14" s="159">
        <f t="shared" si="1"/>
        <v>21607.9</v>
      </c>
      <c r="K14" s="124">
        <f>SUM(J14/G14)</f>
        <v>0.9027364639037434</v>
      </c>
    </row>
    <row r="15" spans="1:11" ht="12.75">
      <c r="A15" s="50" t="s">
        <v>283</v>
      </c>
      <c r="B15" s="4"/>
      <c r="C15" s="4"/>
      <c r="D15" s="59"/>
      <c r="E15" s="49"/>
      <c r="F15" s="34">
        <v>2300</v>
      </c>
      <c r="G15" s="37">
        <f>SUM(E15:F15)</f>
        <v>2300</v>
      </c>
      <c r="H15" s="160">
        <v>5.2</v>
      </c>
      <c r="I15" s="160"/>
      <c r="J15" s="160">
        <v>5.2</v>
      </c>
      <c r="K15" s="150">
        <f>SUM(J15/G15)</f>
        <v>0.0022608695652173915</v>
      </c>
    </row>
    <row r="16" spans="1:11" ht="12.75">
      <c r="A16" s="50" t="s">
        <v>157</v>
      </c>
      <c r="B16" s="4"/>
      <c r="C16" s="4"/>
      <c r="D16" s="59"/>
      <c r="E16" s="35"/>
      <c r="F16" s="25">
        <v>6761</v>
      </c>
      <c r="G16" s="37">
        <f>SUM(E16:F16)</f>
        <v>6761</v>
      </c>
      <c r="H16" s="160">
        <v>6760.8</v>
      </c>
      <c r="I16" s="160"/>
      <c r="J16" s="161">
        <v>6760.8</v>
      </c>
      <c r="K16" s="123">
        <f>SUM(J16/G16)</f>
        <v>0.9999704185771335</v>
      </c>
    </row>
    <row r="17" spans="1:11" ht="12.75">
      <c r="A17" s="60" t="s">
        <v>304</v>
      </c>
      <c r="B17" s="47"/>
      <c r="C17" s="47"/>
      <c r="D17" s="61"/>
      <c r="E17" s="35">
        <v>5000</v>
      </c>
      <c r="F17" s="25">
        <v>9875</v>
      </c>
      <c r="G17" s="37">
        <f>SUM(E17:F17)</f>
        <v>14875</v>
      </c>
      <c r="H17" s="160">
        <v>14841.9</v>
      </c>
      <c r="I17" s="160"/>
      <c r="J17" s="161">
        <v>14841.9</v>
      </c>
      <c r="K17" s="121">
        <f>SUM(J17/G17)</f>
        <v>0.9977747899159664</v>
      </c>
    </row>
    <row r="18" spans="1:11" ht="13.5" thickBot="1">
      <c r="A18" s="2"/>
      <c r="B18" s="2"/>
      <c r="C18" s="2"/>
      <c r="D18" s="2"/>
      <c r="E18" s="8"/>
      <c r="F18" s="8"/>
      <c r="G18" s="8"/>
      <c r="H18" s="162"/>
      <c r="I18" s="162"/>
      <c r="J18" s="162"/>
      <c r="K18" s="118"/>
    </row>
    <row r="19" spans="1:11" ht="13.5" thickBot="1">
      <c r="A19" s="52" t="s">
        <v>209</v>
      </c>
      <c r="B19" s="53"/>
      <c r="C19" s="53"/>
      <c r="D19" s="53"/>
      <c r="E19" s="63">
        <f aca="true" t="shared" si="2" ref="E19:J19">SUM(E20:E27)</f>
        <v>10000</v>
      </c>
      <c r="F19" s="55">
        <f t="shared" si="2"/>
        <v>7760.9</v>
      </c>
      <c r="G19" s="55">
        <f aca="true" t="shared" si="3" ref="G19:G27">SUM(E19:F19)</f>
        <v>17760.9</v>
      </c>
      <c r="H19" s="163">
        <f t="shared" si="2"/>
        <v>15047.300000000001</v>
      </c>
      <c r="I19" s="163">
        <f t="shared" si="2"/>
        <v>808.4</v>
      </c>
      <c r="J19" s="163">
        <f t="shared" si="2"/>
        <v>15619.5</v>
      </c>
      <c r="K19" s="124">
        <f aca="true" t="shared" si="4" ref="K19:K27">SUM(J19/G19)</f>
        <v>0.8794317855514078</v>
      </c>
    </row>
    <row r="20" spans="1:11" ht="12.75">
      <c r="A20" s="58" t="s">
        <v>308</v>
      </c>
      <c r="B20" s="46"/>
      <c r="C20" s="46"/>
      <c r="D20" s="14"/>
      <c r="E20" s="49"/>
      <c r="F20" s="34">
        <v>293</v>
      </c>
      <c r="G20" s="37">
        <f t="shared" si="3"/>
        <v>293</v>
      </c>
      <c r="H20" s="160">
        <v>129</v>
      </c>
      <c r="I20" s="160">
        <v>163.2</v>
      </c>
      <c r="J20" s="160">
        <v>292.2</v>
      </c>
      <c r="K20" s="130">
        <f t="shared" si="4"/>
        <v>0.9972696245733788</v>
      </c>
    </row>
    <row r="21" spans="1:11" ht="12.75">
      <c r="A21" s="50" t="s">
        <v>210</v>
      </c>
      <c r="B21" s="4"/>
      <c r="C21" s="4"/>
      <c r="D21" s="59"/>
      <c r="E21" s="35"/>
      <c r="F21" s="25">
        <v>314</v>
      </c>
      <c r="G21" s="37">
        <f t="shared" si="3"/>
        <v>314</v>
      </c>
      <c r="H21" s="160">
        <v>313.9</v>
      </c>
      <c r="I21" s="160"/>
      <c r="J21" s="161">
        <v>313.9</v>
      </c>
      <c r="K21" s="121">
        <f t="shared" si="4"/>
        <v>0.9996815286624203</v>
      </c>
    </row>
    <row r="22" spans="1:11" ht="12.75">
      <c r="A22" s="50" t="s">
        <v>294</v>
      </c>
      <c r="B22" s="4"/>
      <c r="C22" s="4"/>
      <c r="D22" s="59"/>
      <c r="E22" s="35"/>
      <c r="F22" s="25">
        <v>3340.9</v>
      </c>
      <c r="G22" s="37">
        <f t="shared" si="3"/>
        <v>3340.9</v>
      </c>
      <c r="H22" s="160">
        <v>3333.7</v>
      </c>
      <c r="I22" s="160">
        <v>7.2</v>
      </c>
      <c r="J22" s="161">
        <v>3104.7</v>
      </c>
      <c r="K22" s="121">
        <f t="shared" si="4"/>
        <v>0.929300487892484</v>
      </c>
    </row>
    <row r="23" spans="1:11" ht="12.75">
      <c r="A23" s="50" t="s">
        <v>305</v>
      </c>
      <c r="B23" s="4"/>
      <c r="C23" s="4"/>
      <c r="D23" s="59"/>
      <c r="E23" s="35">
        <v>9000</v>
      </c>
      <c r="F23" s="25">
        <v>1739</v>
      </c>
      <c r="G23" s="37">
        <f t="shared" si="3"/>
        <v>10739</v>
      </c>
      <c r="H23" s="160">
        <v>10435.2</v>
      </c>
      <c r="I23" s="160"/>
      <c r="J23" s="161">
        <v>10435.2</v>
      </c>
      <c r="K23" s="121">
        <f t="shared" si="4"/>
        <v>0.9717105875779869</v>
      </c>
    </row>
    <row r="24" spans="1:11" ht="12.75">
      <c r="A24" s="50" t="s">
        <v>182</v>
      </c>
      <c r="B24" s="4"/>
      <c r="C24" s="4"/>
      <c r="D24" s="59"/>
      <c r="E24" s="35">
        <v>1000</v>
      </c>
      <c r="F24" s="25"/>
      <c r="G24" s="37">
        <f t="shared" si="3"/>
        <v>1000</v>
      </c>
      <c r="H24" s="160">
        <v>25</v>
      </c>
      <c r="I24" s="160"/>
      <c r="J24" s="161">
        <v>25</v>
      </c>
      <c r="K24" s="121">
        <f t="shared" si="4"/>
        <v>0.025</v>
      </c>
    </row>
    <row r="25" spans="1:11" ht="12.75">
      <c r="A25" s="50" t="s">
        <v>256</v>
      </c>
      <c r="B25" s="4"/>
      <c r="C25" s="4"/>
      <c r="D25" s="59"/>
      <c r="E25" s="35"/>
      <c r="F25" s="25">
        <v>850</v>
      </c>
      <c r="G25" s="37">
        <f t="shared" si="3"/>
        <v>850</v>
      </c>
      <c r="H25" s="160">
        <v>519</v>
      </c>
      <c r="I25" s="160"/>
      <c r="J25" s="161">
        <v>519</v>
      </c>
      <c r="K25" s="121">
        <f t="shared" si="4"/>
        <v>0.6105882352941177</v>
      </c>
    </row>
    <row r="26" spans="1:11" ht="12.75">
      <c r="A26" s="50" t="s">
        <v>285</v>
      </c>
      <c r="B26" s="4"/>
      <c r="C26" s="4"/>
      <c r="D26" s="59"/>
      <c r="E26" s="35"/>
      <c r="F26" s="25">
        <v>124</v>
      </c>
      <c r="G26" s="37">
        <f t="shared" si="3"/>
        <v>124</v>
      </c>
      <c r="H26" s="160"/>
      <c r="I26" s="160">
        <v>124</v>
      </c>
      <c r="J26" s="161">
        <v>124</v>
      </c>
      <c r="K26" s="121">
        <f t="shared" si="4"/>
        <v>1</v>
      </c>
    </row>
    <row r="27" spans="1:11" ht="12.75">
      <c r="A27" s="60" t="s">
        <v>262</v>
      </c>
      <c r="B27" s="47"/>
      <c r="C27" s="47"/>
      <c r="D27" s="61"/>
      <c r="E27" s="35"/>
      <c r="F27" s="25">
        <v>1100</v>
      </c>
      <c r="G27" s="37">
        <f t="shared" si="3"/>
        <v>1100</v>
      </c>
      <c r="H27" s="160">
        <v>291.5</v>
      </c>
      <c r="I27" s="160">
        <v>514</v>
      </c>
      <c r="J27" s="161">
        <v>805.5</v>
      </c>
      <c r="K27" s="121">
        <f t="shared" si="4"/>
        <v>0.7322727272727273</v>
      </c>
    </row>
    <row r="28" spans="1:11" ht="13.5" thickBot="1">
      <c r="A28" s="4"/>
      <c r="B28" s="4"/>
      <c r="C28" s="4"/>
      <c r="D28" s="4"/>
      <c r="E28" s="45"/>
      <c r="F28" s="45"/>
      <c r="G28" s="45"/>
      <c r="H28" s="164"/>
      <c r="I28" s="164"/>
      <c r="J28" s="164"/>
      <c r="K28" s="118"/>
    </row>
    <row r="29" spans="1:11" ht="13.5" thickBot="1">
      <c r="A29" s="52" t="s">
        <v>234</v>
      </c>
      <c r="B29" s="53"/>
      <c r="C29" s="53"/>
      <c r="D29" s="53"/>
      <c r="E29" s="62">
        <v>50</v>
      </c>
      <c r="F29" s="55">
        <v>70</v>
      </c>
      <c r="G29" s="67">
        <f>SUM(E29:F29)</f>
        <v>120</v>
      </c>
      <c r="H29" s="159">
        <v>0</v>
      </c>
      <c r="I29" s="159">
        <v>119.4</v>
      </c>
      <c r="J29" s="159">
        <v>119.4</v>
      </c>
      <c r="K29" s="124">
        <f>SUM(J29/G29)</f>
        <v>0.995</v>
      </c>
    </row>
    <row r="30" spans="1:11" ht="12.75">
      <c r="A30" s="4"/>
      <c r="B30" s="4"/>
      <c r="C30" s="4"/>
      <c r="D30" s="4"/>
      <c r="E30" s="8"/>
      <c r="F30" s="8"/>
      <c r="G30" s="8"/>
      <c r="H30" s="162"/>
      <c r="I30" s="162"/>
      <c r="J30" s="162"/>
      <c r="K30" s="118"/>
    </row>
    <row r="31" spans="1:11" ht="13.5" thickBot="1">
      <c r="A31" s="15" t="s">
        <v>212</v>
      </c>
      <c r="B31" s="2"/>
      <c r="C31" s="2"/>
      <c r="D31" s="2"/>
      <c r="E31" s="8"/>
      <c r="F31" s="8"/>
      <c r="G31" s="8"/>
      <c r="H31" s="162"/>
      <c r="I31" s="162"/>
      <c r="J31" s="162"/>
      <c r="K31" s="118"/>
    </row>
    <row r="32" spans="1:11" ht="13.5" thickBot="1">
      <c r="A32" s="52" t="s">
        <v>232</v>
      </c>
      <c r="B32" s="53"/>
      <c r="C32" s="53"/>
      <c r="D32" s="53"/>
      <c r="E32" s="62">
        <f>SUM(E33:E33)</f>
        <v>0</v>
      </c>
      <c r="F32" s="55">
        <f>SUM(F33:F33)</f>
        <v>280</v>
      </c>
      <c r="G32" s="55">
        <f>SUM(E32:F32)</f>
        <v>280</v>
      </c>
      <c r="H32" s="163">
        <v>0</v>
      </c>
      <c r="I32" s="163">
        <f>I33</f>
        <v>107</v>
      </c>
      <c r="J32" s="163">
        <f>SUM(J33:J33)</f>
        <v>107</v>
      </c>
      <c r="K32" s="124">
        <f>SUM(J32/G32)</f>
        <v>0.3821428571428571</v>
      </c>
    </row>
    <row r="33" spans="1:11" ht="12.75">
      <c r="A33" s="58" t="s">
        <v>129</v>
      </c>
      <c r="B33" s="46"/>
      <c r="C33" s="46"/>
      <c r="D33" s="14"/>
      <c r="E33" s="65"/>
      <c r="F33" s="26">
        <v>280</v>
      </c>
      <c r="G33" s="68">
        <f>SUM(E33:F33)</f>
        <v>280</v>
      </c>
      <c r="H33" s="165"/>
      <c r="I33" s="165">
        <v>107</v>
      </c>
      <c r="J33" s="165">
        <v>107</v>
      </c>
      <c r="K33" s="130">
        <f>SUM(J33/G33)</f>
        <v>0.3821428571428571</v>
      </c>
    </row>
    <row r="34" spans="1:11" ht="13.5" thickBot="1">
      <c r="A34" s="2"/>
      <c r="B34" s="2"/>
      <c r="C34" s="2"/>
      <c r="D34" s="2"/>
      <c r="E34" s="8"/>
      <c r="F34" s="8"/>
      <c r="G34" s="8"/>
      <c r="H34" s="162"/>
      <c r="I34" s="162"/>
      <c r="J34" s="162"/>
      <c r="K34" s="118"/>
    </row>
    <row r="35" spans="1:11" ht="13.5" thickBot="1">
      <c r="A35" s="52" t="s">
        <v>233</v>
      </c>
      <c r="B35" s="53"/>
      <c r="C35" s="53"/>
      <c r="D35" s="53"/>
      <c r="E35" s="62">
        <f>SUM(E36:E37)</f>
        <v>7000</v>
      </c>
      <c r="F35" s="55">
        <f>SUM(F36:F37)</f>
        <v>-2972</v>
      </c>
      <c r="G35" s="55">
        <f>SUM(E35:F35)</f>
        <v>4028</v>
      </c>
      <c r="H35" s="159">
        <f>H36+H37</f>
        <v>1088.9</v>
      </c>
      <c r="I35" s="159">
        <f>I36+I37</f>
        <v>0</v>
      </c>
      <c r="J35" s="159">
        <f>SUM(J36:J37)</f>
        <v>1088.9</v>
      </c>
      <c r="K35" s="124">
        <f>SUM(J35/G35)</f>
        <v>0.2703326713008938</v>
      </c>
    </row>
    <row r="36" spans="1:11" ht="12.75">
      <c r="A36" s="50" t="s">
        <v>134</v>
      </c>
      <c r="B36" s="4"/>
      <c r="C36" s="4"/>
      <c r="D36" s="59"/>
      <c r="E36" s="35"/>
      <c r="F36" s="25">
        <v>148</v>
      </c>
      <c r="G36" s="40">
        <f>SUM(E36:F36)</f>
        <v>148</v>
      </c>
      <c r="H36" s="161">
        <v>0</v>
      </c>
      <c r="I36" s="161"/>
      <c r="J36" s="161">
        <v>0</v>
      </c>
      <c r="K36" s="121">
        <f>SUM(J36/G36)</f>
        <v>0</v>
      </c>
    </row>
    <row r="37" spans="1:11" ht="12.75">
      <c r="A37" s="60" t="s">
        <v>181</v>
      </c>
      <c r="B37" s="47"/>
      <c r="C37" s="47"/>
      <c r="D37" s="61"/>
      <c r="E37" s="35">
        <v>7000</v>
      </c>
      <c r="F37" s="25">
        <v>-3120</v>
      </c>
      <c r="G37" s="40">
        <f>SUM(E37:F37)</f>
        <v>3880</v>
      </c>
      <c r="H37" s="161">
        <v>1088.9</v>
      </c>
      <c r="I37" s="161"/>
      <c r="J37" s="161">
        <v>1088.9</v>
      </c>
      <c r="K37" s="121">
        <f>SUM(J37/G37)</f>
        <v>0.28064432989690724</v>
      </c>
    </row>
    <row r="38" spans="1:11" ht="13.5" thickBot="1">
      <c r="A38" s="2"/>
      <c r="B38" s="2"/>
      <c r="C38" s="2"/>
      <c r="D38" s="2"/>
      <c r="E38" s="45"/>
      <c r="F38" s="45"/>
      <c r="G38" s="45"/>
      <c r="H38" s="164"/>
      <c r="I38" s="164"/>
      <c r="J38" s="164"/>
      <c r="K38" s="118"/>
    </row>
    <row r="39" spans="1:11" ht="13.5" thickBot="1">
      <c r="A39" s="52" t="s">
        <v>235</v>
      </c>
      <c r="B39" s="53"/>
      <c r="C39" s="53"/>
      <c r="D39" s="53"/>
      <c r="E39" s="62">
        <f>SUM(E40:E41)</f>
        <v>400</v>
      </c>
      <c r="F39" s="55">
        <f>SUM(F40:F41)</f>
        <v>625</v>
      </c>
      <c r="G39" s="55">
        <f>SUM(E39:F39)</f>
        <v>1025</v>
      </c>
      <c r="H39" s="159">
        <f>H40+H41</f>
        <v>112.3</v>
      </c>
      <c r="I39" s="159">
        <f>I40+I41</f>
        <v>76.4</v>
      </c>
      <c r="J39" s="159">
        <f>SUM(J40:J41)</f>
        <v>188.7</v>
      </c>
      <c r="K39" s="124">
        <f>SUM(J39/G39)</f>
        <v>0.18409756097560975</v>
      </c>
    </row>
    <row r="40" spans="1:11" ht="12.75">
      <c r="A40" s="58" t="s">
        <v>155</v>
      </c>
      <c r="B40" s="46"/>
      <c r="C40" s="46"/>
      <c r="D40" s="14"/>
      <c r="E40" s="49">
        <v>400</v>
      </c>
      <c r="F40" s="34">
        <v>435</v>
      </c>
      <c r="G40" s="37">
        <f>SUM(E40:F40)</f>
        <v>835</v>
      </c>
      <c r="H40" s="160"/>
      <c r="I40" s="160">
        <v>76.4</v>
      </c>
      <c r="J40" s="160">
        <v>76.4</v>
      </c>
      <c r="K40" s="130">
        <f>SUM(J40/G40)</f>
        <v>0.09149700598802396</v>
      </c>
    </row>
    <row r="41" spans="1:11" ht="12.75">
      <c r="A41" s="60" t="s">
        <v>230</v>
      </c>
      <c r="B41" s="47"/>
      <c r="C41" s="47"/>
      <c r="D41" s="61"/>
      <c r="E41" s="35"/>
      <c r="F41" s="25">
        <v>190</v>
      </c>
      <c r="G41" s="40">
        <f>SUM(E41:F41)</f>
        <v>190</v>
      </c>
      <c r="H41" s="161">
        <v>112.3</v>
      </c>
      <c r="I41" s="161"/>
      <c r="J41" s="161">
        <v>112.3</v>
      </c>
      <c r="K41" s="121">
        <f>SUM(J41/G41)</f>
        <v>0.5910526315789474</v>
      </c>
    </row>
    <row r="42" spans="1:11" ht="11.25" customHeight="1" thickBot="1">
      <c r="A42" s="4"/>
      <c r="B42" s="4"/>
      <c r="C42" s="4"/>
      <c r="D42" s="4"/>
      <c r="E42" s="8"/>
      <c r="F42" s="8"/>
      <c r="G42" s="8"/>
      <c r="H42" s="162"/>
      <c r="I42" s="162"/>
      <c r="J42" s="162"/>
      <c r="K42" s="118"/>
    </row>
    <row r="43" spans="1:11" ht="13.5" thickBot="1">
      <c r="A43" s="52" t="s">
        <v>236</v>
      </c>
      <c r="B43" s="53"/>
      <c r="C43" s="53"/>
      <c r="D43" s="53"/>
      <c r="E43" s="62"/>
      <c r="F43" s="55">
        <f>SUM(F44:F44)</f>
        <v>526</v>
      </c>
      <c r="G43" s="55">
        <f>SUM(E43:F43)</f>
        <v>526</v>
      </c>
      <c r="H43" s="159">
        <f>H44</f>
        <v>445.1</v>
      </c>
      <c r="I43" s="159">
        <f>I44</f>
        <v>72.7</v>
      </c>
      <c r="J43" s="159">
        <f>SUM(J44:J44)</f>
        <v>517.8</v>
      </c>
      <c r="K43" s="124">
        <f>SUM(J43/G43)</f>
        <v>0.9844106463878326</v>
      </c>
    </row>
    <row r="44" spans="1:11" ht="12.75">
      <c r="A44" s="137" t="s">
        <v>241</v>
      </c>
      <c r="B44" s="138"/>
      <c r="C44" s="138"/>
      <c r="D44" s="139"/>
      <c r="E44" s="49"/>
      <c r="F44" s="34">
        <v>526</v>
      </c>
      <c r="G44" s="37">
        <f>SUM(E44:F44)</f>
        <v>526</v>
      </c>
      <c r="H44" s="160">
        <v>445.1</v>
      </c>
      <c r="I44" s="160">
        <v>72.7</v>
      </c>
      <c r="J44" s="160">
        <v>517.8</v>
      </c>
      <c r="K44" s="130">
        <f>SUM(J44/G44)</f>
        <v>0.9844106463878326</v>
      </c>
    </row>
    <row r="45" spans="1:11" ht="11.25" customHeight="1" thickBot="1">
      <c r="A45" s="2"/>
      <c r="B45" s="2"/>
      <c r="C45" s="2"/>
      <c r="D45" s="2"/>
      <c r="E45" s="8"/>
      <c r="F45" s="8"/>
      <c r="G45" s="8"/>
      <c r="H45" s="162"/>
      <c r="I45" s="162"/>
      <c r="J45" s="162"/>
      <c r="K45" s="129"/>
    </row>
    <row r="46" spans="1:11" ht="13.5" thickBot="1">
      <c r="A46" s="52" t="s">
        <v>237</v>
      </c>
      <c r="B46" s="53"/>
      <c r="C46" s="53"/>
      <c r="D46" s="53"/>
      <c r="E46" s="136">
        <f>SUM(E47:E49)</f>
        <v>5700</v>
      </c>
      <c r="F46" s="56">
        <f>SUM(F47:F49)</f>
        <v>-3728</v>
      </c>
      <c r="G46" s="55">
        <f>SUM(E46:F46)</f>
        <v>1972</v>
      </c>
      <c r="H46" s="166">
        <f>H47+H48+H49</f>
        <v>303.8</v>
      </c>
      <c r="I46" s="166">
        <f>I47+I48+I49</f>
        <v>704.9</v>
      </c>
      <c r="J46" s="166">
        <f>SUM(J47:J49)</f>
        <v>1008.6999999999999</v>
      </c>
      <c r="K46" s="124">
        <f>SUM(J46/G46)</f>
        <v>0.5115111561866126</v>
      </c>
    </row>
    <row r="47" spans="1:11" ht="12.75">
      <c r="A47" s="58" t="s">
        <v>282</v>
      </c>
      <c r="B47" s="46"/>
      <c r="C47" s="46"/>
      <c r="D47" s="14"/>
      <c r="E47" s="49">
        <v>200</v>
      </c>
      <c r="F47" s="34">
        <v>577</v>
      </c>
      <c r="G47" s="37">
        <f>SUM(E47:F47)</f>
        <v>777</v>
      </c>
      <c r="H47" s="160">
        <v>176.1</v>
      </c>
      <c r="I47" s="160">
        <v>506.7</v>
      </c>
      <c r="J47" s="160">
        <v>682.8</v>
      </c>
      <c r="K47" s="130">
        <f>SUM(J47/G47)</f>
        <v>0.8787644787644787</v>
      </c>
    </row>
    <row r="48" spans="1:11" ht="12.75">
      <c r="A48" s="50" t="s">
        <v>156</v>
      </c>
      <c r="B48" s="4"/>
      <c r="C48" s="4"/>
      <c r="D48" s="59"/>
      <c r="E48" s="35">
        <v>5000</v>
      </c>
      <c r="F48" s="25">
        <v>-4300</v>
      </c>
      <c r="G48" s="37">
        <f>SUM(E48:F48)</f>
        <v>700</v>
      </c>
      <c r="H48" s="160"/>
      <c r="I48" s="160"/>
      <c r="J48" s="161">
        <v>0</v>
      </c>
      <c r="K48" s="121">
        <f>SUM(J48/G48)</f>
        <v>0</v>
      </c>
    </row>
    <row r="49" spans="1:11" ht="12.75">
      <c r="A49" s="60" t="s">
        <v>206</v>
      </c>
      <c r="B49" s="47"/>
      <c r="C49" s="47"/>
      <c r="D49" s="61"/>
      <c r="E49" s="35">
        <v>500</v>
      </c>
      <c r="F49" s="25">
        <v>-5</v>
      </c>
      <c r="G49" s="37">
        <f>SUM(E49:F49)</f>
        <v>495</v>
      </c>
      <c r="H49" s="160">
        <v>127.7</v>
      </c>
      <c r="I49" s="160">
        <v>198.2</v>
      </c>
      <c r="J49" s="161">
        <v>325.9</v>
      </c>
      <c r="K49" s="121">
        <f>SUM(J49/G49)</f>
        <v>0.6583838383838383</v>
      </c>
    </row>
    <row r="50" spans="1:10" ht="11.25" customHeight="1" thickBot="1">
      <c r="A50" s="2"/>
      <c r="B50" s="2"/>
      <c r="C50" s="2"/>
      <c r="D50" s="2"/>
      <c r="E50" s="8"/>
      <c r="F50" s="8"/>
      <c r="G50" s="8"/>
      <c r="H50" s="162"/>
      <c r="I50" s="162"/>
      <c r="J50" s="162"/>
    </row>
    <row r="51" spans="1:11" ht="13.5" thickBot="1">
      <c r="A51" s="52" t="s">
        <v>238</v>
      </c>
      <c r="B51" s="53"/>
      <c r="C51" s="53"/>
      <c r="D51" s="53"/>
      <c r="E51" s="62">
        <f>SUM(E52:E54)</f>
        <v>19280</v>
      </c>
      <c r="F51" s="55">
        <f>SUM(F52:F54)</f>
        <v>-1493</v>
      </c>
      <c r="G51" s="55">
        <f>SUM(E51:F51)</f>
        <v>17787</v>
      </c>
      <c r="H51" s="159">
        <f>H52+H53+H54</f>
        <v>589.5</v>
      </c>
      <c r="I51" s="159">
        <f>I52+I53+I54</f>
        <v>6054.299999999999</v>
      </c>
      <c r="J51" s="159">
        <f>SUM(J52:J54)</f>
        <v>6643.799999999999</v>
      </c>
      <c r="K51" s="124">
        <f>SUM(J51/G51)</f>
        <v>0.37351998650699947</v>
      </c>
    </row>
    <row r="52" spans="1:11" ht="12.75">
      <c r="A52" s="58" t="s">
        <v>239</v>
      </c>
      <c r="B52" s="46"/>
      <c r="C52" s="46"/>
      <c r="D52" s="46"/>
      <c r="E52" s="49">
        <v>10000</v>
      </c>
      <c r="F52" s="34"/>
      <c r="G52" s="37">
        <f>SUM(E52:F52)</f>
        <v>10000</v>
      </c>
      <c r="H52" s="160">
        <v>257.7</v>
      </c>
      <c r="I52" s="160"/>
      <c r="J52" s="160">
        <v>257.7</v>
      </c>
      <c r="K52" s="130">
        <f>SUM(J52/G52)</f>
        <v>0.025769999999999998</v>
      </c>
    </row>
    <row r="53" spans="1:11" ht="12.75">
      <c r="A53" s="50" t="s">
        <v>240</v>
      </c>
      <c r="B53" s="4"/>
      <c r="C53" s="4"/>
      <c r="D53" s="4"/>
      <c r="E53" s="35">
        <v>7450</v>
      </c>
      <c r="F53" s="25">
        <v>-3320</v>
      </c>
      <c r="G53" s="37">
        <v>4130</v>
      </c>
      <c r="H53" s="160">
        <v>215.2</v>
      </c>
      <c r="I53" s="160">
        <v>3317.7</v>
      </c>
      <c r="J53" s="161">
        <v>3532.9</v>
      </c>
      <c r="K53" s="121">
        <f>SUM(J53/G53)</f>
        <v>0.8554237288135593</v>
      </c>
    </row>
    <row r="54" spans="1:11" ht="12.75">
      <c r="A54" s="60" t="s">
        <v>130</v>
      </c>
      <c r="B54" s="47"/>
      <c r="C54" s="47"/>
      <c r="D54" s="61"/>
      <c r="E54" s="49">
        <v>1830</v>
      </c>
      <c r="F54" s="34">
        <v>1827</v>
      </c>
      <c r="G54" s="37">
        <v>3657</v>
      </c>
      <c r="H54" s="160">
        <v>116.6</v>
      </c>
      <c r="I54" s="160">
        <v>2736.6</v>
      </c>
      <c r="J54" s="160">
        <v>2853.2</v>
      </c>
      <c r="K54" s="121">
        <f>SUM(J54/G54)</f>
        <v>0.7802023516543615</v>
      </c>
    </row>
    <row r="55" spans="1:10" ht="11.25" customHeight="1" thickBot="1">
      <c r="A55" s="2"/>
      <c r="B55" s="2"/>
      <c r="C55" s="2"/>
      <c r="D55" s="2"/>
      <c r="E55" s="8"/>
      <c r="F55" s="8"/>
      <c r="G55" s="8"/>
      <c r="H55" s="162"/>
      <c r="I55" s="162"/>
      <c r="J55" s="162"/>
    </row>
    <row r="56" spans="1:11" ht="13.5" thickBot="1">
      <c r="A56" s="52" t="s">
        <v>278</v>
      </c>
      <c r="B56" s="53"/>
      <c r="C56" s="53"/>
      <c r="D56" s="53"/>
      <c r="E56" s="62">
        <f>SUM(E57:E64)</f>
        <v>14900</v>
      </c>
      <c r="F56" s="55">
        <f>SUM(F57:F64)</f>
        <v>11535.57</v>
      </c>
      <c r="G56" s="55">
        <f>SUM(E56:F56)</f>
        <v>26435.57</v>
      </c>
      <c r="H56" s="159">
        <f>H57+H58+H59+H60+H61+H62+H63+H64</f>
        <v>12966.800000000001</v>
      </c>
      <c r="I56" s="159">
        <f>I57+I58+I59+I60+I61+I62+I63+I64</f>
        <v>1256.2</v>
      </c>
      <c r="J56" s="159">
        <f>SUM(J57:J64)</f>
        <v>14223</v>
      </c>
      <c r="K56" s="126">
        <f>SUM(J56/G56)</f>
        <v>0.5380250927065314</v>
      </c>
    </row>
    <row r="57" spans="1:11" ht="12.75">
      <c r="A57" s="58" t="s">
        <v>213</v>
      </c>
      <c r="B57" s="46"/>
      <c r="C57" s="46"/>
      <c r="D57" s="14"/>
      <c r="E57" s="49">
        <v>300</v>
      </c>
      <c r="F57" s="34">
        <v>1879</v>
      </c>
      <c r="G57" s="37">
        <f>SUM(E57:F57)</f>
        <v>2179</v>
      </c>
      <c r="H57" s="160"/>
      <c r="I57" s="160">
        <v>1222.3</v>
      </c>
      <c r="J57" s="160">
        <v>1222.3</v>
      </c>
      <c r="K57" s="128">
        <f aca="true" t="shared" si="5" ref="K57:K64">SUM(J57/G57)</f>
        <v>0.5609453877925654</v>
      </c>
    </row>
    <row r="58" spans="1:11" ht="12.75">
      <c r="A58" s="60" t="s">
        <v>306</v>
      </c>
      <c r="B58" s="47"/>
      <c r="C58" s="47"/>
      <c r="D58" s="61"/>
      <c r="E58" s="35"/>
      <c r="F58" s="25">
        <v>240.5</v>
      </c>
      <c r="G58" s="37">
        <f aca="true" t="shared" si="6" ref="G58:G64">SUM(E58:F58)</f>
        <v>240.5</v>
      </c>
      <c r="H58" s="161">
        <v>240.3</v>
      </c>
      <c r="I58" s="169"/>
      <c r="J58" s="161">
        <v>240.3</v>
      </c>
      <c r="K58" s="127">
        <f t="shared" si="5"/>
        <v>0.9991683991683992</v>
      </c>
    </row>
    <row r="59" spans="1:11" ht="12.75">
      <c r="A59" s="111" t="s">
        <v>280</v>
      </c>
      <c r="B59" s="12"/>
      <c r="C59" s="12"/>
      <c r="D59" s="140"/>
      <c r="E59" s="49"/>
      <c r="F59" s="34">
        <v>200</v>
      </c>
      <c r="G59" s="37">
        <f t="shared" si="6"/>
        <v>200</v>
      </c>
      <c r="H59" s="160">
        <v>191</v>
      </c>
      <c r="I59" s="160"/>
      <c r="J59" s="160">
        <v>191</v>
      </c>
      <c r="K59" s="213">
        <f t="shared" si="5"/>
        <v>0.955</v>
      </c>
    </row>
    <row r="60" spans="1:11" ht="12.75">
      <c r="A60" s="50" t="s">
        <v>1</v>
      </c>
      <c r="B60" s="4"/>
      <c r="C60" s="4"/>
      <c r="D60" s="4"/>
      <c r="E60" s="35">
        <v>100</v>
      </c>
      <c r="F60" s="25"/>
      <c r="G60" s="37">
        <f t="shared" si="6"/>
        <v>100</v>
      </c>
      <c r="H60" s="160"/>
      <c r="I60" s="160">
        <v>33.9</v>
      </c>
      <c r="J60" s="161">
        <v>33.9</v>
      </c>
      <c r="K60" s="127">
        <f t="shared" si="5"/>
        <v>0.33899999999999997</v>
      </c>
    </row>
    <row r="61" spans="1:11" ht="12.75">
      <c r="A61" s="50" t="s">
        <v>260</v>
      </c>
      <c r="B61" s="4"/>
      <c r="C61" s="4"/>
      <c r="D61" s="4"/>
      <c r="E61" s="35"/>
      <c r="F61" s="25">
        <v>2842.47</v>
      </c>
      <c r="G61" s="37">
        <f t="shared" si="6"/>
        <v>2842.47</v>
      </c>
      <c r="H61" s="160">
        <v>2108.8</v>
      </c>
      <c r="I61" s="160"/>
      <c r="J61" s="161">
        <v>2108.8</v>
      </c>
      <c r="K61" s="127">
        <f t="shared" si="5"/>
        <v>0.7418899759716023</v>
      </c>
    </row>
    <row r="62" spans="1:11" ht="12.75">
      <c r="A62" s="50" t="s">
        <v>261</v>
      </c>
      <c r="B62" s="4"/>
      <c r="C62" s="4"/>
      <c r="D62" s="4"/>
      <c r="E62" s="35">
        <v>6000</v>
      </c>
      <c r="F62" s="25"/>
      <c r="G62" s="37">
        <f t="shared" si="6"/>
        <v>6000</v>
      </c>
      <c r="H62" s="160">
        <v>3784.1</v>
      </c>
      <c r="I62" s="160"/>
      <c r="J62" s="161">
        <v>3784.1</v>
      </c>
      <c r="K62" s="127">
        <f t="shared" si="5"/>
        <v>0.6306833333333334</v>
      </c>
    </row>
    <row r="63" spans="1:11" ht="12.75">
      <c r="A63" s="50" t="s">
        <v>185</v>
      </c>
      <c r="B63" s="4"/>
      <c r="C63" s="4"/>
      <c r="D63" s="4"/>
      <c r="E63" s="35">
        <v>7000</v>
      </c>
      <c r="F63" s="25"/>
      <c r="G63" s="37">
        <f t="shared" si="6"/>
        <v>7000</v>
      </c>
      <c r="H63" s="160"/>
      <c r="I63" s="160"/>
      <c r="J63" s="161">
        <v>0</v>
      </c>
      <c r="K63" s="127">
        <f t="shared" si="5"/>
        <v>0</v>
      </c>
    </row>
    <row r="64" spans="1:11" ht="12.75">
      <c r="A64" s="60" t="s">
        <v>51</v>
      </c>
      <c r="B64" s="47"/>
      <c r="C64" s="47"/>
      <c r="D64" s="47"/>
      <c r="E64" s="35">
        <v>1500</v>
      </c>
      <c r="F64" s="25">
        <v>6373.6</v>
      </c>
      <c r="G64" s="37">
        <f t="shared" si="6"/>
        <v>7873.6</v>
      </c>
      <c r="H64" s="160">
        <v>6642.6</v>
      </c>
      <c r="I64" s="160"/>
      <c r="J64" s="161">
        <v>6642.6</v>
      </c>
      <c r="K64" s="127">
        <f t="shared" si="5"/>
        <v>0.8436547449705345</v>
      </c>
    </row>
    <row r="65" spans="1:11" ht="13.5" thickBot="1">
      <c r="A65" s="4"/>
      <c r="B65" s="4"/>
      <c r="C65" s="4"/>
      <c r="D65" s="4"/>
      <c r="E65" s="8"/>
      <c r="F65" s="8"/>
      <c r="G65" s="8"/>
      <c r="H65" s="162"/>
      <c r="I65" s="162"/>
      <c r="J65" s="162"/>
      <c r="K65" s="13"/>
    </row>
    <row r="66" spans="1:11" ht="13.5" thickBot="1">
      <c r="A66" s="71" t="s">
        <v>97</v>
      </c>
      <c r="B66" s="53"/>
      <c r="C66" s="53"/>
      <c r="D66" s="53"/>
      <c r="E66" s="63">
        <f>SUM(E67:E69)</f>
        <v>20000</v>
      </c>
      <c r="F66" s="55">
        <f>SUM(F67:F69)</f>
        <v>29577</v>
      </c>
      <c r="G66" s="55">
        <f>SUM(E66:F66)</f>
        <v>49577</v>
      </c>
      <c r="H66" s="163">
        <f>H67+H68+H69</f>
        <v>36606.4</v>
      </c>
      <c r="I66" s="163">
        <f>I67+I68+I69</f>
        <v>4697.700000000001</v>
      </c>
      <c r="J66" s="166">
        <f>SUM(J67:J69)</f>
        <v>41304.1</v>
      </c>
      <c r="K66" s="124">
        <f>SUM(J66/G66)</f>
        <v>0.8331302821873046</v>
      </c>
    </row>
    <row r="67" spans="1:11" ht="12.75">
      <c r="A67" s="58" t="s">
        <v>214</v>
      </c>
      <c r="B67" s="46"/>
      <c r="C67" s="46"/>
      <c r="D67" s="14"/>
      <c r="E67" s="49">
        <v>3000</v>
      </c>
      <c r="F67" s="34">
        <v>-2815</v>
      </c>
      <c r="G67" s="37">
        <f>SUM(E67:F67)</f>
        <v>185</v>
      </c>
      <c r="H67" s="160"/>
      <c r="I67" s="160">
        <v>123.1</v>
      </c>
      <c r="J67" s="160">
        <v>123.1</v>
      </c>
      <c r="K67" s="130">
        <f>SUM(J67/G67)</f>
        <v>0.6654054054054054</v>
      </c>
    </row>
    <row r="68" spans="1:11" ht="12.75">
      <c r="A68" s="50" t="s">
        <v>117</v>
      </c>
      <c r="B68" s="4"/>
      <c r="C68" s="4"/>
      <c r="D68" s="59"/>
      <c r="E68" s="35">
        <v>2000</v>
      </c>
      <c r="F68" s="25">
        <v>23992</v>
      </c>
      <c r="G68" s="37">
        <f>SUM(E68:F68)</f>
        <v>25992</v>
      </c>
      <c r="H68" s="160">
        <v>13350.2</v>
      </c>
      <c r="I68" s="160">
        <v>4574.6</v>
      </c>
      <c r="J68" s="161">
        <v>17924.8</v>
      </c>
      <c r="K68" s="121">
        <f>SUM(J68/G68)</f>
        <v>0.6896275777162203</v>
      </c>
    </row>
    <row r="69" spans="1:11" ht="12.75">
      <c r="A69" s="60" t="s">
        <v>204</v>
      </c>
      <c r="B69" s="47"/>
      <c r="C69" s="47"/>
      <c r="D69" s="61"/>
      <c r="E69" s="35">
        <v>15000</v>
      </c>
      <c r="F69" s="25">
        <v>8400</v>
      </c>
      <c r="G69" s="37">
        <f>SUM(E69:F69)</f>
        <v>23400</v>
      </c>
      <c r="H69" s="160">
        <v>23256.2</v>
      </c>
      <c r="I69" s="160"/>
      <c r="J69" s="161">
        <v>23256.2</v>
      </c>
      <c r="K69" s="121">
        <f>SUM(J69/G69)</f>
        <v>0.9938547008547008</v>
      </c>
    </row>
    <row r="70" spans="1:10" ht="13.5" thickBot="1">
      <c r="A70" s="4"/>
      <c r="B70" s="4"/>
      <c r="C70" s="4"/>
      <c r="D70" s="4"/>
      <c r="E70" s="8"/>
      <c r="F70" s="8"/>
      <c r="G70" s="8"/>
      <c r="H70" s="162"/>
      <c r="I70" s="162"/>
      <c r="J70" s="162"/>
    </row>
    <row r="71" spans="1:11" ht="13.5" thickBot="1">
      <c r="A71" s="71" t="s">
        <v>307</v>
      </c>
      <c r="B71" s="53"/>
      <c r="C71" s="53"/>
      <c r="D71" s="54"/>
      <c r="E71" s="63">
        <f>SUM(E72:E75)</f>
        <v>2000</v>
      </c>
      <c r="F71" s="55">
        <f>SUM(F72:F75)</f>
        <v>13768.5</v>
      </c>
      <c r="G71" s="56">
        <f>SUM(E71:F71)</f>
        <v>15768.5</v>
      </c>
      <c r="H71" s="168">
        <f>H72+H73+H74+H75</f>
        <v>8339.2</v>
      </c>
      <c r="I71" s="168">
        <f>I72+I73+I74+I75</f>
        <v>5623.200000000001</v>
      </c>
      <c r="J71" s="168">
        <f>SUM(J72:J75)</f>
        <v>13963.4</v>
      </c>
      <c r="K71" s="124">
        <f>SUM(J71/G71)</f>
        <v>0.8855249389605859</v>
      </c>
    </row>
    <row r="72" spans="1:11" ht="12.75">
      <c r="A72" s="58" t="s">
        <v>128</v>
      </c>
      <c r="B72" s="46"/>
      <c r="C72" s="46"/>
      <c r="D72" s="14"/>
      <c r="E72" s="49">
        <v>2000</v>
      </c>
      <c r="F72" s="34">
        <v>11428</v>
      </c>
      <c r="G72" s="37">
        <f>SUM(E72:F72)</f>
        <v>13428</v>
      </c>
      <c r="H72" s="160">
        <v>8007.7</v>
      </c>
      <c r="I72" s="160">
        <v>3615.3</v>
      </c>
      <c r="J72" s="160">
        <v>11623</v>
      </c>
      <c r="K72" s="130">
        <f>SUM(J72/G72)</f>
        <v>0.8655793863568663</v>
      </c>
    </row>
    <row r="73" spans="1:11" ht="12.75">
      <c r="A73" s="50" t="s">
        <v>281</v>
      </c>
      <c r="B73" s="4"/>
      <c r="C73" s="4"/>
      <c r="D73" s="59"/>
      <c r="E73" s="49"/>
      <c r="F73" s="34">
        <v>2008</v>
      </c>
      <c r="G73" s="37">
        <f>SUM(E73:F73)</f>
        <v>2008</v>
      </c>
      <c r="H73" s="160"/>
      <c r="I73" s="160">
        <v>2007.9</v>
      </c>
      <c r="J73" s="160">
        <v>2007.9</v>
      </c>
      <c r="K73" s="123">
        <f>SUM(J73/G73)</f>
        <v>0.9999501992031873</v>
      </c>
    </row>
    <row r="74" spans="1:11" ht="12.75">
      <c r="A74" s="50" t="s">
        <v>215</v>
      </c>
      <c r="B74" s="4"/>
      <c r="C74" s="4"/>
      <c r="D74" s="59"/>
      <c r="E74" s="35"/>
      <c r="F74" s="25">
        <v>36.5</v>
      </c>
      <c r="G74" s="37">
        <f>SUM(E74:F74)</f>
        <v>36.5</v>
      </c>
      <c r="H74" s="160">
        <v>35.5</v>
      </c>
      <c r="I74" s="160"/>
      <c r="J74" s="161">
        <v>36.5</v>
      </c>
      <c r="K74" s="121">
        <f>SUM(J74/G74)</f>
        <v>1</v>
      </c>
    </row>
    <row r="75" spans="1:11" ht="12.75">
      <c r="A75" s="60" t="s">
        <v>216</v>
      </c>
      <c r="B75" s="47"/>
      <c r="C75" s="47"/>
      <c r="D75" s="61"/>
      <c r="E75" s="35"/>
      <c r="F75" s="25">
        <v>296</v>
      </c>
      <c r="G75" s="37">
        <f>SUM(E75:F75)</f>
        <v>296</v>
      </c>
      <c r="H75" s="160">
        <v>296</v>
      </c>
      <c r="I75" s="160"/>
      <c r="J75" s="161">
        <v>296</v>
      </c>
      <c r="K75" s="121">
        <f>SUM(J75/G75)</f>
        <v>1</v>
      </c>
    </row>
    <row r="76" spans="1:11" ht="13.5" thickBot="1">
      <c r="A76" s="18"/>
      <c r="B76" s="4"/>
      <c r="C76" s="4"/>
      <c r="D76" s="4"/>
      <c r="E76" s="8"/>
      <c r="F76" s="8"/>
      <c r="G76" s="8"/>
      <c r="H76" s="162"/>
      <c r="I76" s="162"/>
      <c r="J76" s="162"/>
      <c r="K76" s="116"/>
    </row>
    <row r="77" spans="1:11" ht="13.5" thickBot="1">
      <c r="A77" s="71" t="s">
        <v>2</v>
      </c>
      <c r="B77" s="53"/>
      <c r="C77" s="53"/>
      <c r="D77" s="53"/>
      <c r="E77" s="63">
        <f>SUM(E78:E80)</f>
        <v>5000</v>
      </c>
      <c r="F77" s="55">
        <f>SUM(F78:F80)</f>
        <v>-2220</v>
      </c>
      <c r="G77" s="55">
        <f>SUM(E77:F77)</f>
        <v>2780</v>
      </c>
      <c r="H77" s="166">
        <f>H78+H79+H80</f>
        <v>2045.7000000000003</v>
      </c>
      <c r="I77" s="163">
        <f>I78+I79+I80</f>
        <v>45.5</v>
      </c>
      <c r="J77" s="166">
        <f>SUM(J78:J80)</f>
        <v>2091.2</v>
      </c>
      <c r="K77" s="124">
        <f>SUM(J77/G77)</f>
        <v>0.7522302158273381</v>
      </c>
    </row>
    <row r="78" spans="1:11" ht="12.75">
      <c r="A78" s="58" t="s">
        <v>311</v>
      </c>
      <c r="B78" s="46"/>
      <c r="C78" s="46"/>
      <c r="D78" s="46"/>
      <c r="E78" s="49">
        <v>5000</v>
      </c>
      <c r="F78" s="34">
        <v>-4682</v>
      </c>
      <c r="G78" s="37">
        <f>SUM(E78:F78)</f>
        <v>318</v>
      </c>
      <c r="H78" s="160">
        <v>83.1</v>
      </c>
      <c r="I78" s="160">
        <v>45.5</v>
      </c>
      <c r="J78" s="160">
        <v>128.6</v>
      </c>
      <c r="K78" s="130">
        <f>SUM(J78/G78)</f>
        <v>0.4044025157232704</v>
      </c>
    </row>
    <row r="79" spans="1:11" ht="12.75">
      <c r="A79" s="50" t="s">
        <v>312</v>
      </c>
      <c r="B79" s="4"/>
      <c r="C79" s="4"/>
      <c r="D79" s="4"/>
      <c r="E79" s="35"/>
      <c r="F79" s="25">
        <v>925</v>
      </c>
      <c r="G79" s="37">
        <f>SUM(E79:F79)</f>
        <v>925</v>
      </c>
      <c r="H79" s="160">
        <v>906.2</v>
      </c>
      <c r="I79" s="160"/>
      <c r="J79" s="161">
        <v>906.2</v>
      </c>
      <c r="K79" s="121">
        <f>SUM(J79/G79)</f>
        <v>0.9796756756756757</v>
      </c>
    </row>
    <row r="80" spans="1:11" ht="12.75">
      <c r="A80" s="60" t="s">
        <v>313</v>
      </c>
      <c r="B80" s="47"/>
      <c r="C80" s="47"/>
      <c r="D80" s="61"/>
      <c r="E80" s="35"/>
      <c r="F80" s="25">
        <v>1537</v>
      </c>
      <c r="G80" s="40">
        <f>SUM(E80:F80)</f>
        <v>1537</v>
      </c>
      <c r="H80" s="161">
        <v>1056.4</v>
      </c>
      <c r="I80" s="161"/>
      <c r="J80" s="161">
        <v>1056.4</v>
      </c>
      <c r="K80" s="121">
        <f>SUM(J80/G80)</f>
        <v>0.687312947299935</v>
      </c>
    </row>
    <row r="81" spans="1:11" ht="13.5" thickBot="1">
      <c r="A81" s="4"/>
      <c r="B81" s="4"/>
      <c r="C81" s="4"/>
      <c r="D81" s="4"/>
      <c r="E81" s="8"/>
      <c r="F81" s="8"/>
      <c r="G81" s="8"/>
      <c r="H81" s="162"/>
      <c r="I81" s="162"/>
      <c r="J81" s="162"/>
      <c r="K81" s="116"/>
    </row>
    <row r="82" spans="1:11" ht="13.5" thickBot="1">
      <c r="A82" s="71" t="s">
        <v>124</v>
      </c>
      <c r="B82" s="53"/>
      <c r="C82" s="53"/>
      <c r="D82" s="53"/>
      <c r="E82" s="63">
        <v>0</v>
      </c>
      <c r="F82" s="55">
        <f>F83</f>
        <v>6</v>
      </c>
      <c r="G82" s="55">
        <f>SUM(E82:F82)</f>
        <v>6</v>
      </c>
      <c r="H82" s="166">
        <f>H83</f>
        <v>5.7</v>
      </c>
      <c r="I82" s="163">
        <f>I83</f>
        <v>0</v>
      </c>
      <c r="J82" s="166">
        <f>SUM(J83:J83)</f>
        <v>5.7</v>
      </c>
      <c r="K82" s="124">
        <f>SUM(J82/J82)</f>
        <v>1</v>
      </c>
    </row>
    <row r="83" spans="1:11" ht="12.75">
      <c r="A83" s="60" t="s">
        <v>293</v>
      </c>
      <c r="B83" s="47"/>
      <c r="C83" s="47"/>
      <c r="D83" s="61"/>
      <c r="E83" s="35"/>
      <c r="F83" s="25">
        <v>6</v>
      </c>
      <c r="G83" s="25">
        <v>6</v>
      </c>
      <c r="H83" s="169">
        <v>5.7</v>
      </c>
      <c r="I83" s="169"/>
      <c r="J83" s="169">
        <v>5.7</v>
      </c>
      <c r="K83" s="150">
        <f>SUM(J83/J83)</f>
        <v>1</v>
      </c>
    </row>
    <row r="84" spans="1:11" ht="13.5" thickBot="1">
      <c r="A84" s="4"/>
      <c r="B84" s="4"/>
      <c r="C84" s="4"/>
      <c r="D84" s="4"/>
      <c r="E84" s="8"/>
      <c r="F84" s="8"/>
      <c r="G84" s="8"/>
      <c r="H84" s="162"/>
      <c r="I84" s="162"/>
      <c r="J84" s="162"/>
      <c r="K84" s="116"/>
    </row>
    <row r="85" spans="1:11" ht="13.5" thickBot="1">
      <c r="A85" s="71" t="s">
        <v>52</v>
      </c>
      <c r="B85" s="53"/>
      <c r="C85" s="53"/>
      <c r="D85" s="53"/>
      <c r="E85" s="62">
        <v>500</v>
      </c>
      <c r="F85" s="55">
        <v>643.2</v>
      </c>
      <c r="G85" s="67">
        <f>SUM(E85:F85)</f>
        <v>1143.2</v>
      </c>
      <c r="H85" s="159">
        <v>1061.5</v>
      </c>
      <c r="I85" s="159">
        <v>81.5</v>
      </c>
      <c r="J85" s="159">
        <v>1143</v>
      </c>
      <c r="K85" s="124">
        <f>SUM(J85/G85)</f>
        <v>0.9998250524842547</v>
      </c>
    </row>
    <row r="86" spans="1:11" s="13" customFormat="1" ht="13.5" thickBot="1">
      <c r="A86" s="18"/>
      <c r="B86" s="4"/>
      <c r="C86" s="4"/>
      <c r="D86" s="4"/>
      <c r="E86" s="8"/>
      <c r="F86" s="8"/>
      <c r="G86" s="8"/>
      <c r="H86" s="162"/>
      <c r="I86" s="162"/>
      <c r="J86" s="162"/>
      <c r="K86" s="131"/>
    </row>
    <row r="87" spans="1:11" ht="13.5" thickBot="1">
      <c r="A87" s="71" t="s">
        <v>217</v>
      </c>
      <c r="B87" s="53"/>
      <c r="C87" s="53"/>
      <c r="D87" s="53"/>
      <c r="E87" s="62">
        <f>SUM(E88:E92)</f>
        <v>36000</v>
      </c>
      <c r="F87" s="56">
        <f>SUM(F88:F92)</f>
        <v>-8984</v>
      </c>
      <c r="G87" s="56">
        <f aca="true" t="shared" si="7" ref="G87:G92">SUM(E87:F87)</f>
        <v>27016</v>
      </c>
      <c r="H87" s="166">
        <f>H88+H89+H90+H91+H92</f>
        <v>16829.8</v>
      </c>
      <c r="I87" s="163">
        <f>I88+I89+I90+I91+I92</f>
        <v>9688.9</v>
      </c>
      <c r="J87" s="166">
        <f>SUM(J88:J92)</f>
        <v>26518.7</v>
      </c>
      <c r="K87" s="124">
        <f>SUM(J87/G87)</f>
        <v>0.9815923896949956</v>
      </c>
    </row>
    <row r="88" spans="1:11" ht="12.75">
      <c r="A88" s="50" t="s">
        <v>218</v>
      </c>
      <c r="B88" s="4"/>
      <c r="C88" s="4"/>
      <c r="D88" s="4"/>
      <c r="E88" s="35">
        <v>10000</v>
      </c>
      <c r="F88" s="25">
        <v>5</v>
      </c>
      <c r="G88" s="40">
        <f t="shared" si="7"/>
        <v>10005</v>
      </c>
      <c r="H88" s="161">
        <v>315.8</v>
      </c>
      <c r="I88" s="161">
        <v>9688.9</v>
      </c>
      <c r="J88" s="161">
        <v>10004.7</v>
      </c>
      <c r="K88" s="121">
        <f>SUM(J88/G88)</f>
        <v>0.9999700149925038</v>
      </c>
    </row>
    <row r="89" spans="1:11" ht="12.75">
      <c r="A89" s="50" t="s">
        <v>309</v>
      </c>
      <c r="B89" s="4"/>
      <c r="C89" s="4"/>
      <c r="D89" s="4"/>
      <c r="E89" s="35">
        <v>17000</v>
      </c>
      <c r="F89" s="25"/>
      <c r="G89" s="40">
        <f t="shared" si="7"/>
        <v>17000</v>
      </c>
      <c r="H89" s="161">
        <v>16514</v>
      </c>
      <c r="I89" s="161"/>
      <c r="J89" s="161">
        <v>16514</v>
      </c>
      <c r="K89" s="121">
        <f>SUM(J89/G89)</f>
        <v>0.9714117647058823</v>
      </c>
    </row>
    <row r="90" spans="1:11" ht="12.75">
      <c r="A90" s="50" t="s">
        <v>146</v>
      </c>
      <c r="B90" s="4"/>
      <c r="C90" s="4"/>
      <c r="D90" s="4"/>
      <c r="E90" s="35"/>
      <c r="F90" s="25">
        <v>11</v>
      </c>
      <c r="G90" s="40">
        <f t="shared" si="7"/>
        <v>11</v>
      </c>
      <c r="H90" s="161"/>
      <c r="I90" s="161"/>
      <c r="J90" s="161">
        <v>0</v>
      </c>
      <c r="K90" s="121">
        <f>SUM(J90/G90)</f>
        <v>0</v>
      </c>
    </row>
    <row r="91" spans="1:11" ht="12.75">
      <c r="A91" s="50" t="s">
        <v>131</v>
      </c>
      <c r="B91" s="4"/>
      <c r="C91" s="4"/>
      <c r="D91" s="59"/>
      <c r="E91" s="35">
        <v>4000</v>
      </c>
      <c r="F91" s="25">
        <v>-4000</v>
      </c>
      <c r="G91" s="40">
        <f t="shared" si="7"/>
        <v>0</v>
      </c>
      <c r="H91" s="161"/>
      <c r="I91" s="161"/>
      <c r="J91" s="161">
        <v>0</v>
      </c>
      <c r="K91" s="121"/>
    </row>
    <row r="92" spans="1:11" ht="12.75">
      <c r="A92" s="60" t="s">
        <v>53</v>
      </c>
      <c r="B92" s="47"/>
      <c r="C92" s="47"/>
      <c r="D92" s="61"/>
      <c r="E92" s="35">
        <v>5000</v>
      </c>
      <c r="F92" s="25">
        <v>-5000</v>
      </c>
      <c r="G92" s="40">
        <f t="shared" si="7"/>
        <v>0</v>
      </c>
      <c r="H92" s="161"/>
      <c r="I92" s="161"/>
      <c r="J92" s="161">
        <v>0</v>
      </c>
      <c r="K92" s="121"/>
    </row>
    <row r="93" spans="1:11" s="13" customFormat="1" ht="13.5" thickBot="1">
      <c r="A93" s="4"/>
      <c r="B93" s="4"/>
      <c r="C93" s="4"/>
      <c r="D93" s="4"/>
      <c r="E93" s="8"/>
      <c r="F93" s="8"/>
      <c r="G93" s="8"/>
      <c r="H93" s="162"/>
      <c r="I93" s="162"/>
      <c r="J93" s="162"/>
      <c r="K93" s="131"/>
    </row>
    <row r="94" spans="1:11" ht="13.5" thickBot="1">
      <c r="A94" s="71" t="s">
        <v>0</v>
      </c>
      <c r="B94" s="53"/>
      <c r="C94" s="53"/>
      <c r="D94" s="53"/>
      <c r="E94" s="63">
        <f>SUM(E95:E95)</f>
        <v>3786</v>
      </c>
      <c r="F94" s="55">
        <f>SUM(F95:F95)</f>
        <v>0</v>
      </c>
      <c r="G94" s="55">
        <f>SUM(E94:F94)</f>
        <v>3786</v>
      </c>
      <c r="H94" s="166">
        <f>H95</f>
        <v>3785.6</v>
      </c>
      <c r="I94" s="163">
        <f>I95</f>
        <v>0</v>
      </c>
      <c r="J94" s="166">
        <f>SUM(J95:J95)</f>
        <v>3785.6</v>
      </c>
      <c r="K94" s="124">
        <f>SUM(J94/G94)</f>
        <v>0.9998943475964078</v>
      </c>
    </row>
    <row r="95" spans="1:11" ht="12.75">
      <c r="A95" s="60" t="s">
        <v>58</v>
      </c>
      <c r="B95" s="47"/>
      <c r="C95" s="47"/>
      <c r="D95" s="61"/>
      <c r="E95" s="35">
        <v>3786</v>
      </c>
      <c r="F95" s="25"/>
      <c r="G95" s="40">
        <f>SUM(E95:F95)</f>
        <v>3786</v>
      </c>
      <c r="H95" s="161">
        <v>3785.6</v>
      </c>
      <c r="I95" s="161"/>
      <c r="J95" s="161">
        <v>3785.6</v>
      </c>
      <c r="K95" s="121">
        <f>SUM(J95/G95)</f>
        <v>0.9998943475964078</v>
      </c>
    </row>
    <row r="96" spans="1:11" s="13" customFormat="1" ht="13.5" thickBot="1">
      <c r="A96" s="4"/>
      <c r="B96" s="4"/>
      <c r="C96" s="4"/>
      <c r="D96" s="4"/>
      <c r="E96" s="8"/>
      <c r="F96" s="8"/>
      <c r="G96" s="8"/>
      <c r="H96" s="162"/>
      <c r="I96" s="162"/>
      <c r="J96" s="162"/>
      <c r="K96" s="131"/>
    </row>
    <row r="97" spans="1:11" ht="13.5" thickBot="1">
      <c r="A97" s="71" t="s">
        <v>227</v>
      </c>
      <c r="B97" s="53"/>
      <c r="C97" s="53"/>
      <c r="D97" s="53"/>
      <c r="E97" s="63">
        <f>SUM(E98:E102)</f>
        <v>6875</v>
      </c>
      <c r="F97" s="55">
        <f>SUM(F98:F102)</f>
        <v>317.4</v>
      </c>
      <c r="G97" s="55">
        <f aca="true" t="shared" si="8" ref="G97:G102">SUM(E97:F97)</f>
        <v>7192.4</v>
      </c>
      <c r="H97" s="166">
        <f>H98+H99+H100+H101+H102</f>
        <v>3321.6000000000004</v>
      </c>
      <c r="I97" s="163">
        <f>I98+I99+I100+I101+I102</f>
        <v>2642.2</v>
      </c>
      <c r="J97" s="166">
        <f>SUM(J98:J102)</f>
        <v>5963.8</v>
      </c>
      <c r="K97" s="124">
        <f aca="true" t="shared" si="9" ref="K97:K102">SUM(J97/G97)</f>
        <v>0.829180801957622</v>
      </c>
    </row>
    <row r="98" spans="1:11" ht="12.75">
      <c r="A98" s="58" t="s">
        <v>208</v>
      </c>
      <c r="B98" s="46"/>
      <c r="C98" s="46"/>
      <c r="D98" s="46"/>
      <c r="E98" s="49">
        <v>80</v>
      </c>
      <c r="F98" s="34">
        <v>-50</v>
      </c>
      <c r="G98" s="37">
        <f t="shared" si="8"/>
        <v>30</v>
      </c>
      <c r="H98" s="160"/>
      <c r="I98" s="160">
        <v>29.6</v>
      </c>
      <c r="J98" s="160">
        <v>29.6</v>
      </c>
      <c r="K98" s="130">
        <f t="shared" si="9"/>
        <v>0.9866666666666667</v>
      </c>
    </row>
    <row r="99" spans="1:11" ht="12.75">
      <c r="A99" s="50" t="s">
        <v>138</v>
      </c>
      <c r="B99" s="4"/>
      <c r="C99" s="4"/>
      <c r="D99" s="4"/>
      <c r="E99" s="49">
        <v>80</v>
      </c>
      <c r="F99" s="34">
        <v>85</v>
      </c>
      <c r="G99" s="37">
        <f t="shared" si="8"/>
        <v>165</v>
      </c>
      <c r="H99" s="160"/>
      <c r="I99" s="160">
        <v>153.7</v>
      </c>
      <c r="J99" s="160">
        <v>153.7</v>
      </c>
      <c r="K99" s="121">
        <f t="shared" si="9"/>
        <v>0.9315151515151514</v>
      </c>
    </row>
    <row r="100" spans="1:11" ht="12.75">
      <c r="A100" s="50" t="s">
        <v>207</v>
      </c>
      <c r="B100" s="4"/>
      <c r="C100" s="4"/>
      <c r="D100" s="4"/>
      <c r="E100" s="35">
        <v>80</v>
      </c>
      <c r="F100" s="25">
        <v>-35</v>
      </c>
      <c r="G100" s="37">
        <f t="shared" si="8"/>
        <v>45</v>
      </c>
      <c r="H100" s="160">
        <v>32</v>
      </c>
      <c r="I100" s="160">
        <v>-0.2</v>
      </c>
      <c r="J100" s="161">
        <v>31.8</v>
      </c>
      <c r="K100" s="121">
        <f t="shared" si="9"/>
        <v>0.7066666666666667</v>
      </c>
    </row>
    <row r="101" spans="1:11" ht="12.75">
      <c r="A101" s="50" t="s">
        <v>140</v>
      </c>
      <c r="B101" s="4"/>
      <c r="C101" s="4"/>
      <c r="D101" s="4"/>
      <c r="E101" s="35">
        <v>5013</v>
      </c>
      <c r="F101" s="25">
        <v>-299</v>
      </c>
      <c r="G101" s="37">
        <f t="shared" si="8"/>
        <v>4714</v>
      </c>
      <c r="H101" s="160">
        <v>1073.7</v>
      </c>
      <c r="I101" s="160">
        <v>2459.1</v>
      </c>
      <c r="J101" s="161">
        <v>3532.8</v>
      </c>
      <c r="K101" s="121">
        <f t="shared" si="9"/>
        <v>0.7494272380144251</v>
      </c>
    </row>
    <row r="102" spans="1:11" ht="12.75">
      <c r="A102" s="60" t="s">
        <v>226</v>
      </c>
      <c r="B102" s="47"/>
      <c r="C102" s="47"/>
      <c r="D102" s="61"/>
      <c r="E102" s="35">
        <v>1622</v>
      </c>
      <c r="F102" s="25">
        <v>616.4</v>
      </c>
      <c r="G102" s="37">
        <f t="shared" si="8"/>
        <v>2238.4</v>
      </c>
      <c r="H102" s="160">
        <v>2215.9</v>
      </c>
      <c r="I102" s="160"/>
      <c r="J102" s="161">
        <v>2215.9</v>
      </c>
      <c r="K102" s="121">
        <f t="shared" si="9"/>
        <v>0.9899481772694781</v>
      </c>
    </row>
    <row r="103" spans="1:11" s="13" customFormat="1" ht="12.75">
      <c r="A103" s="4"/>
      <c r="B103" s="4"/>
      <c r="C103" s="4"/>
      <c r="D103" s="4"/>
      <c r="E103" s="8"/>
      <c r="F103" s="8"/>
      <c r="G103" s="8"/>
      <c r="H103" s="162"/>
      <c r="I103" s="162"/>
      <c r="J103" s="162"/>
      <c r="K103" s="131"/>
    </row>
    <row r="104" spans="1:11" ht="12.75">
      <c r="A104" s="73" t="s">
        <v>126</v>
      </c>
      <c r="B104" s="74"/>
      <c r="C104" s="74"/>
      <c r="D104" s="75"/>
      <c r="E104" s="76">
        <v>1186</v>
      </c>
      <c r="F104" s="77">
        <v>81.6</v>
      </c>
      <c r="G104" s="94">
        <f>SUM(E104:F104)</f>
        <v>1267.6</v>
      </c>
      <c r="H104" s="170"/>
      <c r="I104" s="170">
        <v>795.4</v>
      </c>
      <c r="J104" s="170">
        <v>795.4</v>
      </c>
      <c r="K104" s="132">
        <f>SUM(J104/G104)</f>
        <v>0.6274850110444936</v>
      </c>
    </row>
    <row r="105" spans="1:11" ht="12.75">
      <c r="A105" s="78" t="s">
        <v>54</v>
      </c>
      <c r="B105" s="79"/>
      <c r="C105" s="79"/>
      <c r="D105" s="80"/>
      <c r="E105" s="76">
        <v>500</v>
      </c>
      <c r="F105" s="77">
        <v>-216</v>
      </c>
      <c r="G105" s="94">
        <f aca="true" t="shared" si="10" ref="G105:G113">SUM(E105:F105)</f>
        <v>284</v>
      </c>
      <c r="H105" s="170"/>
      <c r="I105" s="170">
        <v>266.4</v>
      </c>
      <c r="J105" s="170">
        <v>266.4</v>
      </c>
      <c r="K105" s="132">
        <f aca="true" t="shared" si="11" ref="K105:K112">SUM(J105/G105)</f>
        <v>0.9380281690140845</v>
      </c>
    </row>
    <row r="106" spans="1:11" ht="12.75">
      <c r="A106" s="78" t="s">
        <v>55</v>
      </c>
      <c r="B106" s="79"/>
      <c r="C106" s="79"/>
      <c r="D106" s="80"/>
      <c r="E106" s="76">
        <v>1000</v>
      </c>
      <c r="F106" s="77">
        <v>-690</v>
      </c>
      <c r="G106" s="94">
        <f t="shared" si="10"/>
        <v>310</v>
      </c>
      <c r="H106" s="170"/>
      <c r="I106" s="170"/>
      <c r="J106" s="170"/>
      <c r="K106" s="132">
        <f t="shared" si="11"/>
        <v>0</v>
      </c>
    </row>
    <row r="107" spans="1:11" ht="12.75">
      <c r="A107" s="78" t="s">
        <v>222</v>
      </c>
      <c r="B107" s="79"/>
      <c r="C107" s="79"/>
      <c r="D107" s="80"/>
      <c r="E107" s="76">
        <v>5000</v>
      </c>
      <c r="F107" s="77">
        <v>1750</v>
      </c>
      <c r="G107" s="94">
        <f t="shared" si="10"/>
        <v>6750</v>
      </c>
      <c r="H107" s="170">
        <v>6730.2</v>
      </c>
      <c r="I107" s="170"/>
      <c r="J107" s="170">
        <v>6730.2</v>
      </c>
      <c r="K107" s="132">
        <f t="shared" si="11"/>
        <v>0.9970666666666667</v>
      </c>
    </row>
    <row r="108" spans="1:11" ht="12.75">
      <c r="A108" s="78" t="s">
        <v>263</v>
      </c>
      <c r="B108" s="79"/>
      <c r="C108" s="79"/>
      <c r="D108" s="80"/>
      <c r="E108" s="81">
        <v>1000</v>
      </c>
      <c r="F108" s="82">
        <v>-13</v>
      </c>
      <c r="G108" s="94">
        <f t="shared" si="10"/>
        <v>987</v>
      </c>
      <c r="H108" s="171"/>
      <c r="I108" s="171">
        <v>679.3</v>
      </c>
      <c r="J108" s="171">
        <v>679.3</v>
      </c>
      <c r="K108" s="132">
        <f t="shared" si="11"/>
        <v>0.6882472137791287</v>
      </c>
    </row>
    <row r="109" spans="1:11" ht="12.75">
      <c r="A109" s="78" t="s">
        <v>158</v>
      </c>
      <c r="B109" s="79"/>
      <c r="C109" s="79"/>
      <c r="D109" s="80"/>
      <c r="E109" s="76">
        <v>300</v>
      </c>
      <c r="F109" s="77">
        <v>13</v>
      </c>
      <c r="G109" s="94">
        <f t="shared" si="10"/>
        <v>313</v>
      </c>
      <c r="H109" s="170"/>
      <c r="I109" s="170">
        <v>305.6</v>
      </c>
      <c r="J109" s="170">
        <v>305.6</v>
      </c>
      <c r="K109" s="132">
        <f t="shared" si="11"/>
        <v>0.9763578274760384</v>
      </c>
    </row>
    <row r="110" spans="1:11" ht="12.75">
      <c r="A110" s="78" t="s">
        <v>56</v>
      </c>
      <c r="B110" s="79"/>
      <c r="C110" s="79"/>
      <c r="D110" s="80"/>
      <c r="E110" s="76">
        <v>100</v>
      </c>
      <c r="F110" s="77">
        <v>190</v>
      </c>
      <c r="G110" s="94">
        <f t="shared" si="10"/>
        <v>290</v>
      </c>
      <c r="H110" s="170"/>
      <c r="I110" s="170">
        <v>202</v>
      </c>
      <c r="J110" s="170">
        <v>202</v>
      </c>
      <c r="K110" s="132">
        <f t="shared" si="11"/>
        <v>0.696551724137931</v>
      </c>
    </row>
    <row r="111" spans="1:11" ht="12.75">
      <c r="A111" s="78" t="s">
        <v>139</v>
      </c>
      <c r="B111" s="79"/>
      <c r="C111" s="79"/>
      <c r="D111" s="80"/>
      <c r="E111" s="76">
        <v>2000</v>
      </c>
      <c r="F111" s="77">
        <v>-177</v>
      </c>
      <c r="G111" s="94">
        <f t="shared" si="10"/>
        <v>1823</v>
      </c>
      <c r="H111" s="170"/>
      <c r="I111" s="170">
        <v>1447.8</v>
      </c>
      <c r="J111" s="170">
        <v>1447.8</v>
      </c>
      <c r="K111" s="132">
        <f t="shared" si="11"/>
        <v>0.7941854086670324</v>
      </c>
    </row>
    <row r="112" spans="1:11" ht="12.75">
      <c r="A112" s="78" t="s">
        <v>57</v>
      </c>
      <c r="B112" s="79"/>
      <c r="C112" s="79"/>
      <c r="D112" s="80"/>
      <c r="E112" s="76">
        <v>1800</v>
      </c>
      <c r="F112" s="77">
        <v>535</v>
      </c>
      <c r="G112" s="94">
        <f t="shared" si="10"/>
        <v>2335</v>
      </c>
      <c r="H112" s="170"/>
      <c r="I112" s="170">
        <v>2072.4</v>
      </c>
      <c r="J112" s="170">
        <v>2072.4</v>
      </c>
      <c r="K112" s="132">
        <f t="shared" si="11"/>
        <v>0.8875374732334047</v>
      </c>
    </row>
    <row r="113" spans="1:11" ht="12.75">
      <c r="A113" s="201" t="s">
        <v>183</v>
      </c>
      <c r="B113" s="202"/>
      <c r="C113" s="202"/>
      <c r="D113" s="203"/>
      <c r="E113" s="76">
        <v>16500</v>
      </c>
      <c r="F113" s="77">
        <v>-16500</v>
      </c>
      <c r="G113" s="94">
        <f t="shared" si="10"/>
        <v>0</v>
      </c>
      <c r="H113" s="170"/>
      <c r="I113" s="170"/>
      <c r="J113" s="170"/>
      <c r="K113" s="132"/>
    </row>
    <row r="114" spans="1:11" ht="13.5" thickBot="1">
      <c r="A114" s="15"/>
      <c r="B114" s="2"/>
      <c r="C114" s="2"/>
      <c r="D114" s="2"/>
      <c r="E114" s="3"/>
      <c r="F114" s="3"/>
      <c r="G114" s="3"/>
      <c r="H114" s="172"/>
      <c r="I114" s="172"/>
      <c r="J114" s="172"/>
      <c r="K114" s="116"/>
    </row>
    <row r="115" spans="1:11" ht="13.5" thickBot="1">
      <c r="A115" s="19" t="s">
        <v>33</v>
      </c>
      <c r="B115" s="20"/>
      <c r="C115" s="20"/>
      <c r="D115" s="21"/>
      <c r="E115" s="3"/>
      <c r="F115" s="3"/>
      <c r="G115" s="3"/>
      <c r="H115" s="172"/>
      <c r="I115" s="172"/>
      <c r="J115" s="172"/>
      <c r="K115" s="116"/>
    </row>
    <row r="116" spans="1:11" ht="13.5" thickBot="1">
      <c r="A116" s="71" t="s">
        <v>34</v>
      </c>
      <c r="B116" s="53"/>
      <c r="C116" s="53"/>
      <c r="D116" s="53"/>
      <c r="E116" s="62">
        <f>SUM(E117:E124)</f>
        <v>11150</v>
      </c>
      <c r="F116" s="55">
        <f>SUM(F117:F124)</f>
        <v>-6394</v>
      </c>
      <c r="G116" s="55">
        <f>SUM(E116:F116)</f>
        <v>4756</v>
      </c>
      <c r="H116" s="163">
        <f>H117+H118+H119+H120+H121+H122+H123</f>
        <v>390.8</v>
      </c>
      <c r="I116" s="163">
        <f>I117+I118+I119+I120+I121+I122+I123</f>
        <v>4361.5</v>
      </c>
      <c r="J116" s="163">
        <f>SUM(J117:J124)</f>
        <v>4752.3</v>
      </c>
      <c r="K116" s="124">
        <f>SUM(J116/G116)</f>
        <v>0.9992220353238016</v>
      </c>
    </row>
    <row r="117" spans="1:11" ht="12.75">
      <c r="A117" s="58" t="s">
        <v>161</v>
      </c>
      <c r="B117" s="46"/>
      <c r="C117" s="46"/>
      <c r="D117" s="46"/>
      <c r="E117" s="49">
        <v>1300</v>
      </c>
      <c r="F117" s="34">
        <v>2</v>
      </c>
      <c r="G117" s="37">
        <f aca="true" t="shared" si="12" ref="G117:G123">SUM(E117:F117)</f>
        <v>1302</v>
      </c>
      <c r="H117" s="160"/>
      <c r="I117" s="160">
        <v>1300</v>
      </c>
      <c r="J117" s="160">
        <v>1300</v>
      </c>
      <c r="K117" s="130">
        <f>SUM(J117/G117)</f>
        <v>0.9984639016897081</v>
      </c>
    </row>
    <row r="118" spans="1:11" ht="12.75">
      <c r="A118" s="50" t="s">
        <v>295</v>
      </c>
      <c r="B118" s="4"/>
      <c r="C118" s="4"/>
      <c r="D118" s="4"/>
      <c r="E118" s="49"/>
      <c r="F118" s="34">
        <v>391</v>
      </c>
      <c r="G118" s="37">
        <f t="shared" si="12"/>
        <v>391</v>
      </c>
      <c r="H118" s="160">
        <v>390.8</v>
      </c>
      <c r="I118" s="160"/>
      <c r="J118" s="160">
        <v>390.8</v>
      </c>
      <c r="K118" s="123">
        <f>SUM(J118/G118)</f>
        <v>0.9994884910485934</v>
      </c>
    </row>
    <row r="119" spans="1:11" ht="12.75">
      <c r="A119" s="50" t="s">
        <v>264</v>
      </c>
      <c r="B119" s="4"/>
      <c r="C119" s="4"/>
      <c r="D119" s="4"/>
      <c r="E119" s="49">
        <v>2100</v>
      </c>
      <c r="F119" s="34">
        <v>479</v>
      </c>
      <c r="G119" s="37">
        <f t="shared" si="12"/>
        <v>2579</v>
      </c>
      <c r="H119" s="160"/>
      <c r="I119" s="160">
        <v>2578.5</v>
      </c>
      <c r="J119" s="160">
        <v>2578.5</v>
      </c>
      <c r="K119" s="121">
        <f>SUM(J119/G119)</f>
        <v>0.9998061264055835</v>
      </c>
    </row>
    <row r="120" spans="1:11" ht="12.75">
      <c r="A120" s="50" t="s">
        <v>159</v>
      </c>
      <c r="B120" s="4"/>
      <c r="C120" s="4"/>
      <c r="D120" s="4"/>
      <c r="E120" s="35">
        <v>200</v>
      </c>
      <c r="F120" s="25">
        <v>-66</v>
      </c>
      <c r="G120" s="37">
        <f t="shared" si="12"/>
        <v>134</v>
      </c>
      <c r="H120" s="160"/>
      <c r="I120" s="160">
        <v>133</v>
      </c>
      <c r="J120" s="161">
        <v>133</v>
      </c>
      <c r="K120" s="121">
        <f>SUM(J120/G120)</f>
        <v>0.9925373134328358</v>
      </c>
    </row>
    <row r="121" spans="1:11" ht="12.75">
      <c r="A121" s="50" t="s">
        <v>103</v>
      </c>
      <c r="B121" s="4"/>
      <c r="C121" s="4"/>
      <c r="D121" s="4"/>
      <c r="E121" s="35">
        <v>200</v>
      </c>
      <c r="F121" s="25">
        <v>-200</v>
      </c>
      <c r="G121" s="37">
        <f t="shared" si="12"/>
        <v>0</v>
      </c>
      <c r="H121" s="160"/>
      <c r="I121" s="160"/>
      <c r="J121" s="161"/>
      <c r="K121" s="121"/>
    </row>
    <row r="122" spans="1:11" ht="12.75">
      <c r="A122" s="50" t="s">
        <v>184</v>
      </c>
      <c r="B122" s="4"/>
      <c r="C122" s="4"/>
      <c r="D122" s="59"/>
      <c r="E122" s="35">
        <v>7000</v>
      </c>
      <c r="F122" s="25">
        <v>-7000</v>
      </c>
      <c r="G122" s="37">
        <f t="shared" si="12"/>
        <v>0</v>
      </c>
      <c r="H122" s="160"/>
      <c r="I122" s="160"/>
      <c r="J122" s="161"/>
      <c r="K122" s="121"/>
    </row>
    <row r="123" spans="1:11" ht="12.75">
      <c r="A123" s="60" t="s">
        <v>147</v>
      </c>
      <c r="B123" s="47"/>
      <c r="C123" s="47"/>
      <c r="D123" s="61"/>
      <c r="E123" s="35">
        <v>350</v>
      </c>
      <c r="F123" s="25"/>
      <c r="G123" s="37">
        <f t="shared" si="12"/>
        <v>350</v>
      </c>
      <c r="H123" s="160"/>
      <c r="I123" s="160">
        <v>350</v>
      </c>
      <c r="J123" s="161">
        <v>350</v>
      </c>
      <c r="K123" s="121">
        <f>SUM(J123/G123)</f>
        <v>1</v>
      </c>
    </row>
    <row r="124" spans="8:11" ht="13.5" thickBot="1">
      <c r="H124" s="173"/>
      <c r="I124" s="173"/>
      <c r="J124" s="173"/>
      <c r="K124" s="116"/>
    </row>
    <row r="125" spans="1:11" ht="13.5" thickBot="1">
      <c r="A125" s="71" t="s">
        <v>35</v>
      </c>
      <c r="B125" s="53"/>
      <c r="C125" s="53"/>
      <c r="D125" s="53"/>
      <c r="E125" s="63">
        <f>SUM(E126:E134)</f>
        <v>2905</v>
      </c>
      <c r="F125" s="55">
        <f>SUM(F126:F134)</f>
        <v>417.7</v>
      </c>
      <c r="G125" s="55">
        <f>SUM(E125:F125)</f>
        <v>3322.7</v>
      </c>
      <c r="H125" s="166">
        <f>H126+H127+H128+H129+H130+H131+H132+H133+H134</f>
        <v>67</v>
      </c>
      <c r="I125" s="163">
        <f>I126+I127+I128+I129+I130+I131+I132+I133+I134</f>
        <v>2782.8</v>
      </c>
      <c r="J125" s="166">
        <f>SUM(J126:J134)</f>
        <v>2849.8</v>
      </c>
      <c r="K125" s="124">
        <f>SUM(J125/G125)</f>
        <v>0.8576759863966052</v>
      </c>
    </row>
    <row r="126" spans="1:11" ht="12.75">
      <c r="A126" s="50" t="s">
        <v>286</v>
      </c>
      <c r="B126" s="4"/>
      <c r="C126" s="4"/>
      <c r="D126" s="4"/>
      <c r="E126" s="35"/>
      <c r="F126" s="25">
        <v>107</v>
      </c>
      <c r="G126" s="40">
        <f>SUM(E126:F126)</f>
        <v>107</v>
      </c>
      <c r="H126" s="161"/>
      <c r="I126" s="161">
        <v>106</v>
      </c>
      <c r="J126" s="161">
        <v>106</v>
      </c>
      <c r="K126" s="121">
        <f>SUM(J126/G126)</f>
        <v>0.9906542056074766</v>
      </c>
    </row>
    <row r="127" spans="1:11" ht="12.75">
      <c r="A127" s="50" t="s">
        <v>25</v>
      </c>
      <c r="B127" s="4"/>
      <c r="C127" s="4"/>
      <c r="D127" s="4"/>
      <c r="E127" s="35">
        <v>50</v>
      </c>
      <c r="F127" s="25">
        <v>-31</v>
      </c>
      <c r="G127" s="40">
        <f aca="true" t="shared" si="13" ref="G127:G134">SUM(E127:F127)</f>
        <v>19</v>
      </c>
      <c r="H127" s="161"/>
      <c r="I127" s="161">
        <v>18.9</v>
      </c>
      <c r="J127" s="161">
        <v>18.9</v>
      </c>
      <c r="K127" s="121">
        <f aca="true" t="shared" si="14" ref="K127:K134">SUM(J127/G127)</f>
        <v>0.994736842105263</v>
      </c>
    </row>
    <row r="128" spans="1:11" ht="12.75">
      <c r="A128" s="50" t="s">
        <v>26</v>
      </c>
      <c r="B128" s="4"/>
      <c r="C128" s="4"/>
      <c r="D128" s="4"/>
      <c r="E128" s="49">
        <v>300</v>
      </c>
      <c r="F128" s="34">
        <v>-87</v>
      </c>
      <c r="G128" s="40">
        <f t="shared" si="13"/>
        <v>213</v>
      </c>
      <c r="H128" s="160"/>
      <c r="I128" s="160">
        <v>213.2</v>
      </c>
      <c r="J128" s="160">
        <v>213.2</v>
      </c>
      <c r="K128" s="121">
        <f t="shared" si="14"/>
        <v>1.0009389671361502</v>
      </c>
    </row>
    <row r="129" spans="1:11" ht="12.75">
      <c r="A129" s="50" t="s">
        <v>27</v>
      </c>
      <c r="B129" s="4"/>
      <c r="C129" s="4"/>
      <c r="D129" s="4"/>
      <c r="E129" s="35">
        <v>100</v>
      </c>
      <c r="F129" s="25">
        <v>20</v>
      </c>
      <c r="G129" s="40">
        <f t="shared" si="13"/>
        <v>120</v>
      </c>
      <c r="H129" s="161"/>
      <c r="I129" s="161">
        <v>116.2</v>
      </c>
      <c r="J129" s="161">
        <v>116.2</v>
      </c>
      <c r="K129" s="121">
        <f t="shared" si="14"/>
        <v>0.9683333333333334</v>
      </c>
    </row>
    <row r="130" spans="1:11" ht="12.75">
      <c r="A130" s="50" t="s">
        <v>104</v>
      </c>
      <c r="B130" s="4"/>
      <c r="C130" s="4"/>
      <c r="D130" s="4"/>
      <c r="E130" s="35">
        <v>800</v>
      </c>
      <c r="F130" s="25"/>
      <c r="G130" s="40">
        <f t="shared" si="13"/>
        <v>800</v>
      </c>
      <c r="H130" s="161"/>
      <c r="I130" s="161">
        <v>491.4</v>
      </c>
      <c r="J130" s="161">
        <v>491.4</v>
      </c>
      <c r="K130" s="121">
        <f t="shared" si="14"/>
        <v>0.61425</v>
      </c>
    </row>
    <row r="131" spans="1:11" ht="12.75">
      <c r="A131" s="50" t="s">
        <v>180</v>
      </c>
      <c r="B131" s="4"/>
      <c r="C131" s="4"/>
      <c r="D131" s="4"/>
      <c r="E131" s="35">
        <v>500</v>
      </c>
      <c r="F131" s="25">
        <v>-69.3</v>
      </c>
      <c r="G131" s="40">
        <f t="shared" si="13"/>
        <v>430.7</v>
      </c>
      <c r="H131" s="161">
        <v>67</v>
      </c>
      <c r="I131" s="161">
        <v>363.6</v>
      </c>
      <c r="J131" s="161">
        <v>430.6</v>
      </c>
      <c r="K131" s="121">
        <f t="shared" si="14"/>
        <v>0.9997678198281867</v>
      </c>
    </row>
    <row r="132" spans="1:11" ht="12.75">
      <c r="A132" s="50" t="s">
        <v>167</v>
      </c>
      <c r="B132" s="4"/>
      <c r="C132" s="4"/>
      <c r="D132" s="4"/>
      <c r="E132" s="35">
        <v>900</v>
      </c>
      <c r="F132" s="25">
        <v>4</v>
      </c>
      <c r="G132" s="40">
        <f t="shared" si="13"/>
        <v>904</v>
      </c>
      <c r="H132" s="161"/>
      <c r="I132" s="161">
        <v>904.1</v>
      </c>
      <c r="J132" s="161">
        <v>904.1</v>
      </c>
      <c r="K132" s="121">
        <f t="shared" si="14"/>
        <v>1.0001106194690266</v>
      </c>
    </row>
    <row r="133" spans="1:11" ht="12.75">
      <c r="A133" s="50" t="s">
        <v>105</v>
      </c>
      <c r="B133" s="4"/>
      <c r="C133" s="4"/>
      <c r="D133" s="4"/>
      <c r="E133" s="35">
        <v>15</v>
      </c>
      <c r="F133" s="25"/>
      <c r="G133" s="40">
        <f t="shared" si="13"/>
        <v>15</v>
      </c>
      <c r="H133" s="161"/>
      <c r="I133" s="161"/>
      <c r="J133" s="161">
        <v>0</v>
      </c>
      <c r="K133" s="121">
        <f t="shared" si="14"/>
        <v>0</v>
      </c>
    </row>
    <row r="134" spans="1:11" ht="12.75">
      <c r="A134" s="60" t="s">
        <v>186</v>
      </c>
      <c r="B134" s="47"/>
      <c r="C134" s="47"/>
      <c r="D134" s="47"/>
      <c r="E134" s="35">
        <v>240</v>
      </c>
      <c r="F134" s="25">
        <v>474</v>
      </c>
      <c r="G134" s="40">
        <f t="shared" si="13"/>
        <v>714</v>
      </c>
      <c r="H134" s="161"/>
      <c r="I134" s="161">
        <v>569.4</v>
      </c>
      <c r="J134" s="161">
        <v>569.4</v>
      </c>
      <c r="K134" s="121">
        <f t="shared" si="14"/>
        <v>0.7974789915966386</v>
      </c>
    </row>
    <row r="135" spans="1:11" s="13" customFormat="1" ht="13.5" thickBot="1">
      <c r="A135" s="4"/>
      <c r="B135" s="4"/>
      <c r="C135" s="4"/>
      <c r="D135" s="4"/>
      <c r="E135" s="8"/>
      <c r="F135" s="8"/>
      <c r="G135" s="8"/>
      <c r="H135" s="162"/>
      <c r="I135" s="162"/>
      <c r="J135" s="162"/>
      <c r="K135" s="131"/>
    </row>
    <row r="136" spans="1:11" ht="13.5" thickBot="1">
      <c r="A136" s="71" t="s">
        <v>36</v>
      </c>
      <c r="B136" s="53"/>
      <c r="C136" s="53"/>
      <c r="D136" s="53"/>
      <c r="E136" s="63">
        <f>SUM(E137:E144)</f>
        <v>3150</v>
      </c>
      <c r="F136" s="55">
        <f>SUM(F137:F144)</f>
        <v>253.6</v>
      </c>
      <c r="G136" s="55">
        <f>SUM(E136:F136)</f>
        <v>3403.6</v>
      </c>
      <c r="H136" s="166">
        <f>H137+H138+H139+H140+H141+H142+H143+H144</f>
        <v>17.9</v>
      </c>
      <c r="I136" s="163">
        <f>I137+I138+I139+I140+I141+I142+I143+I144</f>
        <v>256.6</v>
      </c>
      <c r="J136" s="166">
        <f>SUM(J137:J144)</f>
        <v>274.5</v>
      </c>
      <c r="K136" s="124">
        <f aca="true" t="shared" si="15" ref="K136:K144">SUM(J136/G136)</f>
        <v>0.08064990010577036</v>
      </c>
    </row>
    <row r="137" spans="1:11" ht="12.75">
      <c r="A137" s="58" t="s">
        <v>28</v>
      </c>
      <c r="B137" s="46"/>
      <c r="C137" s="46"/>
      <c r="D137" s="46"/>
      <c r="E137" s="49">
        <v>50</v>
      </c>
      <c r="F137" s="34">
        <v>-10</v>
      </c>
      <c r="G137" s="37">
        <f>SUM(E137:F137)</f>
        <v>40</v>
      </c>
      <c r="H137" s="160"/>
      <c r="I137" s="160">
        <v>35.7</v>
      </c>
      <c r="J137" s="160">
        <v>35.7</v>
      </c>
      <c r="K137" s="130">
        <f t="shared" si="15"/>
        <v>0.8925000000000001</v>
      </c>
    </row>
    <row r="138" spans="1:11" ht="12.75">
      <c r="A138" s="50" t="s">
        <v>288</v>
      </c>
      <c r="B138" s="4"/>
      <c r="C138" s="4"/>
      <c r="D138" s="4"/>
      <c r="E138" s="49"/>
      <c r="F138" s="34">
        <v>140</v>
      </c>
      <c r="G138" s="37">
        <f aca="true" t="shared" si="16" ref="G138:G144">SUM(E138:F138)</f>
        <v>140</v>
      </c>
      <c r="H138" s="160"/>
      <c r="I138" s="160"/>
      <c r="J138" s="160">
        <v>0</v>
      </c>
      <c r="K138" s="123">
        <f t="shared" si="15"/>
        <v>0</v>
      </c>
    </row>
    <row r="139" spans="1:11" ht="12.75">
      <c r="A139" s="50" t="s">
        <v>265</v>
      </c>
      <c r="B139" s="4"/>
      <c r="C139" s="4"/>
      <c r="D139" s="4"/>
      <c r="E139" s="49"/>
      <c r="F139" s="34">
        <v>50</v>
      </c>
      <c r="G139" s="37">
        <f t="shared" si="16"/>
        <v>50</v>
      </c>
      <c r="H139" s="160"/>
      <c r="I139" s="160">
        <v>50</v>
      </c>
      <c r="J139" s="160">
        <v>50</v>
      </c>
      <c r="K139" s="121">
        <f t="shared" si="15"/>
        <v>1</v>
      </c>
    </row>
    <row r="140" spans="1:11" ht="12.75">
      <c r="A140" s="50" t="s">
        <v>29</v>
      </c>
      <c r="B140" s="4"/>
      <c r="C140" s="4"/>
      <c r="D140" s="4"/>
      <c r="E140" s="35">
        <v>50</v>
      </c>
      <c r="F140" s="25">
        <v>5</v>
      </c>
      <c r="G140" s="37">
        <f t="shared" si="16"/>
        <v>55</v>
      </c>
      <c r="H140" s="160"/>
      <c r="I140" s="160">
        <v>55</v>
      </c>
      <c r="J140" s="161">
        <v>55</v>
      </c>
      <c r="K140" s="121">
        <f t="shared" si="15"/>
        <v>1</v>
      </c>
    </row>
    <row r="141" spans="1:11" ht="12.75">
      <c r="A141" s="50" t="s">
        <v>160</v>
      </c>
      <c r="B141" s="4"/>
      <c r="C141" s="4"/>
      <c r="D141" s="4"/>
      <c r="E141" s="35">
        <v>2000</v>
      </c>
      <c r="F141" s="25"/>
      <c r="G141" s="37">
        <f t="shared" si="16"/>
        <v>2000</v>
      </c>
      <c r="H141" s="160">
        <v>17.9</v>
      </c>
      <c r="I141" s="160"/>
      <c r="J141" s="161">
        <v>17.9</v>
      </c>
      <c r="K141" s="121">
        <f t="shared" si="15"/>
        <v>0.00895</v>
      </c>
    </row>
    <row r="142" spans="1:11" ht="12.75">
      <c r="A142" s="50" t="s">
        <v>27</v>
      </c>
      <c r="B142" s="4"/>
      <c r="C142" s="4"/>
      <c r="D142" s="4"/>
      <c r="E142" s="35">
        <v>50</v>
      </c>
      <c r="F142" s="25">
        <v>15</v>
      </c>
      <c r="G142" s="37">
        <f t="shared" si="16"/>
        <v>65</v>
      </c>
      <c r="H142" s="160"/>
      <c r="I142" s="160">
        <v>62.3</v>
      </c>
      <c r="J142" s="161">
        <v>62.3</v>
      </c>
      <c r="K142" s="121">
        <f t="shared" si="15"/>
        <v>0.9584615384615384</v>
      </c>
    </row>
    <row r="143" spans="1:11" ht="12.75">
      <c r="A143" s="50" t="s">
        <v>169</v>
      </c>
      <c r="B143" s="4"/>
      <c r="C143" s="4"/>
      <c r="D143" s="4"/>
      <c r="E143" s="35"/>
      <c r="F143" s="25">
        <v>53.6</v>
      </c>
      <c r="G143" s="37">
        <f t="shared" si="16"/>
        <v>53.6</v>
      </c>
      <c r="H143" s="160"/>
      <c r="I143" s="160">
        <v>53.6</v>
      </c>
      <c r="J143" s="161">
        <v>53.6</v>
      </c>
      <c r="K143" s="121">
        <f t="shared" si="15"/>
        <v>1</v>
      </c>
    </row>
    <row r="144" spans="1:11" ht="12.75">
      <c r="A144" s="60" t="s">
        <v>106</v>
      </c>
      <c r="B144" s="47"/>
      <c r="C144" s="47"/>
      <c r="D144" s="47"/>
      <c r="E144" s="35">
        <v>1000</v>
      </c>
      <c r="F144" s="25"/>
      <c r="G144" s="37">
        <f t="shared" si="16"/>
        <v>1000</v>
      </c>
      <c r="H144" s="160"/>
      <c r="I144" s="160"/>
      <c r="J144" s="161">
        <v>0</v>
      </c>
      <c r="K144" s="121">
        <f t="shared" si="15"/>
        <v>0</v>
      </c>
    </row>
    <row r="145" spans="1:11" s="13" customFormat="1" ht="13.5" thickBot="1">
      <c r="A145" s="4"/>
      <c r="B145" s="4"/>
      <c r="C145" s="4"/>
      <c r="D145" s="4"/>
      <c r="E145" s="8"/>
      <c r="F145" s="8"/>
      <c r="G145" s="8"/>
      <c r="H145" s="162"/>
      <c r="I145" s="162"/>
      <c r="J145" s="162"/>
      <c r="K145" s="131"/>
    </row>
    <row r="146" spans="1:11" ht="13.5" thickBot="1">
      <c r="A146" s="71" t="s">
        <v>30</v>
      </c>
      <c r="B146" s="53"/>
      <c r="C146" s="53"/>
      <c r="D146" s="53"/>
      <c r="E146" s="63">
        <f>SUM(E147:E153)</f>
        <v>660</v>
      </c>
      <c r="F146" s="55">
        <f>SUM(F147:F153)</f>
        <v>5595.79</v>
      </c>
      <c r="G146" s="55">
        <f>SUM(E146:F146)</f>
        <v>6255.79</v>
      </c>
      <c r="H146" s="166">
        <f>H147+H148+H149+H150+H151+H152+H153</f>
        <v>3262.2</v>
      </c>
      <c r="I146" s="163">
        <f>I147+I148+I149+I150+I151+I152+I153</f>
        <v>2920.2</v>
      </c>
      <c r="J146" s="166">
        <f>SUM(J147:J153)</f>
        <v>6182.4</v>
      </c>
      <c r="K146" s="124">
        <f>SUM(J146/G146)</f>
        <v>0.9882684680911603</v>
      </c>
    </row>
    <row r="147" spans="1:11" ht="12.75">
      <c r="A147" s="58" t="s">
        <v>28</v>
      </c>
      <c r="B147" s="46"/>
      <c r="C147" s="46"/>
      <c r="D147" s="14"/>
      <c r="E147" s="49">
        <v>100</v>
      </c>
      <c r="F147" s="34">
        <v>-100</v>
      </c>
      <c r="G147" s="37">
        <f>SUM(E147:F147)</f>
        <v>0</v>
      </c>
      <c r="H147" s="160"/>
      <c r="I147" s="160"/>
      <c r="J147" s="160"/>
      <c r="K147" s="130"/>
    </row>
    <row r="148" spans="1:11" ht="12.75">
      <c r="A148" s="50" t="s">
        <v>31</v>
      </c>
      <c r="B148" s="4"/>
      <c r="C148" s="4"/>
      <c r="D148" s="59"/>
      <c r="E148" s="35">
        <v>100</v>
      </c>
      <c r="F148" s="25">
        <v>3</v>
      </c>
      <c r="G148" s="37">
        <f aca="true" t="shared" si="17" ref="G148:G153">SUM(E148:F148)</f>
        <v>103</v>
      </c>
      <c r="H148" s="160"/>
      <c r="I148" s="160">
        <v>102.4</v>
      </c>
      <c r="J148" s="161">
        <v>102.4</v>
      </c>
      <c r="K148" s="121">
        <f>SUM(J148/G148)</f>
        <v>0.9941747572815535</v>
      </c>
    </row>
    <row r="149" spans="1:11" ht="12.75">
      <c r="A149" s="50" t="s">
        <v>32</v>
      </c>
      <c r="B149" s="4"/>
      <c r="C149" s="4"/>
      <c r="D149" s="59"/>
      <c r="E149" s="35">
        <v>350</v>
      </c>
      <c r="F149" s="25"/>
      <c r="G149" s="37">
        <f t="shared" si="17"/>
        <v>350</v>
      </c>
      <c r="H149" s="160"/>
      <c r="I149" s="160">
        <v>350</v>
      </c>
      <c r="J149" s="161">
        <v>350</v>
      </c>
      <c r="K149" s="121">
        <f>SUM(J149/G149)</f>
        <v>1</v>
      </c>
    </row>
    <row r="150" spans="1:11" ht="12.75">
      <c r="A150" s="50" t="s">
        <v>27</v>
      </c>
      <c r="B150" s="4"/>
      <c r="C150" s="4"/>
      <c r="D150" s="59"/>
      <c r="E150" s="35">
        <v>30</v>
      </c>
      <c r="F150" s="25">
        <v>125.6</v>
      </c>
      <c r="G150" s="37">
        <f t="shared" si="17"/>
        <v>155.6</v>
      </c>
      <c r="H150" s="160"/>
      <c r="I150" s="160">
        <v>155.4</v>
      </c>
      <c r="J150" s="161">
        <v>155.4</v>
      </c>
      <c r="K150" s="121">
        <f>SUM(J150/G150)</f>
        <v>0.9987146529562982</v>
      </c>
    </row>
    <row r="151" spans="1:11" ht="12.75">
      <c r="A151" s="50" t="s">
        <v>228</v>
      </c>
      <c r="B151" s="4"/>
      <c r="C151" s="4"/>
      <c r="D151" s="59"/>
      <c r="E151" s="35">
        <v>20</v>
      </c>
      <c r="F151" s="25">
        <f>70+40+8.4</f>
        <v>118.4</v>
      </c>
      <c r="G151" s="37">
        <f t="shared" si="17"/>
        <v>138.4</v>
      </c>
      <c r="H151" s="160"/>
      <c r="I151" s="160">
        <v>138.3</v>
      </c>
      <c r="J151" s="161">
        <v>138.3</v>
      </c>
      <c r="K151" s="121">
        <f>SUM(J151/G151)</f>
        <v>0.9992774566473989</v>
      </c>
    </row>
    <row r="152" spans="1:11" ht="12.75">
      <c r="A152" s="50" t="s">
        <v>127</v>
      </c>
      <c r="B152" s="4"/>
      <c r="C152" s="4"/>
      <c r="D152" s="59"/>
      <c r="E152" s="35"/>
      <c r="F152" s="25">
        <v>5508.79</v>
      </c>
      <c r="G152" s="37">
        <f t="shared" si="17"/>
        <v>5508.79</v>
      </c>
      <c r="H152" s="160">
        <v>3262.2</v>
      </c>
      <c r="I152" s="160">
        <v>2174.1</v>
      </c>
      <c r="J152" s="161">
        <v>5436.3</v>
      </c>
      <c r="K152" s="121">
        <f>SUM(J152/G152)</f>
        <v>0.9868410304259193</v>
      </c>
    </row>
    <row r="153" spans="1:11" ht="13.5" thickBot="1">
      <c r="A153" s="51" t="s">
        <v>168</v>
      </c>
      <c r="B153" s="22"/>
      <c r="C153" s="22"/>
      <c r="D153" s="72"/>
      <c r="E153" s="32">
        <v>60</v>
      </c>
      <c r="F153" s="29">
        <v>-60</v>
      </c>
      <c r="G153" s="29">
        <f t="shared" si="17"/>
        <v>0</v>
      </c>
      <c r="H153" s="174"/>
      <c r="I153" s="174"/>
      <c r="J153" s="174"/>
      <c r="K153" s="122"/>
    </row>
    <row r="154" spans="1:11" ht="13.5" thickBot="1">
      <c r="A154" s="2"/>
      <c r="B154" s="2"/>
      <c r="C154" s="2"/>
      <c r="D154" s="2"/>
      <c r="E154" s="8"/>
      <c r="F154" s="8"/>
      <c r="G154" s="8"/>
      <c r="H154" s="162"/>
      <c r="I154" s="162"/>
      <c r="J154" s="162"/>
      <c r="K154" s="116"/>
    </row>
    <row r="155" spans="1:11" ht="13.5" thickBot="1">
      <c r="A155" s="19" t="s">
        <v>37</v>
      </c>
      <c r="B155" s="20"/>
      <c r="C155" s="20"/>
      <c r="D155" s="21"/>
      <c r="E155" s="3"/>
      <c r="F155" s="3"/>
      <c r="G155" s="3"/>
      <c r="H155" s="172"/>
      <c r="I155" s="172"/>
      <c r="J155" s="172"/>
      <c r="K155" s="116"/>
    </row>
    <row r="156" spans="1:11" ht="13.5" thickBot="1">
      <c r="A156" s="88" t="s">
        <v>38</v>
      </c>
      <c r="B156" s="89"/>
      <c r="C156" s="89"/>
      <c r="D156" s="90"/>
      <c r="E156" s="96">
        <v>70</v>
      </c>
      <c r="F156" s="91">
        <v>50</v>
      </c>
      <c r="G156" s="92">
        <f>SUM(E156:F156)</f>
        <v>120</v>
      </c>
      <c r="H156" s="176"/>
      <c r="I156" s="176">
        <v>85.5</v>
      </c>
      <c r="J156" s="176">
        <v>85.5</v>
      </c>
      <c r="K156" s="133">
        <f>SUM(J156/G156)</f>
        <v>0.7125</v>
      </c>
    </row>
    <row r="157" spans="1:11" ht="13.5" thickBot="1">
      <c r="A157" s="2"/>
      <c r="B157" s="2"/>
      <c r="C157" s="2"/>
      <c r="D157" s="2"/>
      <c r="E157" s="44"/>
      <c r="F157" s="3"/>
      <c r="G157" s="3"/>
      <c r="H157" s="172"/>
      <c r="I157" s="172"/>
      <c r="J157" s="172"/>
      <c r="K157" s="116"/>
    </row>
    <row r="158" spans="1:11" ht="13.5" thickBot="1">
      <c r="A158" s="19" t="s">
        <v>39</v>
      </c>
      <c r="B158" s="20"/>
      <c r="C158" s="20"/>
      <c r="D158" s="21"/>
      <c r="E158" s="44"/>
      <c r="F158" s="3"/>
      <c r="G158" s="3"/>
      <c r="H158" s="172"/>
      <c r="I158" s="172"/>
      <c r="J158" s="172"/>
      <c r="K158" s="116"/>
    </row>
    <row r="159" spans="1:11" ht="12.75">
      <c r="A159" s="83" t="s">
        <v>40</v>
      </c>
      <c r="B159" s="84"/>
      <c r="C159" s="84"/>
      <c r="D159" s="85"/>
      <c r="E159" s="95">
        <v>10</v>
      </c>
      <c r="F159" s="86"/>
      <c r="G159" s="87">
        <f>SUM(E159:F159)</f>
        <v>10</v>
      </c>
      <c r="H159" s="175"/>
      <c r="I159" s="175"/>
      <c r="J159" s="175">
        <v>0</v>
      </c>
      <c r="K159" s="120">
        <v>0</v>
      </c>
    </row>
    <row r="160" spans="1:11" ht="13.5" thickBot="1">
      <c r="A160" s="88" t="s">
        <v>170</v>
      </c>
      <c r="B160" s="89"/>
      <c r="C160" s="89"/>
      <c r="D160" s="90"/>
      <c r="E160" s="96">
        <v>20</v>
      </c>
      <c r="F160" s="91"/>
      <c r="G160" s="92">
        <f>SUM(E160:F160)</f>
        <v>20</v>
      </c>
      <c r="H160" s="176"/>
      <c r="I160" s="176"/>
      <c r="J160" s="176">
        <v>0</v>
      </c>
      <c r="K160" s="133">
        <v>0</v>
      </c>
    </row>
    <row r="161" spans="1:11" ht="13.5" thickBot="1">
      <c r="A161" s="2"/>
      <c r="B161" s="2"/>
      <c r="C161" s="2"/>
      <c r="D161" s="2"/>
      <c r="E161" s="44"/>
      <c r="F161" s="3"/>
      <c r="G161" s="3"/>
      <c r="H161" s="172"/>
      <c r="I161" s="172"/>
      <c r="J161" s="172"/>
      <c r="K161" s="116"/>
    </row>
    <row r="162" spans="1:11" ht="13.5" thickBot="1">
      <c r="A162" s="19" t="s">
        <v>41</v>
      </c>
      <c r="B162" s="20"/>
      <c r="C162" s="20"/>
      <c r="D162" s="21"/>
      <c r="E162" s="44"/>
      <c r="F162" s="3"/>
      <c r="G162" s="3"/>
      <c r="H162" s="172"/>
      <c r="I162" s="172"/>
      <c r="J162" s="172"/>
      <c r="K162" s="116"/>
    </row>
    <row r="163" spans="1:11" ht="12.75">
      <c r="A163" s="83" t="s">
        <v>11</v>
      </c>
      <c r="B163" s="84"/>
      <c r="C163" s="84"/>
      <c r="D163" s="85"/>
      <c r="E163" s="95">
        <v>100</v>
      </c>
      <c r="F163" s="86">
        <v>190</v>
      </c>
      <c r="G163" s="146">
        <f aca="true" t="shared" si="18" ref="G163:G169">SUM(E163:F163)</f>
        <v>290</v>
      </c>
      <c r="H163" s="197"/>
      <c r="I163" s="197">
        <v>279.1</v>
      </c>
      <c r="J163" s="175">
        <v>279.1</v>
      </c>
      <c r="K163" s="120">
        <f>SUM(J163/G163)</f>
        <v>0.9624137931034483</v>
      </c>
    </row>
    <row r="164" spans="1:11" ht="12.75">
      <c r="A164" s="93" t="s">
        <v>10</v>
      </c>
      <c r="B164" s="79"/>
      <c r="C164" s="79"/>
      <c r="D164" s="80"/>
      <c r="E164" s="76">
        <v>15</v>
      </c>
      <c r="F164" s="77"/>
      <c r="G164" s="107">
        <f t="shared" si="18"/>
        <v>15</v>
      </c>
      <c r="H164" s="198"/>
      <c r="I164" s="198">
        <v>0.6</v>
      </c>
      <c r="J164" s="170">
        <v>0.6</v>
      </c>
      <c r="K164" s="132">
        <f aca="true" t="shared" si="19" ref="K164:K169">SUM(J164/G164)</f>
        <v>0.04</v>
      </c>
    </row>
    <row r="165" spans="1:11" ht="12.75">
      <c r="A165" s="93" t="s">
        <v>137</v>
      </c>
      <c r="B165" s="79"/>
      <c r="C165" s="79"/>
      <c r="D165" s="80"/>
      <c r="E165" s="76">
        <v>50</v>
      </c>
      <c r="F165" s="77">
        <v>-3</v>
      </c>
      <c r="G165" s="77">
        <f t="shared" si="18"/>
        <v>47</v>
      </c>
      <c r="H165" s="170"/>
      <c r="I165" s="170">
        <v>6.9</v>
      </c>
      <c r="J165" s="170">
        <v>6.9</v>
      </c>
      <c r="K165" s="132">
        <f t="shared" si="19"/>
        <v>0.1468085106382979</v>
      </c>
    </row>
    <row r="166" spans="1:11" ht="12.75">
      <c r="A166" s="93" t="s">
        <v>42</v>
      </c>
      <c r="B166" s="79"/>
      <c r="C166" s="79"/>
      <c r="D166" s="80"/>
      <c r="E166" s="76">
        <v>30</v>
      </c>
      <c r="F166" s="77"/>
      <c r="G166" s="77">
        <f t="shared" si="18"/>
        <v>30</v>
      </c>
      <c r="H166" s="170"/>
      <c r="I166" s="170"/>
      <c r="J166" s="170">
        <v>0</v>
      </c>
      <c r="K166" s="132">
        <f t="shared" si="19"/>
        <v>0</v>
      </c>
    </row>
    <row r="167" spans="1:11" ht="12.75">
      <c r="A167" s="93" t="s">
        <v>179</v>
      </c>
      <c r="B167" s="79"/>
      <c r="C167" s="79"/>
      <c r="D167" s="80"/>
      <c r="E167" s="76">
        <v>15</v>
      </c>
      <c r="F167" s="77"/>
      <c r="G167" s="82">
        <f t="shared" si="18"/>
        <v>15</v>
      </c>
      <c r="H167" s="171"/>
      <c r="I167" s="171"/>
      <c r="J167" s="170">
        <v>0</v>
      </c>
      <c r="K167" s="132">
        <f t="shared" si="19"/>
        <v>0</v>
      </c>
    </row>
    <row r="168" spans="1:11" ht="12.75">
      <c r="A168" s="93" t="s">
        <v>279</v>
      </c>
      <c r="B168" s="79"/>
      <c r="C168" s="79"/>
      <c r="D168" s="80"/>
      <c r="E168" s="76">
        <v>5</v>
      </c>
      <c r="F168" s="77">
        <v>3</v>
      </c>
      <c r="G168" s="82">
        <f t="shared" si="18"/>
        <v>8</v>
      </c>
      <c r="H168" s="171"/>
      <c r="I168" s="171">
        <v>7.3</v>
      </c>
      <c r="J168" s="170">
        <v>7.3</v>
      </c>
      <c r="K168" s="132">
        <f t="shared" si="19"/>
        <v>0.9125</v>
      </c>
    </row>
    <row r="169" spans="1:11" ht="12.75">
      <c r="A169" s="204" t="s">
        <v>43</v>
      </c>
      <c r="B169" s="202"/>
      <c r="C169" s="202"/>
      <c r="D169" s="203"/>
      <c r="E169" s="76">
        <v>43500</v>
      </c>
      <c r="F169" s="77">
        <v>48325</v>
      </c>
      <c r="G169" s="115">
        <f t="shared" si="18"/>
        <v>91825</v>
      </c>
      <c r="H169" s="171"/>
      <c r="I169" s="171">
        <v>90646.2</v>
      </c>
      <c r="J169" s="170">
        <v>90646.2</v>
      </c>
      <c r="K169" s="132">
        <f t="shared" si="19"/>
        <v>0.9871625374353389</v>
      </c>
    </row>
    <row r="170" spans="1:11" ht="13.5" thickBot="1">
      <c r="A170" s="2"/>
      <c r="B170" s="2"/>
      <c r="C170" s="2"/>
      <c r="D170" s="2"/>
      <c r="E170" s="3"/>
      <c r="F170" s="3"/>
      <c r="G170" s="3"/>
      <c r="H170" s="172"/>
      <c r="I170" s="172"/>
      <c r="J170" s="172"/>
      <c r="K170" s="116"/>
    </row>
    <row r="171" spans="1:11" ht="13.5" thickBot="1">
      <c r="A171" s="19" t="s">
        <v>44</v>
      </c>
      <c r="B171" s="20"/>
      <c r="C171" s="20"/>
      <c r="D171" s="21"/>
      <c r="E171" s="3"/>
      <c r="F171" s="3"/>
      <c r="G171" s="3"/>
      <c r="H171" s="172"/>
      <c r="I171" s="172"/>
      <c r="J171" s="172"/>
      <c r="K171" s="116"/>
    </row>
    <row r="172" spans="1:11" ht="13.5" thickBot="1">
      <c r="A172" s="71" t="s">
        <v>151</v>
      </c>
      <c r="B172" s="53"/>
      <c r="C172" s="53"/>
      <c r="D172" s="53"/>
      <c r="E172" s="63">
        <f>SUM(E173:E174)</f>
        <v>1000</v>
      </c>
      <c r="F172" s="55">
        <f>SUM(F173:F174)</f>
        <v>2000</v>
      </c>
      <c r="G172" s="55">
        <f>SUM(E172:F172)</f>
        <v>3000</v>
      </c>
      <c r="H172" s="166">
        <f>H173+H174</f>
        <v>199.9</v>
      </c>
      <c r="I172" s="163">
        <f>I173+I174</f>
        <v>546.4</v>
      </c>
      <c r="J172" s="166">
        <f>SUM(J173:J174)</f>
        <v>746.3</v>
      </c>
      <c r="K172" s="124">
        <f>SUM(J172/G172)</f>
        <v>0.24876666666666666</v>
      </c>
    </row>
    <row r="173" spans="1:11" ht="12.75">
      <c r="A173" s="58" t="s">
        <v>314</v>
      </c>
      <c r="B173" s="46"/>
      <c r="C173" s="46"/>
      <c r="D173" s="46"/>
      <c r="E173" s="49">
        <v>1000</v>
      </c>
      <c r="F173" s="34"/>
      <c r="G173" s="37">
        <f>SUM(E173:F173)</f>
        <v>1000</v>
      </c>
      <c r="H173" s="160">
        <v>199.9</v>
      </c>
      <c r="I173" s="160">
        <v>546</v>
      </c>
      <c r="J173" s="160">
        <v>745.9</v>
      </c>
      <c r="K173" s="130">
        <f>SUM(J173/G173)</f>
        <v>0.7459</v>
      </c>
    </row>
    <row r="174" spans="1:11" ht="12.75">
      <c r="A174" s="60" t="s">
        <v>148</v>
      </c>
      <c r="B174" s="47"/>
      <c r="C174" s="47"/>
      <c r="D174" s="61"/>
      <c r="E174" s="35"/>
      <c r="F174" s="25">
        <v>2000</v>
      </c>
      <c r="G174" s="40">
        <f>SUM(E174:F174)</f>
        <v>2000</v>
      </c>
      <c r="H174" s="161"/>
      <c r="I174" s="161">
        <v>0.4</v>
      </c>
      <c r="J174" s="161">
        <v>0.4</v>
      </c>
      <c r="K174" s="121">
        <f>SUM(J174/G174)</f>
        <v>0.0002</v>
      </c>
    </row>
    <row r="175" spans="1:11" s="13" customFormat="1" ht="13.5" thickBot="1">
      <c r="A175" s="4"/>
      <c r="B175" s="4"/>
      <c r="C175" s="4"/>
      <c r="D175" s="4"/>
      <c r="E175" s="31"/>
      <c r="F175" s="8"/>
      <c r="G175" s="8"/>
      <c r="H175" s="162"/>
      <c r="I175" s="162"/>
      <c r="J175" s="162"/>
      <c r="K175" s="131"/>
    </row>
    <row r="176" spans="1:11" ht="13.5" thickBot="1">
      <c r="A176" s="71" t="s">
        <v>187</v>
      </c>
      <c r="B176" s="53"/>
      <c r="C176" s="53"/>
      <c r="D176" s="54"/>
      <c r="E176" s="63">
        <f>SUM(E177:E179)</f>
        <v>1000</v>
      </c>
      <c r="F176" s="55">
        <f>SUM(F177:F179)</f>
        <v>332.85</v>
      </c>
      <c r="G176" s="55">
        <f>SUM(E176:F176)</f>
        <v>1332.85</v>
      </c>
      <c r="H176" s="159">
        <f>H177+H178+H179</f>
        <v>740.4000000000001</v>
      </c>
      <c r="I176" s="163">
        <f>I177+I178+I179</f>
        <v>273.3</v>
      </c>
      <c r="J176" s="166">
        <f>SUM(J177:J179)</f>
        <v>1013.6999999999999</v>
      </c>
      <c r="K176" s="124">
        <f>SUM(J176/G176)</f>
        <v>0.7605506996286153</v>
      </c>
    </row>
    <row r="177" spans="1:11" ht="12.75">
      <c r="A177" s="58" t="s">
        <v>49</v>
      </c>
      <c r="B177" s="46"/>
      <c r="C177" s="46"/>
      <c r="D177" s="14"/>
      <c r="E177" s="49">
        <v>900</v>
      </c>
      <c r="F177" s="34"/>
      <c r="G177" s="37">
        <f>SUM(E177:F177)</f>
        <v>900</v>
      </c>
      <c r="H177" s="160">
        <v>620.7</v>
      </c>
      <c r="I177" s="160">
        <v>26.1</v>
      </c>
      <c r="J177" s="160">
        <v>646.8</v>
      </c>
      <c r="K177" s="130">
        <f>SUM(J177/G177)</f>
        <v>0.7186666666666666</v>
      </c>
    </row>
    <row r="178" spans="1:11" ht="12.75">
      <c r="A178" s="50" t="s">
        <v>162</v>
      </c>
      <c r="B178" s="4"/>
      <c r="C178" s="4"/>
      <c r="D178" s="59"/>
      <c r="E178" s="35">
        <v>100</v>
      </c>
      <c r="F178" s="25">
        <v>140</v>
      </c>
      <c r="G178" s="40">
        <f>SUM(E178:F178)</f>
        <v>240</v>
      </c>
      <c r="H178" s="161">
        <v>119.7</v>
      </c>
      <c r="I178" s="161">
        <v>54.3</v>
      </c>
      <c r="J178" s="161">
        <v>174</v>
      </c>
      <c r="K178" s="121">
        <f>SUM(J178/G178)</f>
        <v>0.725</v>
      </c>
    </row>
    <row r="179" spans="1:11" ht="12.75">
      <c r="A179" s="60" t="s">
        <v>171</v>
      </c>
      <c r="B179" s="47"/>
      <c r="C179" s="47"/>
      <c r="D179" s="61"/>
      <c r="E179" s="35"/>
      <c r="F179" s="25">
        <v>192.85</v>
      </c>
      <c r="G179" s="40">
        <f>SUM(E179:F179)</f>
        <v>192.85</v>
      </c>
      <c r="H179" s="161"/>
      <c r="I179" s="161">
        <v>192.9</v>
      </c>
      <c r="J179" s="161">
        <v>192.9</v>
      </c>
      <c r="K179" s="121">
        <f>SUM(J179/G179)</f>
        <v>1.0002592688618097</v>
      </c>
    </row>
    <row r="180" spans="1:11" s="13" customFormat="1" ht="13.5" thickBot="1">
      <c r="A180" s="4"/>
      <c r="B180" s="4"/>
      <c r="C180" s="4"/>
      <c r="D180" s="4"/>
      <c r="E180" s="31"/>
      <c r="F180" s="8"/>
      <c r="G180" s="8"/>
      <c r="H180" s="162"/>
      <c r="I180" s="162"/>
      <c r="J180" s="162"/>
      <c r="K180" s="131"/>
    </row>
    <row r="181" spans="1:11" ht="13.5" thickBot="1">
      <c r="A181" s="71" t="s">
        <v>111</v>
      </c>
      <c r="B181" s="53"/>
      <c r="C181" s="53"/>
      <c r="D181" s="53"/>
      <c r="E181" s="63">
        <f>SUM(E182:E185)</f>
        <v>1730</v>
      </c>
      <c r="F181" s="55">
        <f>SUM(F182:F185)</f>
        <v>-57.599999999999994</v>
      </c>
      <c r="G181" s="55">
        <f>SUM(E181:F181)</f>
        <v>1672.4</v>
      </c>
      <c r="H181" s="166">
        <f>H182+H183+H184+H185</f>
        <v>182.3</v>
      </c>
      <c r="I181" s="163">
        <f>I182+I183+I184+I185</f>
        <v>843.7</v>
      </c>
      <c r="J181" s="166">
        <f>SUM(J182:J185)</f>
        <v>1026</v>
      </c>
      <c r="K181" s="124">
        <f>SUM(J181/G181)</f>
        <v>0.6134895957904807</v>
      </c>
    </row>
    <row r="182" spans="1:11" ht="12.75">
      <c r="A182" s="58" t="s">
        <v>315</v>
      </c>
      <c r="B182" s="46"/>
      <c r="C182" s="46"/>
      <c r="D182" s="46"/>
      <c r="E182" s="49">
        <v>100</v>
      </c>
      <c r="F182" s="34">
        <v>20</v>
      </c>
      <c r="G182" s="37">
        <f>SUM(E182:F182)</f>
        <v>120</v>
      </c>
      <c r="H182" s="160"/>
      <c r="I182" s="160">
        <v>115</v>
      </c>
      <c r="J182" s="160">
        <v>115</v>
      </c>
      <c r="K182" s="130">
        <f>SUM(J182/G182)</f>
        <v>0.9583333333333334</v>
      </c>
    </row>
    <row r="183" spans="1:11" ht="12.75">
      <c r="A183" s="50" t="s">
        <v>112</v>
      </c>
      <c r="B183" s="4"/>
      <c r="C183" s="4"/>
      <c r="D183" s="4"/>
      <c r="E183" s="35">
        <v>1000</v>
      </c>
      <c r="F183" s="25">
        <v>-260</v>
      </c>
      <c r="G183" s="37">
        <f>SUM(E183:F183)</f>
        <v>740</v>
      </c>
      <c r="H183" s="160"/>
      <c r="I183" s="160">
        <v>665.1</v>
      </c>
      <c r="J183" s="161">
        <v>665.1</v>
      </c>
      <c r="K183" s="121">
        <f>SUM(J183/G183)</f>
        <v>0.8987837837837838</v>
      </c>
    </row>
    <row r="184" spans="1:11" ht="12.75">
      <c r="A184" s="50" t="s">
        <v>48</v>
      </c>
      <c r="B184" s="4"/>
      <c r="C184" s="4"/>
      <c r="D184" s="59"/>
      <c r="E184" s="35">
        <v>600</v>
      </c>
      <c r="F184" s="25">
        <v>182.4</v>
      </c>
      <c r="G184" s="37">
        <f>SUM(E184:F184)</f>
        <v>782.4</v>
      </c>
      <c r="H184" s="160">
        <v>182.3</v>
      </c>
      <c r="I184" s="160">
        <v>63.6</v>
      </c>
      <c r="J184" s="161">
        <v>245.9</v>
      </c>
      <c r="K184" s="121">
        <f>SUM(J184/G184)</f>
        <v>0.31428936605316976</v>
      </c>
    </row>
    <row r="185" spans="1:11" ht="13.5" thickBot="1">
      <c r="A185" s="51" t="s">
        <v>163</v>
      </c>
      <c r="B185" s="22"/>
      <c r="C185" s="22"/>
      <c r="D185" s="22"/>
      <c r="E185" s="32">
        <v>30</v>
      </c>
      <c r="F185" s="29"/>
      <c r="G185" s="29">
        <f>SUM(E185:F185)</f>
        <v>30</v>
      </c>
      <c r="H185" s="174"/>
      <c r="I185" s="174"/>
      <c r="J185" s="174">
        <v>0</v>
      </c>
      <c r="K185" s="122">
        <f>SUM(J185/G185)</f>
        <v>0</v>
      </c>
    </row>
    <row r="186" spans="1:11" ht="13.5" thickBot="1">
      <c r="A186" s="2"/>
      <c r="B186" s="2"/>
      <c r="C186" s="2"/>
      <c r="D186" s="2"/>
      <c r="E186" s="8"/>
      <c r="F186" s="8"/>
      <c r="G186" s="8"/>
      <c r="H186" s="162"/>
      <c r="I186" s="162"/>
      <c r="J186" s="162"/>
      <c r="K186" s="116"/>
    </row>
    <row r="187" spans="1:11" ht="13.5" thickBot="1">
      <c r="A187" s="52" t="s">
        <v>59</v>
      </c>
      <c r="B187" s="53"/>
      <c r="C187" s="53"/>
      <c r="D187" s="54"/>
      <c r="E187" s="62">
        <f>SUM(E188:E197)</f>
        <v>13561</v>
      </c>
      <c r="F187" s="55">
        <f>SUM(F188:F197)</f>
        <v>334</v>
      </c>
      <c r="G187" s="55">
        <f>SUM(E187:F187)</f>
        <v>13895</v>
      </c>
      <c r="H187" s="159">
        <f>H188+H189+H190+H191+H192+H193+H194+H195+H196+H197</f>
        <v>925.3</v>
      </c>
      <c r="I187" s="159">
        <f>I188+I189+I190+I191+I192+I193+I194+I195+I196+I197</f>
        <v>12293.099999999999</v>
      </c>
      <c r="J187" s="159">
        <f>SUM(J188:J197)</f>
        <v>13218.399999999998</v>
      </c>
      <c r="K187" s="124">
        <f>SUM(J187/G187)</f>
        <v>0.951306225260885</v>
      </c>
    </row>
    <row r="188" spans="1:11" ht="12.75">
      <c r="A188" s="58" t="s">
        <v>266</v>
      </c>
      <c r="B188" s="46"/>
      <c r="C188" s="46"/>
      <c r="D188" s="14"/>
      <c r="E188" s="65">
        <v>1589</v>
      </c>
      <c r="F188" s="26">
        <v>-135</v>
      </c>
      <c r="G188" s="68">
        <f>SUM(E188:F188)</f>
        <v>1454</v>
      </c>
      <c r="H188" s="165"/>
      <c r="I188" s="165">
        <v>1187.1</v>
      </c>
      <c r="J188" s="165">
        <v>1187.1</v>
      </c>
      <c r="K188" s="130">
        <f aca="true" t="shared" si="20" ref="K188:K197">SUM(J188/G188)</f>
        <v>0.8164374140302613</v>
      </c>
    </row>
    <row r="189" spans="1:11" ht="12.75">
      <c r="A189" s="50" t="s">
        <v>14</v>
      </c>
      <c r="B189" s="4"/>
      <c r="C189" s="4"/>
      <c r="D189" s="59"/>
      <c r="E189" s="35">
        <v>8005</v>
      </c>
      <c r="F189" s="25"/>
      <c r="G189" s="40">
        <f>SUM(E189:F189)</f>
        <v>8005</v>
      </c>
      <c r="H189" s="161"/>
      <c r="I189" s="161">
        <v>7787.6</v>
      </c>
      <c r="J189" s="161">
        <v>7787.6</v>
      </c>
      <c r="K189" s="121">
        <f t="shared" si="20"/>
        <v>0.972841973766396</v>
      </c>
    </row>
    <row r="190" spans="1:11" ht="12.75">
      <c r="A190" s="50" t="s">
        <v>15</v>
      </c>
      <c r="B190" s="4"/>
      <c r="C190" s="4"/>
      <c r="D190" s="59"/>
      <c r="E190" s="35">
        <v>2802</v>
      </c>
      <c r="F190" s="25"/>
      <c r="G190" s="40">
        <f aca="true" t="shared" si="21" ref="G190:G197">SUM(E190:F190)</f>
        <v>2802</v>
      </c>
      <c r="H190" s="161"/>
      <c r="I190" s="161">
        <v>2728.7</v>
      </c>
      <c r="J190" s="161">
        <v>2728.7</v>
      </c>
      <c r="K190" s="121">
        <f t="shared" si="20"/>
        <v>0.9738401142041399</v>
      </c>
    </row>
    <row r="191" spans="1:11" ht="12.75">
      <c r="A191" s="50" t="s">
        <v>16</v>
      </c>
      <c r="B191" s="4"/>
      <c r="C191" s="4"/>
      <c r="D191" s="59"/>
      <c r="E191" s="35">
        <v>240</v>
      </c>
      <c r="F191" s="25"/>
      <c r="G191" s="40">
        <f t="shared" si="21"/>
        <v>240</v>
      </c>
      <c r="H191" s="161"/>
      <c r="I191" s="161">
        <v>220.8</v>
      </c>
      <c r="J191" s="161">
        <v>220.8</v>
      </c>
      <c r="K191" s="121">
        <f t="shared" si="20"/>
        <v>0.92</v>
      </c>
    </row>
    <row r="192" spans="1:11" ht="12.75">
      <c r="A192" s="50" t="s">
        <v>296</v>
      </c>
      <c r="B192" s="4"/>
      <c r="C192" s="4"/>
      <c r="D192" s="59"/>
      <c r="E192" s="35">
        <v>45</v>
      </c>
      <c r="F192" s="25"/>
      <c r="G192" s="40">
        <f t="shared" si="21"/>
        <v>45</v>
      </c>
      <c r="H192" s="161"/>
      <c r="I192" s="161">
        <v>40.4</v>
      </c>
      <c r="J192" s="161">
        <v>40.4</v>
      </c>
      <c r="K192" s="121">
        <f t="shared" si="20"/>
        <v>0.8977777777777778</v>
      </c>
    </row>
    <row r="193" spans="1:11" ht="12.75">
      <c r="A193" s="50" t="s">
        <v>9</v>
      </c>
      <c r="B193" s="4"/>
      <c r="C193" s="4"/>
      <c r="D193" s="59"/>
      <c r="E193" s="35">
        <v>240</v>
      </c>
      <c r="F193" s="25"/>
      <c r="G193" s="40">
        <f t="shared" si="21"/>
        <v>240</v>
      </c>
      <c r="H193" s="161"/>
      <c r="I193" s="161">
        <v>174.3</v>
      </c>
      <c r="J193" s="161">
        <v>174.3</v>
      </c>
      <c r="K193" s="121">
        <f t="shared" si="20"/>
        <v>0.7262500000000001</v>
      </c>
    </row>
    <row r="194" spans="1:11" ht="12.75">
      <c r="A194" s="50" t="s">
        <v>8</v>
      </c>
      <c r="B194" s="4"/>
      <c r="C194" s="4"/>
      <c r="D194" s="59"/>
      <c r="E194" s="35">
        <v>10</v>
      </c>
      <c r="F194" s="25"/>
      <c r="G194" s="40">
        <f t="shared" si="21"/>
        <v>10</v>
      </c>
      <c r="H194" s="161"/>
      <c r="I194" s="161">
        <v>8.4</v>
      </c>
      <c r="J194" s="161">
        <v>8.4</v>
      </c>
      <c r="K194" s="121">
        <f t="shared" si="20"/>
        <v>0.8400000000000001</v>
      </c>
    </row>
    <row r="195" spans="1:11" ht="12.75">
      <c r="A195" s="50" t="s">
        <v>96</v>
      </c>
      <c r="B195" s="4"/>
      <c r="C195" s="4"/>
      <c r="D195" s="59"/>
      <c r="E195" s="35">
        <v>30</v>
      </c>
      <c r="F195" s="25">
        <v>135</v>
      </c>
      <c r="G195" s="40">
        <f t="shared" si="21"/>
        <v>165</v>
      </c>
      <c r="H195" s="161"/>
      <c r="I195" s="161">
        <v>145.8</v>
      </c>
      <c r="J195" s="161">
        <v>145.8</v>
      </c>
      <c r="K195" s="121">
        <f t="shared" si="20"/>
        <v>0.8836363636363637</v>
      </c>
    </row>
    <row r="196" spans="1:11" ht="12.75">
      <c r="A196" s="50" t="s">
        <v>116</v>
      </c>
      <c r="B196" s="4"/>
      <c r="C196" s="4"/>
      <c r="D196" s="59"/>
      <c r="E196" s="35">
        <v>200</v>
      </c>
      <c r="F196" s="25">
        <v>334</v>
      </c>
      <c r="G196" s="40">
        <f t="shared" si="21"/>
        <v>534</v>
      </c>
      <c r="H196" s="161">
        <v>527.8</v>
      </c>
      <c r="I196" s="161"/>
      <c r="J196" s="161">
        <v>527.8</v>
      </c>
      <c r="K196" s="121">
        <f t="shared" si="20"/>
        <v>0.9883895131086141</v>
      </c>
    </row>
    <row r="197" spans="1:11" ht="13.5" thickBot="1">
      <c r="A197" s="51" t="s">
        <v>267</v>
      </c>
      <c r="B197" s="22" t="s">
        <v>152</v>
      </c>
      <c r="C197" s="22"/>
      <c r="D197" s="72"/>
      <c r="E197" s="32">
        <v>400</v>
      </c>
      <c r="F197" s="29"/>
      <c r="G197" s="38">
        <f t="shared" si="21"/>
        <v>400</v>
      </c>
      <c r="H197" s="174">
        <v>397.5</v>
      </c>
      <c r="I197" s="174"/>
      <c r="J197" s="174">
        <v>397.5</v>
      </c>
      <c r="K197" s="122">
        <f t="shared" si="20"/>
        <v>0.99375</v>
      </c>
    </row>
    <row r="198" spans="1:11" ht="13.5" thickBot="1">
      <c r="A198" s="2"/>
      <c r="B198" s="2"/>
      <c r="C198" s="2"/>
      <c r="D198" s="2"/>
      <c r="E198" s="8"/>
      <c r="F198" s="8"/>
      <c r="G198" s="8"/>
      <c r="H198" s="162"/>
      <c r="I198" s="162"/>
      <c r="J198" s="162"/>
      <c r="K198" s="116"/>
    </row>
    <row r="199" spans="1:11" ht="13.5" thickBot="1">
      <c r="A199" s="19" t="s">
        <v>78</v>
      </c>
      <c r="B199" s="20"/>
      <c r="C199" s="20"/>
      <c r="D199" s="21"/>
      <c r="E199" s="3"/>
      <c r="F199" s="3"/>
      <c r="G199" s="3"/>
      <c r="H199" s="172"/>
      <c r="I199" s="172"/>
      <c r="J199" s="172"/>
      <c r="K199" s="116"/>
    </row>
    <row r="200" spans="1:11" ht="13.5" thickBot="1">
      <c r="A200" s="18" t="s">
        <v>173</v>
      </c>
      <c r="B200" s="4"/>
      <c r="C200" s="4"/>
      <c r="D200" s="4"/>
      <c r="E200" s="3"/>
      <c r="F200" s="3"/>
      <c r="G200" s="3"/>
      <c r="H200" s="172"/>
      <c r="I200" s="172"/>
      <c r="J200" s="172"/>
      <c r="K200" s="116"/>
    </row>
    <row r="201" spans="1:11" ht="13.5" thickBot="1">
      <c r="A201" s="71" t="s">
        <v>99</v>
      </c>
      <c r="B201" s="53"/>
      <c r="C201" s="53"/>
      <c r="D201" s="53"/>
      <c r="E201" s="62">
        <f>SUM(E202:E202)</f>
        <v>1300</v>
      </c>
      <c r="F201" s="55">
        <f>SUM(F202:F202)</f>
        <v>191</v>
      </c>
      <c r="G201" s="55">
        <f>SUM(E201:F201)</f>
        <v>1491</v>
      </c>
      <c r="H201" s="159">
        <f>H202</f>
        <v>1485.2</v>
      </c>
      <c r="I201" s="159">
        <f>I202</f>
        <v>0</v>
      </c>
      <c r="J201" s="159">
        <f>SUM(J202:J202)</f>
        <v>1485.2</v>
      </c>
      <c r="K201" s="124">
        <f>SUM(J201/G201)</f>
        <v>0.9961099932930919</v>
      </c>
    </row>
    <row r="202" spans="1:11" ht="12.75">
      <c r="A202" s="137" t="s">
        <v>298</v>
      </c>
      <c r="B202" s="138"/>
      <c r="C202" s="138"/>
      <c r="D202" s="119"/>
      <c r="E202" s="35">
        <v>1300</v>
      </c>
      <c r="F202" s="25">
        <v>191</v>
      </c>
      <c r="G202" s="40">
        <f>SUM(E202:F202)</f>
        <v>1491</v>
      </c>
      <c r="H202" s="161">
        <v>1485.2</v>
      </c>
      <c r="I202" s="161"/>
      <c r="J202" s="161">
        <v>1485.2</v>
      </c>
      <c r="K202" s="121">
        <f>SUM(J202/G202)</f>
        <v>0.9961099932930919</v>
      </c>
    </row>
    <row r="203" spans="1:11" s="13" customFormat="1" ht="13.5" thickBot="1">
      <c r="A203" s="4"/>
      <c r="B203" s="4"/>
      <c r="C203" s="4"/>
      <c r="D203" s="4"/>
      <c r="E203" s="8"/>
      <c r="F203" s="8"/>
      <c r="G203" s="8"/>
      <c r="H203" s="162"/>
      <c r="I203" s="162"/>
      <c r="J203" s="162"/>
      <c r="K203" s="131"/>
    </row>
    <row r="204" spans="1:11" s="13" customFormat="1" ht="13.5" thickBot="1">
      <c r="A204" s="71" t="s">
        <v>242</v>
      </c>
      <c r="B204" s="53"/>
      <c r="C204" s="53"/>
      <c r="D204" s="53"/>
      <c r="E204" s="62">
        <f aca="true" t="shared" si="22" ref="E204:J204">SUM(E205:E229)</f>
        <v>11986</v>
      </c>
      <c r="F204" s="55">
        <f t="shared" si="22"/>
        <v>741.5600000000002</v>
      </c>
      <c r="G204" s="67">
        <f>SUM(E204:F204)</f>
        <v>12727.56</v>
      </c>
      <c r="H204" s="159">
        <f t="shared" si="22"/>
        <v>0</v>
      </c>
      <c r="I204" s="159">
        <f t="shared" si="22"/>
        <v>10696.799999999997</v>
      </c>
      <c r="J204" s="159">
        <f t="shared" si="22"/>
        <v>10696.799999999997</v>
      </c>
      <c r="K204" s="124">
        <f>SUM(J204/G204)</f>
        <v>0.8404438871236904</v>
      </c>
    </row>
    <row r="205" spans="1:11" ht="12.75">
      <c r="A205" s="50" t="s">
        <v>107</v>
      </c>
      <c r="B205" s="4"/>
      <c r="C205" s="13"/>
      <c r="D205" s="4"/>
      <c r="E205" s="35">
        <v>45</v>
      </c>
      <c r="F205" s="25"/>
      <c r="G205" s="40">
        <f>SUM(E205:F205)</f>
        <v>45</v>
      </c>
      <c r="H205" s="161"/>
      <c r="I205" s="161">
        <v>4</v>
      </c>
      <c r="J205" s="161">
        <v>4</v>
      </c>
      <c r="K205" s="121">
        <f>SUM(J205/G205)</f>
        <v>0.08888888888888889</v>
      </c>
    </row>
    <row r="206" spans="1:11" ht="12.75">
      <c r="A206" s="50" t="s">
        <v>60</v>
      </c>
      <c r="B206" s="4"/>
      <c r="C206" s="13"/>
      <c r="D206" s="4"/>
      <c r="E206" s="35">
        <v>160</v>
      </c>
      <c r="F206" s="25">
        <v>6</v>
      </c>
      <c r="G206" s="40">
        <f aca="true" t="shared" si="23" ref="G206:G229">SUM(E206:F206)</f>
        <v>166</v>
      </c>
      <c r="H206" s="161"/>
      <c r="I206" s="161">
        <v>165.5</v>
      </c>
      <c r="J206" s="161">
        <v>165.5</v>
      </c>
      <c r="K206" s="121">
        <f aca="true" t="shared" si="24" ref="K206:K229">SUM(J206/G206)</f>
        <v>0.9969879518072289</v>
      </c>
    </row>
    <row r="207" spans="1:11" ht="12.75">
      <c r="A207" s="50" t="s">
        <v>17</v>
      </c>
      <c r="B207" s="4"/>
      <c r="C207" s="13"/>
      <c r="D207" s="4"/>
      <c r="E207" s="35">
        <v>100</v>
      </c>
      <c r="F207" s="25">
        <v>130.64</v>
      </c>
      <c r="G207" s="40">
        <f t="shared" si="23"/>
        <v>230.64</v>
      </c>
      <c r="H207" s="161"/>
      <c r="I207" s="161">
        <v>217.5</v>
      </c>
      <c r="J207" s="161">
        <v>217.5</v>
      </c>
      <c r="K207" s="121">
        <f t="shared" si="24"/>
        <v>0.9430280957336109</v>
      </c>
    </row>
    <row r="208" spans="1:11" ht="12.75">
      <c r="A208" s="50" t="s">
        <v>61</v>
      </c>
      <c r="B208" s="4"/>
      <c r="C208" s="13"/>
      <c r="D208" s="4"/>
      <c r="E208" s="35">
        <v>800</v>
      </c>
      <c r="F208" s="25">
        <v>16.3</v>
      </c>
      <c r="G208" s="40">
        <f t="shared" si="23"/>
        <v>816.3</v>
      </c>
      <c r="H208" s="161"/>
      <c r="I208" s="161">
        <v>812.7</v>
      </c>
      <c r="J208" s="161">
        <v>812.7</v>
      </c>
      <c r="K208" s="121">
        <f t="shared" si="24"/>
        <v>0.9955898566703419</v>
      </c>
    </row>
    <row r="209" spans="1:11" ht="12.75">
      <c r="A209" s="50" t="s">
        <v>62</v>
      </c>
      <c r="B209" s="4"/>
      <c r="C209" s="13"/>
      <c r="D209" s="4"/>
      <c r="E209" s="35">
        <v>150</v>
      </c>
      <c r="F209" s="25">
        <v>-7.5</v>
      </c>
      <c r="G209" s="40">
        <f t="shared" si="23"/>
        <v>142.5</v>
      </c>
      <c r="H209" s="161"/>
      <c r="I209" s="161">
        <v>130</v>
      </c>
      <c r="J209" s="161">
        <v>130</v>
      </c>
      <c r="K209" s="121">
        <f t="shared" si="24"/>
        <v>0.9122807017543859</v>
      </c>
    </row>
    <row r="210" spans="1:11" ht="12.75">
      <c r="A210" s="50" t="s">
        <v>197</v>
      </c>
      <c r="B210" s="4"/>
      <c r="C210" s="13"/>
      <c r="D210" s="59"/>
      <c r="E210" s="35">
        <v>1000</v>
      </c>
      <c r="F210" s="25">
        <v>-48.75</v>
      </c>
      <c r="G210" s="40">
        <f t="shared" si="23"/>
        <v>951.25</v>
      </c>
      <c r="H210" s="161"/>
      <c r="I210" s="161">
        <v>660</v>
      </c>
      <c r="J210" s="161">
        <v>660</v>
      </c>
      <c r="K210" s="121">
        <f t="shared" si="24"/>
        <v>0.6938239159001314</v>
      </c>
    </row>
    <row r="211" spans="1:11" ht="12.75">
      <c r="A211" s="50" t="s">
        <v>63</v>
      </c>
      <c r="B211" s="4"/>
      <c r="C211" s="13"/>
      <c r="D211" s="59"/>
      <c r="E211" s="35">
        <v>1000</v>
      </c>
      <c r="F211" s="25">
        <v>-71.25</v>
      </c>
      <c r="G211" s="40">
        <f t="shared" si="23"/>
        <v>928.75</v>
      </c>
      <c r="H211" s="161"/>
      <c r="I211" s="161">
        <v>747.4</v>
      </c>
      <c r="J211" s="161">
        <v>747.4</v>
      </c>
      <c r="K211" s="121">
        <f t="shared" si="24"/>
        <v>0.8047375504710632</v>
      </c>
    </row>
    <row r="212" spans="1:11" ht="12.75">
      <c r="A212" s="50" t="s">
        <v>3</v>
      </c>
      <c r="B212" s="4"/>
      <c r="C212" s="13"/>
      <c r="D212" s="59"/>
      <c r="E212" s="35">
        <v>450</v>
      </c>
      <c r="F212" s="25">
        <v>-149</v>
      </c>
      <c r="G212" s="40">
        <f t="shared" si="23"/>
        <v>301</v>
      </c>
      <c r="H212" s="161"/>
      <c r="I212" s="161">
        <v>300.7</v>
      </c>
      <c r="J212" s="161">
        <v>300.7</v>
      </c>
      <c r="K212" s="121">
        <f t="shared" si="24"/>
        <v>0.9990033222591361</v>
      </c>
    </row>
    <row r="213" spans="1:11" ht="12.75">
      <c r="A213" s="50" t="s">
        <v>4</v>
      </c>
      <c r="B213" s="4"/>
      <c r="C213" s="13"/>
      <c r="D213" s="59"/>
      <c r="E213" s="35">
        <v>1700</v>
      </c>
      <c r="F213" s="25">
        <v>-430</v>
      </c>
      <c r="G213" s="40">
        <f t="shared" si="23"/>
        <v>1270</v>
      </c>
      <c r="H213" s="161"/>
      <c r="I213" s="161">
        <v>1182.6</v>
      </c>
      <c r="J213" s="161">
        <v>1182.6</v>
      </c>
      <c r="K213" s="121">
        <f t="shared" si="24"/>
        <v>0.9311811023622046</v>
      </c>
    </row>
    <row r="214" spans="1:11" ht="12.75">
      <c r="A214" s="50" t="s">
        <v>136</v>
      </c>
      <c r="B214" s="4"/>
      <c r="C214" s="13"/>
      <c r="D214" s="59"/>
      <c r="E214" s="35">
        <v>300</v>
      </c>
      <c r="F214" s="25">
        <v>80</v>
      </c>
      <c r="G214" s="40">
        <f t="shared" si="23"/>
        <v>380</v>
      </c>
      <c r="H214" s="161"/>
      <c r="I214" s="161">
        <v>359.8</v>
      </c>
      <c r="J214" s="161">
        <v>359.8</v>
      </c>
      <c r="K214" s="121">
        <f t="shared" si="24"/>
        <v>0.9468421052631579</v>
      </c>
    </row>
    <row r="215" spans="1:11" ht="12.75">
      <c r="A215" s="50" t="s">
        <v>269</v>
      </c>
      <c r="B215" s="4"/>
      <c r="C215" s="13"/>
      <c r="D215" s="59"/>
      <c r="E215" s="35">
        <v>1660</v>
      </c>
      <c r="F215" s="25">
        <v>-165</v>
      </c>
      <c r="G215" s="40">
        <f t="shared" si="23"/>
        <v>1495</v>
      </c>
      <c r="H215" s="161"/>
      <c r="I215" s="161">
        <v>1266</v>
      </c>
      <c r="J215" s="161">
        <v>1266</v>
      </c>
      <c r="K215" s="121">
        <f t="shared" si="24"/>
        <v>0.8468227424749164</v>
      </c>
    </row>
    <row r="216" spans="1:11" ht="12.75">
      <c r="A216" s="50" t="s">
        <v>64</v>
      </c>
      <c r="B216" s="4"/>
      <c r="C216" s="13"/>
      <c r="D216" s="59"/>
      <c r="E216" s="35">
        <v>261</v>
      </c>
      <c r="F216" s="25">
        <v>-0.3</v>
      </c>
      <c r="G216" s="40">
        <f t="shared" si="23"/>
        <v>260.7</v>
      </c>
      <c r="H216" s="161"/>
      <c r="I216" s="161">
        <v>218.9</v>
      </c>
      <c r="J216" s="161">
        <v>218.9</v>
      </c>
      <c r="K216" s="121">
        <f t="shared" si="24"/>
        <v>0.839662447257384</v>
      </c>
    </row>
    <row r="217" spans="1:11" ht="12.75">
      <c r="A217" s="50" t="s">
        <v>142</v>
      </c>
      <c r="B217" s="4"/>
      <c r="C217" s="13"/>
      <c r="D217" s="59"/>
      <c r="E217" s="35">
        <v>150</v>
      </c>
      <c r="F217" s="25"/>
      <c r="G217" s="40">
        <f t="shared" si="23"/>
        <v>150</v>
      </c>
      <c r="H217" s="161"/>
      <c r="I217" s="161">
        <v>140</v>
      </c>
      <c r="J217" s="161">
        <v>140</v>
      </c>
      <c r="K217" s="121">
        <f t="shared" si="24"/>
        <v>0.9333333333333333</v>
      </c>
    </row>
    <row r="218" spans="1:11" ht="12.75">
      <c r="A218" s="50" t="s">
        <v>141</v>
      </c>
      <c r="B218" s="4"/>
      <c r="C218" s="13"/>
      <c r="D218" s="59"/>
      <c r="E218" s="35">
        <v>2</v>
      </c>
      <c r="F218" s="25"/>
      <c r="G218" s="40">
        <f t="shared" si="23"/>
        <v>2</v>
      </c>
      <c r="H218" s="161"/>
      <c r="I218" s="161">
        <v>0</v>
      </c>
      <c r="J218" s="161">
        <v>0</v>
      </c>
      <c r="K218" s="121">
        <f t="shared" si="24"/>
        <v>0</v>
      </c>
    </row>
    <row r="219" spans="1:11" ht="12.75">
      <c r="A219" s="50" t="s">
        <v>174</v>
      </c>
      <c r="B219" s="4"/>
      <c r="C219" s="13"/>
      <c r="D219" s="59"/>
      <c r="E219" s="35">
        <v>1500</v>
      </c>
      <c r="F219" s="25">
        <v>-321.8</v>
      </c>
      <c r="G219" s="40">
        <f t="shared" si="23"/>
        <v>1178.2</v>
      </c>
      <c r="H219" s="161"/>
      <c r="I219" s="161">
        <v>780.8</v>
      </c>
      <c r="J219" s="161">
        <v>780.8</v>
      </c>
      <c r="K219" s="121">
        <f t="shared" si="24"/>
        <v>0.6627058224410116</v>
      </c>
    </row>
    <row r="220" spans="1:11" ht="12.75">
      <c r="A220" s="50" t="s">
        <v>72</v>
      </c>
      <c r="B220" s="4"/>
      <c r="C220" s="13"/>
      <c r="D220" s="59"/>
      <c r="E220" s="35">
        <v>1400</v>
      </c>
      <c r="F220" s="25">
        <v>100</v>
      </c>
      <c r="G220" s="40">
        <f t="shared" si="23"/>
        <v>1500</v>
      </c>
      <c r="H220" s="161"/>
      <c r="I220" s="161">
        <v>1167.4</v>
      </c>
      <c r="J220" s="161">
        <v>1167.4</v>
      </c>
      <c r="K220" s="121">
        <f t="shared" si="24"/>
        <v>0.7782666666666668</v>
      </c>
    </row>
    <row r="221" spans="1:11" ht="12.75">
      <c r="A221" s="50" t="s">
        <v>65</v>
      </c>
      <c r="B221" s="4"/>
      <c r="C221" s="13"/>
      <c r="D221" s="59"/>
      <c r="E221" s="49">
        <v>700</v>
      </c>
      <c r="F221" s="34"/>
      <c r="G221" s="40">
        <f t="shared" si="23"/>
        <v>700</v>
      </c>
      <c r="H221" s="160"/>
      <c r="I221" s="160">
        <v>421.8</v>
      </c>
      <c r="J221" s="160">
        <v>421.8</v>
      </c>
      <c r="K221" s="121">
        <f t="shared" si="24"/>
        <v>0.6025714285714285</v>
      </c>
    </row>
    <row r="222" spans="1:11" ht="12.75">
      <c r="A222" s="50" t="s">
        <v>268</v>
      </c>
      <c r="B222" s="4"/>
      <c r="C222" s="13"/>
      <c r="D222" s="59"/>
      <c r="E222" s="35"/>
      <c r="F222" s="25">
        <v>69.26</v>
      </c>
      <c r="G222" s="40">
        <f t="shared" si="23"/>
        <v>69.26</v>
      </c>
      <c r="H222" s="161"/>
      <c r="I222" s="161">
        <v>69.3</v>
      </c>
      <c r="J222" s="161">
        <v>69.3</v>
      </c>
      <c r="K222" s="121">
        <f t="shared" si="24"/>
        <v>1.0005775339301184</v>
      </c>
    </row>
    <row r="223" spans="1:11" ht="12.75">
      <c r="A223" s="50" t="s">
        <v>287</v>
      </c>
      <c r="B223" s="4"/>
      <c r="C223" s="13"/>
      <c r="D223" s="59"/>
      <c r="E223" s="35"/>
      <c r="F223" s="25">
        <v>50</v>
      </c>
      <c r="G223" s="40">
        <f t="shared" si="23"/>
        <v>50</v>
      </c>
      <c r="H223" s="161"/>
      <c r="I223" s="161">
        <v>50</v>
      </c>
      <c r="J223" s="161">
        <v>50</v>
      </c>
      <c r="K223" s="121">
        <f t="shared" si="24"/>
        <v>1</v>
      </c>
    </row>
    <row r="224" spans="1:11" ht="12.75">
      <c r="A224" s="50" t="s">
        <v>5</v>
      </c>
      <c r="B224" s="4"/>
      <c r="C224" s="13"/>
      <c r="D224" s="59"/>
      <c r="E224" s="35">
        <v>250</v>
      </c>
      <c r="F224" s="25"/>
      <c r="G224" s="40">
        <f t="shared" si="23"/>
        <v>250</v>
      </c>
      <c r="H224" s="161"/>
      <c r="I224" s="161">
        <v>209</v>
      </c>
      <c r="J224" s="161">
        <v>209</v>
      </c>
      <c r="K224" s="121">
        <f t="shared" si="24"/>
        <v>0.836</v>
      </c>
    </row>
    <row r="225" spans="1:11" ht="12.75">
      <c r="A225" s="50" t="s">
        <v>6</v>
      </c>
      <c r="B225" s="4"/>
      <c r="C225" s="13"/>
      <c r="D225" s="59"/>
      <c r="E225" s="35">
        <v>15</v>
      </c>
      <c r="F225" s="25"/>
      <c r="G225" s="40">
        <f t="shared" si="23"/>
        <v>15</v>
      </c>
      <c r="H225" s="161"/>
      <c r="I225" s="161">
        <v>12.6</v>
      </c>
      <c r="J225" s="161">
        <v>12.6</v>
      </c>
      <c r="K225" s="121">
        <f t="shared" si="24"/>
        <v>0.84</v>
      </c>
    </row>
    <row r="226" spans="1:11" ht="12.75">
      <c r="A226" s="60" t="s">
        <v>66</v>
      </c>
      <c r="B226" s="47"/>
      <c r="C226" s="16"/>
      <c r="D226" s="61"/>
      <c r="E226" s="35">
        <v>128</v>
      </c>
      <c r="F226" s="25"/>
      <c r="G226" s="40">
        <f t="shared" si="23"/>
        <v>128</v>
      </c>
      <c r="H226" s="161"/>
      <c r="I226" s="161">
        <v>86.8</v>
      </c>
      <c r="J226" s="161">
        <v>86.8</v>
      </c>
      <c r="K226" s="121">
        <f t="shared" si="24"/>
        <v>0.678125</v>
      </c>
    </row>
    <row r="227" spans="1:11" ht="12.75">
      <c r="A227" s="111" t="s">
        <v>108</v>
      </c>
      <c r="B227" s="12"/>
      <c r="C227" s="189"/>
      <c r="D227" s="140"/>
      <c r="E227" s="35">
        <v>15</v>
      </c>
      <c r="F227" s="25"/>
      <c r="G227" s="40">
        <f t="shared" si="23"/>
        <v>15</v>
      </c>
      <c r="H227" s="161"/>
      <c r="I227" s="161">
        <v>12.4</v>
      </c>
      <c r="J227" s="161">
        <v>12.4</v>
      </c>
      <c r="K227" s="121">
        <f t="shared" si="24"/>
        <v>0.8266666666666667</v>
      </c>
    </row>
    <row r="228" spans="1:11" ht="12.75">
      <c r="A228" s="50" t="s">
        <v>257</v>
      </c>
      <c r="B228" s="4"/>
      <c r="C228" s="13"/>
      <c r="D228" s="59"/>
      <c r="E228" s="35"/>
      <c r="F228" s="25">
        <v>1482.96</v>
      </c>
      <c r="G228" s="40">
        <f t="shared" si="23"/>
        <v>1482.96</v>
      </c>
      <c r="H228" s="161"/>
      <c r="I228" s="161">
        <v>1482.9</v>
      </c>
      <c r="J228" s="161">
        <v>1482.9</v>
      </c>
      <c r="K228" s="121">
        <f t="shared" si="24"/>
        <v>0.999959540378702</v>
      </c>
    </row>
    <row r="229" spans="1:11" ht="12.75">
      <c r="A229" s="60" t="s">
        <v>188</v>
      </c>
      <c r="B229" s="47"/>
      <c r="C229" s="16"/>
      <c r="D229" s="61"/>
      <c r="E229" s="35">
        <v>200</v>
      </c>
      <c r="F229" s="25"/>
      <c r="G229" s="40">
        <f t="shared" si="23"/>
        <v>200</v>
      </c>
      <c r="H229" s="161"/>
      <c r="I229" s="161">
        <v>198.7</v>
      </c>
      <c r="J229" s="161">
        <v>198.7</v>
      </c>
      <c r="K229" s="121">
        <f t="shared" si="24"/>
        <v>0.9934999999999999</v>
      </c>
    </row>
    <row r="230" spans="5:11" ht="13.5" thickBot="1">
      <c r="E230" s="69"/>
      <c r="F230" s="3"/>
      <c r="G230" s="3"/>
      <c r="H230" s="172"/>
      <c r="I230" s="172"/>
      <c r="J230" s="172"/>
      <c r="K230" s="116"/>
    </row>
    <row r="231" spans="1:11" ht="13.5" thickBot="1">
      <c r="A231" s="71" t="s">
        <v>177</v>
      </c>
      <c r="B231" s="53"/>
      <c r="C231" s="53"/>
      <c r="D231" s="54"/>
      <c r="E231" s="63">
        <f>SUM(E232:E233)</f>
        <v>3364</v>
      </c>
      <c r="F231" s="55">
        <f>SUM(F232:F233)</f>
        <v>-230</v>
      </c>
      <c r="G231" s="55">
        <f>SUM(E231:F231)</f>
        <v>3134</v>
      </c>
      <c r="H231" s="166">
        <f>H232+H233</f>
        <v>1117.2</v>
      </c>
      <c r="I231" s="163">
        <f>I232+I233</f>
        <v>1780.6000000000001</v>
      </c>
      <c r="J231" s="166">
        <f>SUM(J232:J233)</f>
        <v>2897.7999999999997</v>
      </c>
      <c r="K231" s="124">
        <f>SUM(J231/G231)</f>
        <v>0.9246330567964262</v>
      </c>
    </row>
    <row r="232" spans="1:11" ht="12.75">
      <c r="A232" s="58" t="s">
        <v>118</v>
      </c>
      <c r="B232" s="46"/>
      <c r="C232" s="98"/>
      <c r="D232" s="14"/>
      <c r="E232" s="49">
        <v>300</v>
      </c>
      <c r="F232" s="34">
        <v>-150</v>
      </c>
      <c r="G232" s="37">
        <f>SUM(E232:F232)</f>
        <v>150</v>
      </c>
      <c r="H232" s="160"/>
      <c r="I232" s="160">
        <v>125.7</v>
      </c>
      <c r="J232" s="160">
        <v>125.7</v>
      </c>
      <c r="K232" s="130">
        <f>SUM(J232/G232)</f>
        <v>0.838</v>
      </c>
    </row>
    <row r="233" spans="1:11" ht="12.75">
      <c r="A233" s="60" t="s">
        <v>71</v>
      </c>
      <c r="B233" s="47"/>
      <c r="C233" s="16"/>
      <c r="D233" s="61"/>
      <c r="E233" s="35">
        <v>3064</v>
      </c>
      <c r="F233" s="25">
        <v>-80</v>
      </c>
      <c r="G233" s="40">
        <f>SUM(E233:F233)</f>
        <v>2984</v>
      </c>
      <c r="H233" s="161">
        <v>1117.2</v>
      </c>
      <c r="I233" s="161">
        <v>1654.9</v>
      </c>
      <c r="J233" s="161">
        <v>2772.1</v>
      </c>
      <c r="K233" s="121">
        <f>SUM(J233/G233)</f>
        <v>0.9289879356568365</v>
      </c>
    </row>
    <row r="234" spans="1:11" s="13" customFormat="1" ht="13.5" thickBot="1">
      <c r="A234" s="6"/>
      <c r="B234" s="4"/>
      <c r="C234" s="4"/>
      <c r="D234" s="4"/>
      <c r="E234" s="31"/>
      <c r="F234" s="8"/>
      <c r="G234" s="8"/>
      <c r="H234" s="162"/>
      <c r="I234" s="162"/>
      <c r="J234" s="162"/>
      <c r="K234" s="131"/>
    </row>
    <row r="235" spans="1:11" ht="13.5" thickBot="1">
      <c r="A235" s="52" t="s">
        <v>165</v>
      </c>
      <c r="B235" s="53"/>
      <c r="C235" s="53"/>
      <c r="D235" s="53"/>
      <c r="E235" s="62">
        <v>100</v>
      </c>
      <c r="F235" s="55">
        <v>8125</v>
      </c>
      <c r="G235" s="67">
        <f>SUM(E235:F235)</f>
        <v>8225</v>
      </c>
      <c r="H235" s="159">
        <v>8219.9</v>
      </c>
      <c r="I235" s="159"/>
      <c r="J235" s="159">
        <v>8219.9</v>
      </c>
      <c r="K235" s="124">
        <f>SUM(J235/G235)</f>
        <v>0.9993799392097265</v>
      </c>
    </row>
    <row r="236" spans="1:11" ht="13.5" thickBot="1">
      <c r="A236" s="1"/>
      <c r="B236" s="2"/>
      <c r="C236" s="2"/>
      <c r="D236" s="2"/>
      <c r="E236" s="31"/>
      <c r="F236" s="8"/>
      <c r="G236" s="8"/>
      <c r="H236" s="162"/>
      <c r="I236" s="162"/>
      <c r="J236" s="162"/>
      <c r="K236" s="116"/>
    </row>
    <row r="237" spans="1:11" ht="13.5" thickBot="1">
      <c r="A237" s="71" t="s">
        <v>175</v>
      </c>
      <c r="B237" s="99"/>
      <c r="C237" s="99"/>
      <c r="D237" s="99"/>
      <c r="E237" s="62">
        <v>100</v>
      </c>
      <c r="F237" s="55"/>
      <c r="G237" s="67">
        <f>SUM(E237:F237)</f>
        <v>100</v>
      </c>
      <c r="H237" s="159">
        <f>H238</f>
        <v>0</v>
      </c>
      <c r="I237" s="159">
        <f>I238</f>
        <v>86.4</v>
      </c>
      <c r="J237" s="159">
        <f>SUM(J238:J238)</f>
        <v>86.4</v>
      </c>
      <c r="K237" s="124">
        <f>SUM(J237/G237)</f>
        <v>0.8640000000000001</v>
      </c>
    </row>
    <row r="238" spans="1:11" ht="12.75">
      <c r="A238" s="137" t="s">
        <v>7</v>
      </c>
      <c r="B238" s="138"/>
      <c r="C238" s="138"/>
      <c r="D238" s="139"/>
      <c r="E238" s="49">
        <v>100</v>
      </c>
      <c r="F238" s="34"/>
      <c r="G238" s="37">
        <f>SUM(E238:F238)</f>
        <v>100</v>
      </c>
      <c r="H238" s="160"/>
      <c r="I238" s="160">
        <v>86.4</v>
      </c>
      <c r="J238" s="160">
        <v>86.4</v>
      </c>
      <c r="K238" s="130">
        <f>SUM(J238/G238)</f>
        <v>0.8640000000000001</v>
      </c>
    </row>
    <row r="239" spans="1:11" ht="13.5" thickBot="1">
      <c r="A239" s="2"/>
      <c r="B239" s="2"/>
      <c r="C239" s="2"/>
      <c r="D239" s="4"/>
      <c r="E239" s="31"/>
      <c r="F239" s="3"/>
      <c r="G239" s="3"/>
      <c r="H239" s="172"/>
      <c r="I239" s="172"/>
      <c r="J239" s="172"/>
      <c r="K239" s="116"/>
    </row>
    <row r="240" spans="1:11" ht="13.5" thickBot="1">
      <c r="A240" s="71" t="s">
        <v>176</v>
      </c>
      <c r="B240" s="53"/>
      <c r="C240" s="53"/>
      <c r="D240" s="53"/>
      <c r="E240" s="63">
        <f>SUM(E241:E242)</f>
        <v>620</v>
      </c>
      <c r="F240" s="55">
        <f>SUM(F241:F242)</f>
        <v>269.97</v>
      </c>
      <c r="G240" s="55">
        <f>SUM(E240:F240)</f>
        <v>889.97</v>
      </c>
      <c r="H240" s="166">
        <f>H241+H242</f>
        <v>80</v>
      </c>
      <c r="I240" s="163">
        <f>I241+I242</f>
        <v>654.6</v>
      </c>
      <c r="J240" s="166">
        <f>SUM(J241:J242)</f>
        <v>734.6</v>
      </c>
      <c r="K240" s="124">
        <f>SUM(J240/G240)</f>
        <v>0.8254210816094925</v>
      </c>
    </row>
    <row r="241" spans="1:11" ht="12.75">
      <c r="A241" s="58" t="s">
        <v>198</v>
      </c>
      <c r="B241" s="46"/>
      <c r="C241" s="46"/>
      <c r="D241" s="98"/>
      <c r="E241" s="49">
        <v>270</v>
      </c>
      <c r="F241" s="34"/>
      <c r="G241" s="37">
        <f>SUM(E241:F241)</f>
        <v>270</v>
      </c>
      <c r="H241" s="160"/>
      <c r="I241" s="160">
        <v>234.4</v>
      </c>
      <c r="J241" s="160">
        <v>234.4</v>
      </c>
      <c r="K241" s="130">
        <f>SUM(J241/G241)</f>
        <v>0.8681481481481482</v>
      </c>
    </row>
    <row r="242" spans="1:11" ht="12.75">
      <c r="A242" s="60" t="s">
        <v>316</v>
      </c>
      <c r="B242" s="47"/>
      <c r="C242" s="47"/>
      <c r="D242" s="61"/>
      <c r="E242" s="35">
        <v>350</v>
      </c>
      <c r="F242" s="25">
        <v>269.97</v>
      </c>
      <c r="G242" s="40">
        <f>SUM(E242:F242)</f>
        <v>619.97</v>
      </c>
      <c r="H242" s="161">
        <v>80</v>
      </c>
      <c r="I242" s="161">
        <v>420.2</v>
      </c>
      <c r="J242" s="161">
        <v>500.2</v>
      </c>
      <c r="K242" s="121">
        <f>SUM(J242/G242)</f>
        <v>0.806813232898366</v>
      </c>
    </row>
    <row r="243" spans="1:11" ht="12.75">
      <c r="A243" s="2"/>
      <c r="B243" s="2"/>
      <c r="C243" s="2"/>
      <c r="D243" s="4"/>
      <c r="E243" s="8"/>
      <c r="F243" s="3"/>
      <c r="G243" s="3"/>
      <c r="H243" s="172"/>
      <c r="I243" s="172"/>
      <c r="J243" s="172"/>
      <c r="K243" s="116"/>
    </row>
    <row r="244" spans="1:11" ht="13.5" thickBot="1">
      <c r="A244" s="15" t="s">
        <v>178</v>
      </c>
      <c r="B244" s="2"/>
      <c r="C244" s="2"/>
      <c r="D244" s="2"/>
      <c r="E244" s="8"/>
      <c r="F244" s="8"/>
      <c r="G244" s="8"/>
      <c r="H244" s="162"/>
      <c r="I244" s="162"/>
      <c r="J244" s="162"/>
      <c r="K244" s="116"/>
    </row>
    <row r="245" spans="1:11" ht="13.5" thickBot="1">
      <c r="A245" s="71" t="s">
        <v>243</v>
      </c>
      <c r="B245" s="53"/>
      <c r="C245" s="53"/>
      <c r="D245" s="53"/>
      <c r="E245" s="62">
        <f>SUM(E246:E251)</f>
        <v>2895</v>
      </c>
      <c r="F245" s="55">
        <f>SUM(F246:F251)</f>
        <v>0</v>
      </c>
      <c r="G245" s="55">
        <f>SUM(E245:F245)</f>
        <v>2895</v>
      </c>
      <c r="H245" s="166">
        <f>H246+H247+H248+H249+H250+H251</f>
        <v>0</v>
      </c>
      <c r="I245" s="163">
        <f>I246+I247+I248+I249+I250+I251</f>
        <v>2782.9000000000005</v>
      </c>
      <c r="J245" s="166">
        <f>SUM(J246:J251)</f>
        <v>2782.9000000000005</v>
      </c>
      <c r="K245" s="124">
        <f aca="true" t="shared" si="25" ref="K245:K251">SUM(J245/G245)</f>
        <v>0.9612780656303974</v>
      </c>
    </row>
    <row r="246" spans="1:11" ht="12.75">
      <c r="A246" s="58" t="s">
        <v>69</v>
      </c>
      <c r="B246" s="46"/>
      <c r="C246" s="98"/>
      <c r="D246" s="46"/>
      <c r="E246" s="49">
        <v>1765</v>
      </c>
      <c r="F246" s="34"/>
      <c r="G246" s="37">
        <f aca="true" t="shared" si="26" ref="G246:G251">SUM(E246:F246)</f>
        <v>1765</v>
      </c>
      <c r="H246" s="160"/>
      <c r="I246" s="160">
        <v>1753.9</v>
      </c>
      <c r="J246" s="160">
        <v>1753.9</v>
      </c>
      <c r="K246" s="130">
        <f t="shared" si="25"/>
        <v>0.9937110481586403</v>
      </c>
    </row>
    <row r="247" spans="1:11" ht="12.75">
      <c r="A247" s="50" t="s">
        <v>73</v>
      </c>
      <c r="B247" s="4"/>
      <c r="C247" s="13"/>
      <c r="D247" s="4"/>
      <c r="E247" s="35">
        <v>618</v>
      </c>
      <c r="F247" s="25"/>
      <c r="G247" s="40">
        <f t="shared" si="26"/>
        <v>618</v>
      </c>
      <c r="H247" s="161"/>
      <c r="I247" s="161">
        <v>616.7</v>
      </c>
      <c r="J247" s="161">
        <v>616.7</v>
      </c>
      <c r="K247" s="121">
        <f t="shared" si="25"/>
        <v>0.9978964401294499</v>
      </c>
    </row>
    <row r="248" spans="1:11" ht="12.75">
      <c r="A248" s="50" t="s">
        <v>77</v>
      </c>
      <c r="B248" s="4"/>
      <c r="C248" s="4"/>
      <c r="D248" s="13"/>
      <c r="E248" s="35">
        <v>291</v>
      </c>
      <c r="F248" s="25"/>
      <c r="G248" s="40">
        <f t="shared" si="26"/>
        <v>291</v>
      </c>
      <c r="H248" s="161"/>
      <c r="I248" s="161">
        <v>240.6</v>
      </c>
      <c r="J248" s="161">
        <v>240.6</v>
      </c>
      <c r="K248" s="121">
        <f t="shared" si="25"/>
        <v>0.8268041237113402</v>
      </c>
    </row>
    <row r="249" spans="1:11" ht="12.75">
      <c r="A249" s="50" t="s">
        <v>193</v>
      </c>
      <c r="B249" s="4"/>
      <c r="C249" s="4"/>
      <c r="D249" s="13"/>
      <c r="E249" s="49">
        <v>10</v>
      </c>
      <c r="F249" s="34"/>
      <c r="G249" s="40">
        <f t="shared" si="26"/>
        <v>10</v>
      </c>
      <c r="H249" s="160"/>
      <c r="I249" s="160">
        <v>9</v>
      </c>
      <c r="J249" s="160">
        <v>9</v>
      </c>
      <c r="K249" s="121">
        <f t="shared" si="25"/>
        <v>0.9</v>
      </c>
    </row>
    <row r="250" spans="1:11" ht="12.75">
      <c r="A250" s="50" t="s">
        <v>194</v>
      </c>
      <c r="B250" s="4"/>
      <c r="C250" s="4"/>
      <c r="D250" s="13"/>
      <c r="E250" s="35">
        <v>100</v>
      </c>
      <c r="F250" s="25"/>
      <c r="G250" s="40">
        <f t="shared" si="26"/>
        <v>100</v>
      </c>
      <c r="H250" s="161"/>
      <c r="I250" s="161">
        <v>52.3</v>
      </c>
      <c r="J250" s="161">
        <v>52.3</v>
      </c>
      <c r="K250" s="121">
        <f t="shared" si="25"/>
        <v>0.523</v>
      </c>
    </row>
    <row r="251" spans="1:11" ht="12.75">
      <c r="A251" s="60" t="s">
        <v>74</v>
      </c>
      <c r="B251" s="47"/>
      <c r="C251" s="47"/>
      <c r="D251" s="16"/>
      <c r="E251" s="49">
        <v>111</v>
      </c>
      <c r="F251" s="34"/>
      <c r="G251" s="40">
        <f t="shared" si="26"/>
        <v>111</v>
      </c>
      <c r="H251" s="160"/>
      <c r="I251" s="160">
        <v>110.4</v>
      </c>
      <c r="J251" s="160">
        <v>110.4</v>
      </c>
      <c r="K251" s="121">
        <f t="shared" si="25"/>
        <v>0.9945945945945946</v>
      </c>
    </row>
    <row r="252" spans="5:11" ht="13.5" thickBot="1">
      <c r="E252" s="11"/>
      <c r="F252" s="70"/>
      <c r="G252" s="70"/>
      <c r="H252" s="177"/>
      <c r="I252" s="177"/>
      <c r="J252" s="177"/>
      <c r="K252" s="116"/>
    </row>
    <row r="253" spans="1:11" ht="13.5" thickBot="1">
      <c r="A253" s="71" t="s">
        <v>244</v>
      </c>
      <c r="B253" s="99"/>
      <c r="C253" s="99"/>
      <c r="D253" s="99"/>
      <c r="E253" s="62">
        <f>SUM(E254:E259)</f>
        <v>65877</v>
      </c>
      <c r="F253" s="55">
        <f>SUM(F254:F259)</f>
        <v>202</v>
      </c>
      <c r="G253" s="67">
        <f>SUM(E253:F253)</f>
        <v>66079</v>
      </c>
      <c r="H253" s="159">
        <f>H254+H255+H256+H257+H258+H259</f>
        <v>0</v>
      </c>
      <c r="I253" s="159">
        <f>I254+I255+I256+I257+I258+I259</f>
        <v>65750.3</v>
      </c>
      <c r="J253" s="159">
        <f>SUM(J254:J259)</f>
        <v>65750.3</v>
      </c>
      <c r="K253" s="124">
        <f>SUM(J253/G253)</f>
        <v>0.995025651114575</v>
      </c>
    </row>
    <row r="254" spans="1:11" ht="12.75">
      <c r="A254" s="58" t="s">
        <v>143</v>
      </c>
      <c r="B254" s="46"/>
      <c r="C254" s="98"/>
      <c r="D254" s="46"/>
      <c r="E254" s="49">
        <v>46645</v>
      </c>
      <c r="F254" s="34">
        <v>-2050.44</v>
      </c>
      <c r="G254" s="37">
        <f aca="true" t="shared" si="27" ref="G254:G259">SUM(E254:F254)</f>
        <v>44594.56</v>
      </c>
      <c r="H254" s="160"/>
      <c r="I254" s="160">
        <v>44594.5</v>
      </c>
      <c r="J254" s="160">
        <v>44594.5</v>
      </c>
      <c r="K254" s="130">
        <f aca="true" t="shared" si="28" ref="K254:K259">SUM(J254/G254)</f>
        <v>0.9999986545444108</v>
      </c>
    </row>
    <row r="255" spans="1:11" ht="12.75">
      <c r="A255" s="50" t="s">
        <v>258</v>
      </c>
      <c r="B255" s="4"/>
      <c r="C255" s="13"/>
      <c r="D255" s="4"/>
      <c r="E255" s="49"/>
      <c r="F255" s="34">
        <v>2150.44</v>
      </c>
      <c r="G255" s="37">
        <f t="shared" si="27"/>
        <v>2150.44</v>
      </c>
      <c r="H255" s="160"/>
      <c r="I255" s="160">
        <v>2150.4</v>
      </c>
      <c r="J255" s="160">
        <v>2150.4</v>
      </c>
      <c r="K255" s="121">
        <f t="shared" si="28"/>
        <v>0.9999813991555216</v>
      </c>
    </row>
    <row r="256" spans="1:11" ht="12.75">
      <c r="A256" s="50" t="s">
        <v>70</v>
      </c>
      <c r="B256" s="4"/>
      <c r="C256" s="13"/>
      <c r="D256" s="4"/>
      <c r="E256" s="35">
        <v>16326</v>
      </c>
      <c r="F256" s="25">
        <v>-650.64</v>
      </c>
      <c r="G256" s="37">
        <f t="shared" si="27"/>
        <v>15675.36</v>
      </c>
      <c r="H256" s="160"/>
      <c r="I256" s="161">
        <v>15674.4</v>
      </c>
      <c r="J256" s="161">
        <v>15674.4</v>
      </c>
      <c r="K256" s="121">
        <f t="shared" si="28"/>
        <v>0.9999387573873901</v>
      </c>
    </row>
    <row r="257" spans="1:11" ht="12.75">
      <c r="A257" s="50" t="s">
        <v>259</v>
      </c>
      <c r="B257" s="4"/>
      <c r="C257" s="13"/>
      <c r="D257" s="4"/>
      <c r="E257" s="35"/>
      <c r="F257" s="25">
        <v>752.64</v>
      </c>
      <c r="G257" s="37">
        <f t="shared" si="27"/>
        <v>752.64</v>
      </c>
      <c r="H257" s="160"/>
      <c r="I257" s="161">
        <v>752.7</v>
      </c>
      <c r="J257" s="161">
        <v>752.7</v>
      </c>
      <c r="K257" s="121">
        <f t="shared" si="28"/>
        <v>1.000079719387755</v>
      </c>
    </row>
    <row r="258" spans="1:11" ht="12.75">
      <c r="A258" s="50" t="s">
        <v>18</v>
      </c>
      <c r="B258" s="4"/>
      <c r="C258" s="13"/>
      <c r="D258" s="4"/>
      <c r="E258" s="35">
        <v>1453</v>
      </c>
      <c r="F258" s="25"/>
      <c r="G258" s="37">
        <f t="shared" si="27"/>
        <v>1453</v>
      </c>
      <c r="H258" s="160"/>
      <c r="I258" s="161">
        <v>1187.5</v>
      </c>
      <c r="J258" s="161">
        <v>1187.5</v>
      </c>
      <c r="K258" s="121">
        <f t="shared" si="28"/>
        <v>0.8172746042670337</v>
      </c>
    </row>
    <row r="259" spans="1:11" ht="12.75">
      <c r="A259" s="60" t="s">
        <v>16</v>
      </c>
      <c r="B259" s="47"/>
      <c r="C259" s="16"/>
      <c r="D259" s="47"/>
      <c r="E259" s="35">
        <v>1453</v>
      </c>
      <c r="F259" s="25"/>
      <c r="G259" s="37">
        <f t="shared" si="27"/>
        <v>1453</v>
      </c>
      <c r="H259" s="160"/>
      <c r="I259" s="161">
        <v>1390.8</v>
      </c>
      <c r="J259" s="161">
        <v>1390.8</v>
      </c>
      <c r="K259" s="121">
        <f t="shared" si="28"/>
        <v>0.9571920165175498</v>
      </c>
    </row>
    <row r="260" spans="1:11" ht="13.5" thickBot="1">
      <c r="A260" s="2"/>
      <c r="B260" s="2"/>
      <c r="C260" s="2"/>
      <c r="D260" s="2"/>
      <c r="E260" s="3"/>
      <c r="F260" s="3"/>
      <c r="G260" s="3"/>
      <c r="H260" s="172"/>
      <c r="I260" s="172"/>
      <c r="J260" s="172"/>
      <c r="K260" s="116"/>
    </row>
    <row r="261" spans="1:11" ht="13.5" thickBot="1">
      <c r="A261" s="71" t="s">
        <v>245</v>
      </c>
      <c r="B261" s="53"/>
      <c r="C261" s="53"/>
      <c r="D261" s="53"/>
      <c r="E261" s="62">
        <f>SUM(E262:E266)</f>
        <v>2438</v>
      </c>
      <c r="F261" s="55">
        <f>SUM(F262:F266)</f>
        <v>662.04</v>
      </c>
      <c r="G261" s="67">
        <f aca="true" t="shared" si="29" ref="G261:G266">SUM(E261:F261)</f>
        <v>3100.04</v>
      </c>
      <c r="H261" s="159">
        <f>H262+H263+H264+H265+H266</f>
        <v>0</v>
      </c>
      <c r="I261" s="159">
        <f>I262+I263+I264+I265+I266</f>
        <v>2290.1000000000004</v>
      </c>
      <c r="J261" s="159">
        <f>SUM(J262:J266)</f>
        <v>2290.1000000000004</v>
      </c>
      <c r="K261" s="124">
        <f aca="true" t="shared" si="30" ref="K261:K266">SUM(J261/G261)</f>
        <v>0.7387324034528588</v>
      </c>
    </row>
    <row r="262" spans="1:11" ht="12.75">
      <c r="A262" s="58" t="s">
        <v>76</v>
      </c>
      <c r="B262" s="46"/>
      <c r="C262" s="98"/>
      <c r="D262" s="46"/>
      <c r="E262" s="49">
        <v>300</v>
      </c>
      <c r="F262" s="34"/>
      <c r="G262" s="37">
        <f t="shared" si="29"/>
        <v>300</v>
      </c>
      <c r="H262" s="160"/>
      <c r="I262" s="160">
        <v>202.1</v>
      </c>
      <c r="J262" s="160">
        <v>202.1</v>
      </c>
      <c r="K262" s="130">
        <f t="shared" si="30"/>
        <v>0.6736666666666666</v>
      </c>
    </row>
    <row r="263" spans="1:11" ht="12.75">
      <c r="A263" s="50" t="s">
        <v>75</v>
      </c>
      <c r="B263" s="4"/>
      <c r="C263" s="13"/>
      <c r="D263" s="4"/>
      <c r="E263" s="35">
        <v>238</v>
      </c>
      <c r="F263" s="25"/>
      <c r="G263" s="37">
        <f t="shared" si="29"/>
        <v>238</v>
      </c>
      <c r="H263" s="160"/>
      <c r="I263" s="161">
        <v>224.4</v>
      </c>
      <c r="J263" s="161">
        <v>224.4</v>
      </c>
      <c r="K263" s="121">
        <f t="shared" si="30"/>
        <v>0.9428571428571428</v>
      </c>
    </row>
    <row r="264" spans="1:11" ht="12.75">
      <c r="A264" s="50" t="s">
        <v>8</v>
      </c>
      <c r="B264" s="4"/>
      <c r="C264" s="13"/>
      <c r="D264" s="59"/>
      <c r="E264" s="49">
        <v>500</v>
      </c>
      <c r="F264" s="34">
        <v>-67</v>
      </c>
      <c r="G264" s="37">
        <f t="shared" si="29"/>
        <v>433</v>
      </c>
      <c r="H264" s="160"/>
      <c r="I264" s="160">
        <v>284.6</v>
      </c>
      <c r="J264" s="160">
        <v>284.6</v>
      </c>
      <c r="K264" s="121">
        <f t="shared" si="30"/>
        <v>0.6572748267898384</v>
      </c>
    </row>
    <row r="265" spans="1:11" ht="12.75">
      <c r="A265" s="50" t="s">
        <v>122</v>
      </c>
      <c r="B265" s="4"/>
      <c r="C265" s="13"/>
      <c r="D265" s="4"/>
      <c r="E265" s="64">
        <v>1400</v>
      </c>
      <c r="F265" s="39">
        <v>7.16</v>
      </c>
      <c r="G265" s="37">
        <f t="shared" si="29"/>
        <v>1407.16</v>
      </c>
      <c r="H265" s="181"/>
      <c r="I265" s="167">
        <v>881.7</v>
      </c>
      <c r="J265" s="167">
        <v>881.7</v>
      </c>
      <c r="K265" s="121">
        <f t="shared" si="30"/>
        <v>0.6265811990107735</v>
      </c>
    </row>
    <row r="266" spans="1:11" ht="13.5" thickBot="1">
      <c r="A266" s="60" t="s">
        <v>199</v>
      </c>
      <c r="B266" s="47"/>
      <c r="C266" s="16"/>
      <c r="D266" s="61"/>
      <c r="E266" s="32"/>
      <c r="F266" s="29">
        <v>721.88</v>
      </c>
      <c r="G266" s="29">
        <f t="shared" si="29"/>
        <v>721.88</v>
      </c>
      <c r="H266" s="174"/>
      <c r="I266" s="174">
        <v>697.3</v>
      </c>
      <c r="J266" s="174">
        <v>697.3</v>
      </c>
      <c r="K266" s="122">
        <f t="shared" si="30"/>
        <v>0.965950019393805</v>
      </c>
    </row>
    <row r="267" spans="1:11" ht="13.5" thickBot="1">
      <c r="A267" s="2"/>
      <c r="B267" s="2"/>
      <c r="C267" s="2"/>
      <c r="D267" s="2"/>
      <c r="E267" s="44"/>
      <c r="F267" s="3"/>
      <c r="G267" s="3"/>
      <c r="H267" s="172"/>
      <c r="I267" s="172"/>
      <c r="J267" s="172"/>
      <c r="K267" s="116"/>
    </row>
    <row r="268" spans="1:11" ht="13.5" thickBot="1">
      <c r="A268" s="19" t="s">
        <v>172</v>
      </c>
      <c r="B268" s="20"/>
      <c r="C268" s="20"/>
      <c r="D268" s="21"/>
      <c r="E268" s="44"/>
      <c r="F268" s="3"/>
      <c r="G268" s="3"/>
      <c r="H268" s="172"/>
      <c r="I268" s="172"/>
      <c r="J268" s="172"/>
      <c r="K268" s="116"/>
    </row>
    <row r="269" spans="1:11" ht="12.75">
      <c r="A269" s="83" t="s">
        <v>67</v>
      </c>
      <c r="B269" s="84"/>
      <c r="C269" s="100"/>
      <c r="D269" s="85"/>
      <c r="E269" s="95">
        <v>400</v>
      </c>
      <c r="F269" s="86">
        <v>-55</v>
      </c>
      <c r="G269" s="87">
        <f>SUM(E269:F269)</f>
        <v>345</v>
      </c>
      <c r="H269" s="175"/>
      <c r="I269" s="175">
        <v>276.1</v>
      </c>
      <c r="J269" s="175">
        <v>276.1</v>
      </c>
      <c r="K269" s="120">
        <f>SUM(J269/G269)</f>
        <v>0.8002898550724639</v>
      </c>
    </row>
    <row r="270" spans="1:11" ht="13.5" thickBot="1">
      <c r="A270" s="88" t="s">
        <v>68</v>
      </c>
      <c r="B270" s="89"/>
      <c r="C270" s="101"/>
      <c r="D270" s="90"/>
      <c r="E270" s="96">
        <v>1250</v>
      </c>
      <c r="F270" s="91">
        <v>55</v>
      </c>
      <c r="G270" s="92">
        <f>SUM(E270:F270)</f>
        <v>1305</v>
      </c>
      <c r="H270" s="176"/>
      <c r="I270" s="176">
        <v>1305</v>
      </c>
      <c r="J270" s="176">
        <v>1305</v>
      </c>
      <c r="K270" s="133">
        <f>SUM(J270/G270)</f>
        <v>1</v>
      </c>
    </row>
    <row r="271" spans="1:11" ht="13.5" thickBot="1">
      <c r="A271" s="2"/>
      <c r="B271" s="2"/>
      <c r="C271" s="2"/>
      <c r="D271" s="2"/>
      <c r="E271" s="3"/>
      <c r="F271" s="3"/>
      <c r="G271" s="3"/>
      <c r="H271" s="172"/>
      <c r="I271" s="172"/>
      <c r="J271" s="172"/>
      <c r="K271" s="116"/>
    </row>
    <row r="272" spans="1:11" ht="13.5" thickBot="1">
      <c r="A272" s="19" t="s">
        <v>195</v>
      </c>
      <c r="B272" s="20"/>
      <c r="C272" s="20"/>
      <c r="D272" s="21"/>
      <c r="E272" s="3"/>
      <c r="F272" s="3"/>
      <c r="G272" s="3"/>
      <c r="H272" s="172"/>
      <c r="I272" s="172"/>
      <c r="J272" s="172"/>
      <c r="K272" s="116"/>
    </row>
    <row r="273" spans="1:11" ht="13.5" thickBot="1">
      <c r="A273" s="71" t="s">
        <v>189</v>
      </c>
      <c r="B273" s="53"/>
      <c r="C273" s="53"/>
      <c r="D273" s="53"/>
      <c r="E273" s="63">
        <f aca="true" t="shared" si="31" ref="E273:J273">SUM(E274:E290)</f>
        <v>3235</v>
      </c>
      <c r="F273" s="55">
        <f t="shared" si="31"/>
        <v>599.9</v>
      </c>
      <c r="G273" s="55">
        <f>SUM(E273:F273)</f>
        <v>3834.9</v>
      </c>
      <c r="H273" s="166">
        <f t="shared" si="31"/>
        <v>0</v>
      </c>
      <c r="I273" s="166">
        <f t="shared" si="31"/>
        <v>3375.6</v>
      </c>
      <c r="J273" s="166">
        <f t="shared" si="31"/>
        <v>3375.6</v>
      </c>
      <c r="K273" s="124">
        <f>SUM(J273/G273)</f>
        <v>0.8802315575373543</v>
      </c>
    </row>
    <row r="274" spans="1:11" ht="12.75">
      <c r="A274" s="58" t="s">
        <v>45</v>
      </c>
      <c r="B274" s="46"/>
      <c r="C274" s="46"/>
      <c r="D274" s="46"/>
      <c r="E274" s="49">
        <v>200</v>
      </c>
      <c r="F274" s="34">
        <v>-50</v>
      </c>
      <c r="G274" s="37">
        <f>SUM(E274:F274)</f>
        <v>150</v>
      </c>
      <c r="H274" s="160"/>
      <c r="I274" s="160">
        <v>134.4</v>
      </c>
      <c r="J274" s="160">
        <v>134.4</v>
      </c>
      <c r="K274" s="130">
        <f aca="true" t="shared" si="32" ref="K274:K290">SUM(J274/G274)</f>
        <v>0.896</v>
      </c>
    </row>
    <row r="275" spans="1:11" ht="12.75">
      <c r="A275" s="50" t="s">
        <v>46</v>
      </c>
      <c r="B275" s="4"/>
      <c r="C275" s="4"/>
      <c r="D275" s="59"/>
      <c r="E275" s="35">
        <v>155</v>
      </c>
      <c r="F275" s="25">
        <v>69</v>
      </c>
      <c r="G275" s="40">
        <f>SUM(E275:F275)</f>
        <v>224</v>
      </c>
      <c r="H275" s="161"/>
      <c r="I275" s="161">
        <v>194.4</v>
      </c>
      <c r="J275" s="161">
        <v>194.4</v>
      </c>
      <c r="K275" s="121">
        <f t="shared" si="32"/>
        <v>0.8678571428571429</v>
      </c>
    </row>
    <row r="276" spans="1:11" ht="12.75">
      <c r="A276" s="50" t="s">
        <v>47</v>
      </c>
      <c r="B276" s="4"/>
      <c r="C276" s="4"/>
      <c r="D276" s="59"/>
      <c r="E276" s="35"/>
      <c r="F276" s="25"/>
      <c r="G276" s="40"/>
      <c r="H276" s="161"/>
      <c r="I276" s="161"/>
      <c r="J276" s="161"/>
      <c r="K276" s="121"/>
    </row>
    <row r="277" spans="1:11" ht="12.75">
      <c r="A277" s="50" t="s">
        <v>246</v>
      </c>
      <c r="B277" s="4"/>
      <c r="C277" s="13"/>
      <c r="D277" s="4"/>
      <c r="E277" s="35">
        <v>180</v>
      </c>
      <c r="F277" s="25">
        <v>88</v>
      </c>
      <c r="G277" s="40">
        <f aca="true" t="shared" si="33" ref="G277:G290">SUM(E277:F277)</f>
        <v>268</v>
      </c>
      <c r="H277" s="161"/>
      <c r="I277" s="161">
        <v>145.1</v>
      </c>
      <c r="J277" s="161">
        <v>145.1</v>
      </c>
      <c r="K277" s="121">
        <f t="shared" si="32"/>
        <v>0.5414179104477612</v>
      </c>
    </row>
    <row r="278" spans="1:11" ht="12.75">
      <c r="A278" s="50" t="s">
        <v>247</v>
      </c>
      <c r="B278" s="4"/>
      <c r="C278" s="13"/>
      <c r="D278" s="4"/>
      <c r="E278" s="35">
        <v>15</v>
      </c>
      <c r="F278" s="25"/>
      <c r="G278" s="40">
        <f t="shared" si="33"/>
        <v>15</v>
      </c>
      <c r="H278" s="161"/>
      <c r="I278" s="161">
        <v>15</v>
      </c>
      <c r="J278" s="161">
        <v>15</v>
      </c>
      <c r="K278" s="121">
        <f t="shared" si="32"/>
        <v>1</v>
      </c>
    </row>
    <row r="279" spans="1:11" ht="12.75">
      <c r="A279" s="50" t="s">
        <v>248</v>
      </c>
      <c r="B279" s="4"/>
      <c r="C279" s="13"/>
      <c r="D279" s="4"/>
      <c r="E279" s="35">
        <v>100</v>
      </c>
      <c r="F279" s="25"/>
      <c r="G279" s="40">
        <f t="shared" si="33"/>
        <v>100</v>
      </c>
      <c r="H279" s="161"/>
      <c r="I279" s="161">
        <v>100</v>
      </c>
      <c r="J279" s="161">
        <v>100</v>
      </c>
      <c r="K279" s="121">
        <f t="shared" si="32"/>
        <v>1</v>
      </c>
    </row>
    <row r="280" spans="1:11" ht="12.75">
      <c r="A280" s="50" t="s">
        <v>249</v>
      </c>
      <c r="B280" s="4"/>
      <c r="C280" s="13"/>
      <c r="D280" s="4"/>
      <c r="E280" s="35">
        <v>20</v>
      </c>
      <c r="F280" s="25">
        <v>10</v>
      </c>
      <c r="G280" s="40">
        <f t="shared" si="33"/>
        <v>30</v>
      </c>
      <c r="H280" s="161"/>
      <c r="I280" s="161">
        <v>30</v>
      </c>
      <c r="J280" s="161">
        <v>30</v>
      </c>
      <c r="K280" s="121">
        <f t="shared" si="32"/>
        <v>1</v>
      </c>
    </row>
    <row r="281" spans="1:11" ht="12.75">
      <c r="A281" s="50" t="s">
        <v>250</v>
      </c>
      <c r="B281" s="4"/>
      <c r="C281" s="13"/>
      <c r="D281" s="4"/>
      <c r="E281" s="35">
        <v>30</v>
      </c>
      <c r="F281" s="25">
        <v>19</v>
      </c>
      <c r="G281" s="40">
        <f t="shared" si="33"/>
        <v>49</v>
      </c>
      <c r="H281" s="161"/>
      <c r="I281" s="161">
        <v>49</v>
      </c>
      <c r="J281" s="161">
        <v>49</v>
      </c>
      <c r="K281" s="121">
        <f t="shared" si="32"/>
        <v>1</v>
      </c>
    </row>
    <row r="282" spans="1:11" ht="12.75">
      <c r="A282" s="60" t="s">
        <v>251</v>
      </c>
      <c r="B282" s="47"/>
      <c r="C282" s="16"/>
      <c r="D282" s="61"/>
      <c r="E282" s="35">
        <v>50</v>
      </c>
      <c r="F282" s="25"/>
      <c r="G282" s="40">
        <f t="shared" si="33"/>
        <v>50</v>
      </c>
      <c r="H282" s="161"/>
      <c r="I282" s="161">
        <v>50</v>
      </c>
      <c r="J282" s="161">
        <v>50</v>
      </c>
      <c r="K282" s="121">
        <f t="shared" si="32"/>
        <v>1</v>
      </c>
    </row>
    <row r="283" spans="1:11" ht="12.75">
      <c r="A283" s="111" t="s">
        <v>252</v>
      </c>
      <c r="B283" s="12"/>
      <c r="C283" s="189"/>
      <c r="D283" s="140"/>
      <c r="E283" s="35">
        <v>190</v>
      </c>
      <c r="F283" s="25">
        <v>-175</v>
      </c>
      <c r="G283" s="40">
        <f t="shared" si="33"/>
        <v>15</v>
      </c>
      <c r="H283" s="161"/>
      <c r="I283" s="161">
        <v>15</v>
      </c>
      <c r="J283" s="161">
        <v>15</v>
      </c>
      <c r="K283" s="121">
        <f t="shared" si="32"/>
        <v>1</v>
      </c>
    </row>
    <row r="284" spans="1:11" ht="12.75">
      <c r="A284" s="50" t="s">
        <v>231</v>
      </c>
      <c r="B284" s="4"/>
      <c r="C284" s="13"/>
      <c r="D284" s="4"/>
      <c r="E284" s="49"/>
      <c r="F284" s="34">
        <v>222.4</v>
      </c>
      <c r="G284" s="40">
        <f t="shared" si="33"/>
        <v>222.4</v>
      </c>
      <c r="H284" s="160"/>
      <c r="I284" s="160">
        <v>222</v>
      </c>
      <c r="J284" s="160">
        <v>222</v>
      </c>
      <c r="K284" s="121">
        <f t="shared" si="32"/>
        <v>0.9982014388489209</v>
      </c>
    </row>
    <row r="285" spans="1:11" ht="12.75">
      <c r="A285" s="50" t="s">
        <v>12</v>
      </c>
      <c r="B285" s="4"/>
      <c r="C285" s="4"/>
      <c r="D285" s="4"/>
      <c r="E285" s="49">
        <v>180</v>
      </c>
      <c r="F285" s="34">
        <v>57</v>
      </c>
      <c r="G285" s="40">
        <f t="shared" si="33"/>
        <v>237</v>
      </c>
      <c r="H285" s="160"/>
      <c r="I285" s="160">
        <v>224</v>
      </c>
      <c r="J285" s="160">
        <v>224</v>
      </c>
      <c r="K285" s="121">
        <f t="shared" si="32"/>
        <v>0.9451476793248945</v>
      </c>
    </row>
    <row r="286" spans="1:11" ht="12.75">
      <c r="A286" s="50" t="s">
        <v>190</v>
      </c>
      <c r="B286" s="4"/>
      <c r="C286" s="4"/>
      <c r="D286" s="4"/>
      <c r="E286" s="35">
        <v>965</v>
      </c>
      <c r="F286" s="25">
        <v>270</v>
      </c>
      <c r="G286" s="40">
        <f t="shared" si="33"/>
        <v>1235</v>
      </c>
      <c r="H286" s="161"/>
      <c r="I286" s="161">
        <v>1136.6</v>
      </c>
      <c r="J286" s="161">
        <v>1136.6</v>
      </c>
      <c r="K286" s="121">
        <f t="shared" si="32"/>
        <v>0.920323886639676</v>
      </c>
    </row>
    <row r="287" spans="1:11" ht="12.75">
      <c r="A287" s="50" t="s">
        <v>13</v>
      </c>
      <c r="B287" s="4"/>
      <c r="C287" s="4"/>
      <c r="D287" s="4"/>
      <c r="E287" s="35">
        <v>700</v>
      </c>
      <c r="F287" s="25">
        <v>25</v>
      </c>
      <c r="G287" s="40">
        <f t="shared" si="33"/>
        <v>725</v>
      </c>
      <c r="H287" s="161"/>
      <c r="I287" s="161">
        <v>717.7</v>
      </c>
      <c r="J287" s="161">
        <v>717.7</v>
      </c>
      <c r="K287" s="121">
        <f t="shared" si="32"/>
        <v>0.9899310344827587</v>
      </c>
    </row>
    <row r="288" spans="1:11" ht="12.75">
      <c r="A288" s="50" t="s">
        <v>317</v>
      </c>
      <c r="B288" s="4"/>
      <c r="C288" s="4"/>
      <c r="D288" s="4"/>
      <c r="E288" s="35">
        <v>50</v>
      </c>
      <c r="F288" s="25"/>
      <c r="G288" s="40">
        <f t="shared" si="33"/>
        <v>50</v>
      </c>
      <c r="H288" s="161"/>
      <c r="I288" s="161">
        <v>32</v>
      </c>
      <c r="J288" s="161">
        <v>32</v>
      </c>
      <c r="K288" s="121">
        <f t="shared" si="32"/>
        <v>0.64</v>
      </c>
    </row>
    <row r="289" spans="1:11" ht="12.75">
      <c r="A289" s="50" t="s">
        <v>114</v>
      </c>
      <c r="B289" s="4"/>
      <c r="C289" s="4"/>
      <c r="D289" s="4"/>
      <c r="E289" s="35">
        <v>100</v>
      </c>
      <c r="F289" s="25"/>
      <c r="G289" s="40">
        <f t="shared" si="33"/>
        <v>100</v>
      </c>
      <c r="H289" s="161"/>
      <c r="I289" s="161">
        <v>99.4</v>
      </c>
      <c r="J289" s="161">
        <v>99.4</v>
      </c>
      <c r="K289" s="121">
        <f t="shared" si="32"/>
        <v>0.9940000000000001</v>
      </c>
    </row>
    <row r="290" spans="1:11" ht="12.75">
      <c r="A290" s="60" t="s">
        <v>318</v>
      </c>
      <c r="B290" s="47"/>
      <c r="C290" s="47"/>
      <c r="D290" s="47"/>
      <c r="E290" s="35">
        <v>300</v>
      </c>
      <c r="F290" s="25">
        <v>64.5</v>
      </c>
      <c r="G290" s="40">
        <f t="shared" si="33"/>
        <v>364.5</v>
      </c>
      <c r="H290" s="161"/>
      <c r="I290" s="161">
        <v>211</v>
      </c>
      <c r="J290" s="161">
        <v>211</v>
      </c>
      <c r="K290" s="121">
        <f t="shared" si="32"/>
        <v>0.578875171467764</v>
      </c>
    </row>
    <row r="291" spans="1:11" s="13" customFormat="1" ht="13.5" thickBot="1">
      <c r="A291" s="4"/>
      <c r="B291" s="4"/>
      <c r="C291" s="4"/>
      <c r="D291" s="4"/>
      <c r="E291" s="8"/>
      <c r="F291" s="8"/>
      <c r="G291" s="8"/>
      <c r="H291" s="162"/>
      <c r="I291" s="162"/>
      <c r="J291" s="162"/>
      <c r="K291" s="131"/>
    </row>
    <row r="292" spans="1:11" ht="13.5" thickBot="1">
      <c r="A292" s="71" t="s">
        <v>224</v>
      </c>
      <c r="B292" s="53"/>
      <c r="C292" s="53"/>
      <c r="D292" s="53"/>
      <c r="E292" s="63">
        <f aca="true" t="shared" si="34" ref="E292:J292">SUM(E293:E302)</f>
        <v>910</v>
      </c>
      <c r="F292" s="55">
        <f t="shared" si="34"/>
        <v>993</v>
      </c>
      <c r="G292" s="55">
        <f>SUM(E292:F292)</f>
        <v>1903</v>
      </c>
      <c r="H292" s="166">
        <f t="shared" si="34"/>
        <v>577</v>
      </c>
      <c r="I292" s="163">
        <f t="shared" si="34"/>
        <v>1322.1</v>
      </c>
      <c r="J292" s="166">
        <f t="shared" si="34"/>
        <v>1899.1</v>
      </c>
      <c r="K292" s="124">
        <f aca="true" t="shared" si="35" ref="K292:K302">SUM(J292/G292)</f>
        <v>0.9979506043089857</v>
      </c>
    </row>
    <row r="293" spans="1:11" ht="12.75">
      <c r="A293" s="58" t="s">
        <v>196</v>
      </c>
      <c r="B293" s="46"/>
      <c r="C293" s="46"/>
      <c r="D293" s="46"/>
      <c r="E293" s="49">
        <v>400</v>
      </c>
      <c r="F293" s="34">
        <v>311</v>
      </c>
      <c r="G293" s="37">
        <f aca="true" t="shared" si="36" ref="G293:G302">SUM(E293:F293)</f>
        <v>711</v>
      </c>
      <c r="H293" s="160"/>
      <c r="I293" s="160">
        <v>708.4</v>
      </c>
      <c r="J293" s="160">
        <v>708.4</v>
      </c>
      <c r="K293" s="130">
        <f t="shared" si="35"/>
        <v>0.9963431786216596</v>
      </c>
    </row>
    <row r="294" spans="1:11" ht="12.75">
      <c r="A294" s="50" t="s">
        <v>191</v>
      </c>
      <c r="B294" s="4"/>
      <c r="C294" s="4"/>
      <c r="D294" s="4"/>
      <c r="E294" s="35">
        <v>40</v>
      </c>
      <c r="F294" s="25"/>
      <c r="G294" s="40">
        <f t="shared" si="36"/>
        <v>40</v>
      </c>
      <c r="H294" s="161"/>
      <c r="I294" s="161">
        <v>38.7</v>
      </c>
      <c r="J294" s="161">
        <v>38.7</v>
      </c>
      <c r="K294" s="121">
        <f t="shared" si="35"/>
        <v>0.9675</v>
      </c>
    </row>
    <row r="295" spans="1:11" ht="12.75">
      <c r="A295" s="50" t="s">
        <v>149</v>
      </c>
      <c r="B295" s="4"/>
      <c r="C295" s="4"/>
      <c r="D295" s="4"/>
      <c r="E295" s="35">
        <v>200</v>
      </c>
      <c r="F295" s="25">
        <v>-70</v>
      </c>
      <c r="G295" s="40">
        <f t="shared" si="36"/>
        <v>130</v>
      </c>
      <c r="H295" s="161"/>
      <c r="I295" s="161">
        <v>130</v>
      </c>
      <c r="J295" s="161">
        <v>130</v>
      </c>
      <c r="K295" s="121">
        <f t="shared" si="35"/>
        <v>1</v>
      </c>
    </row>
    <row r="296" spans="1:11" ht="12.75">
      <c r="A296" s="50" t="s">
        <v>150</v>
      </c>
      <c r="B296" s="4"/>
      <c r="C296" s="4"/>
      <c r="D296" s="4"/>
      <c r="E296" s="49">
        <v>200</v>
      </c>
      <c r="F296" s="34">
        <v>80</v>
      </c>
      <c r="G296" s="40">
        <f t="shared" si="36"/>
        <v>280</v>
      </c>
      <c r="H296" s="160"/>
      <c r="I296" s="160">
        <v>280</v>
      </c>
      <c r="J296" s="160">
        <v>280</v>
      </c>
      <c r="K296" s="121">
        <f t="shared" si="35"/>
        <v>1</v>
      </c>
    </row>
    <row r="297" spans="1:11" ht="12.75">
      <c r="A297" s="50" t="s">
        <v>284</v>
      </c>
      <c r="B297" s="4"/>
      <c r="C297" s="4"/>
      <c r="D297" s="4"/>
      <c r="E297" s="35"/>
      <c r="F297" s="25">
        <v>227</v>
      </c>
      <c r="G297" s="40">
        <f t="shared" si="36"/>
        <v>227</v>
      </c>
      <c r="H297" s="161">
        <v>227</v>
      </c>
      <c r="I297" s="161"/>
      <c r="J297" s="161">
        <v>227</v>
      </c>
      <c r="K297" s="121">
        <f t="shared" si="35"/>
        <v>1</v>
      </c>
    </row>
    <row r="298" spans="1:11" ht="12.75">
      <c r="A298" s="50" t="s">
        <v>292</v>
      </c>
      <c r="B298" s="4"/>
      <c r="C298" s="4"/>
      <c r="D298" s="59"/>
      <c r="E298" s="35">
        <v>70</v>
      </c>
      <c r="F298" s="25"/>
      <c r="G298" s="40">
        <f t="shared" si="36"/>
        <v>70</v>
      </c>
      <c r="H298" s="161"/>
      <c r="I298" s="161">
        <v>70</v>
      </c>
      <c r="J298" s="161">
        <v>70</v>
      </c>
      <c r="K298" s="121">
        <f t="shared" si="35"/>
        <v>1</v>
      </c>
    </row>
    <row r="299" spans="1:11" ht="12.75">
      <c r="A299" s="151" t="s">
        <v>289</v>
      </c>
      <c r="B299" s="152"/>
      <c r="C299" s="152"/>
      <c r="D299" s="153"/>
      <c r="E299" s="147"/>
      <c r="F299" s="148">
        <v>10</v>
      </c>
      <c r="G299" s="149">
        <f t="shared" si="36"/>
        <v>10</v>
      </c>
      <c r="H299" s="178"/>
      <c r="I299" s="178">
        <v>10</v>
      </c>
      <c r="J299" s="178">
        <v>10</v>
      </c>
      <c r="K299" s="150">
        <f t="shared" si="35"/>
        <v>1</v>
      </c>
    </row>
    <row r="300" spans="1:11" ht="12.75">
      <c r="A300" s="151" t="s">
        <v>290</v>
      </c>
      <c r="B300" s="152"/>
      <c r="C300" s="152"/>
      <c r="D300" s="153"/>
      <c r="E300" s="154"/>
      <c r="F300" s="155">
        <v>35</v>
      </c>
      <c r="G300" s="149">
        <f t="shared" si="36"/>
        <v>35</v>
      </c>
      <c r="H300" s="179"/>
      <c r="I300" s="179">
        <v>35</v>
      </c>
      <c r="J300" s="179">
        <v>35</v>
      </c>
      <c r="K300" s="150">
        <f t="shared" si="35"/>
        <v>1</v>
      </c>
    </row>
    <row r="301" spans="1:11" ht="12.75">
      <c r="A301" s="151" t="s">
        <v>291</v>
      </c>
      <c r="B301" s="152"/>
      <c r="C301" s="152"/>
      <c r="D301" s="153"/>
      <c r="E301" s="147"/>
      <c r="F301" s="148">
        <v>50</v>
      </c>
      <c r="G301" s="149">
        <f t="shared" si="36"/>
        <v>50</v>
      </c>
      <c r="H301" s="178"/>
      <c r="I301" s="178">
        <v>50</v>
      </c>
      <c r="J301" s="178">
        <v>50</v>
      </c>
      <c r="K301" s="150">
        <f t="shared" si="35"/>
        <v>1</v>
      </c>
    </row>
    <row r="302" spans="1:11" ht="12.75">
      <c r="A302" s="60" t="s">
        <v>253</v>
      </c>
      <c r="B302" s="47"/>
      <c r="C302" s="47"/>
      <c r="D302" s="47"/>
      <c r="E302" s="35"/>
      <c r="F302" s="25">
        <v>350</v>
      </c>
      <c r="G302" s="40">
        <f t="shared" si="36"/>
        <v>350</v>
      </c>
      <c r="H302" s="161">
        <v>350</v>
      </c>
      <c r="I302" s="161"/>
      <c r="J302" s="161">
        <v>350</v>
      </c>
      <c r="K302" s="150">
        <f t="shared" si="35"/>
        <v>1</v>
      </c>
    </row>
    <row r="303" spans="1:11" ht="12.75">
      <c r="A303" s="4"/>
      <c r="B303" s="4"/>
      <c r="C303" s="4"/>
      <c r="D303" s="4"/>
      <c r="E303" s="31"/>
      <c r="F303" s="8"/>
      <c r="G303" s="8"/>
      <c r="H303" s="162"/>
      <c r="I303" s="162"/>
      <c r="J303" s="162"/>
      <c r="K303" s="131"/>
    </row>
    <row r="304" spans="1:11" s="13" customFormat="1" ht="13.5" thickBot="1">
      <c r="A304" s="4"/>
      <c r="B304" s="4"/>
      <c r="C304" s="4"/>
      <c r="D304" s="4"/>
      <c r="E304" s="8"/>
      <c r="F304" s="8"/>
      <c r="G304" s="8"/>
      <c r="H304" s="162"/>
      <c r="I304" s="162"/>
      <c r="J304" s="162"/>
      <c r="K304" s="131"/>
    </row>
    <row r="305" spans="1:11" ht="13.5" thickBot="1">
      <c r="A305" s="71" t="s">
        <v>225</v>
      </c>
      <c r="B305" s="53"/>
      <c r="C305" s="53"/>
      <c r="D305" s="53"/>
      <c r="E305" s="63">
        <f>SUM(E306:E307)</f>
        <v>265</v>
      </c>
      <c r="F305" s="55">
        <f>SUM(F306:F307)</f>
        <v>0</v>
      </c>
      <c r="G305" s="55">
        <f>SUM(E305:F305)</f>
        <v>265</v>
      </c>
      <c r="H305" s="166">
        <f>H306+H307</f>
        <v>0</v>
      </c>
      <c r="I305" s="163">
        <f>I306+I307</f>
        <v>232.60000000000002</v>
      </c>
      <c r="J305" s="166">
        <f>SUM(J306:J307)</f>
        <v>232.60000000000002</v>
      </c>
      <c r="K305" s="124">
        <f>SUM(J305/451)</f>
        <v>0.5157427937915743</v>
      </c>
    </row>
    <row r="306" spans="1:11" ht="12.75">
      <c r="A306" s="58" t="s">
        <v>113</v>
      </c>
      <c r="B306" s="46"/>
      <c r="C306" s="46"/>
      <c r="D306" s="14"/>
      <c r="E306" s="49">
        <v>65</v>
      </c>
      <c r="F306" s="34"/>
      <c r="G306" s="37">
        <f>SUM(E306:F306)</f>
        <v>65</v>
      </c>
      <c r="H306" s="160"/>
      <c r="I306" s="160">
        <v>50.2</v>
      </c>
      <c r="J306" s="160">
        <v>50.2</v>
      </c>
      <c r="K306" s="130">
        <f>SUM(J306/G306)</f>
        <v>0.7723076923076924</v>
      </c>
    </row>
    <row r="307" spans="1:11" ht="12.75">
      <c r="A307" s="60" t="s">
        <v>115</v>
      </c>
      <c r="B307" s="47"/>
      <c r="C307" s="47"/>
      <c r="D307" s="61"/>
      <c r="E307" s="35">
        <v>200</v>
      </c>
      <c r="F307" s="25"/>
      <c r="G307" s="40">
        <f>SUM(E307:F307)</f>
        <v>200</v>
      </c>
      <c r="H307" s="161"/>
      <c r="I307" s="161">
        <v>182.4</v>
      </c>
      <c r="J307" s="161">
        <v>182.4</v>
      </c>
      <c r="K307" s="121">
        <f>SUM(J307/G307)</f>
        <v>0.912</v>
      </c>
    </row>
    <row r="308" spans="1:11" s="13" customFormat="1" ht="13.5" thickBot="1">
      <c r="A308" s="4"/>
      <c r="B308" s="4"/>
      <c r="C308" s="4"/>
      <c r="D308" s="4"/>
      <c r="E308" s="31"/>
      <c r="F308" s="8"/>
      <c r="G308" s="8"/>
      <c r="H308" s="162"/>
      <c r="I308" s="162"/>
      <c r="J308" s="162"/>
      <c r="K308" s="131"/>
    </row>
    <row r="309" spans="1:11" ht="13.5" thickBot="1">
      <c r="A309" s="71" t="s">
        <v>223</v>
      </c>
      <c r="B309" s="53"/>
      <c r="C309" s="53"/>
      <c r="D309" s="53"/>
      <c r="E309" s="63">
        <f aca="true" t="shared" si="37" ref="E309:J309">SUM(E310:E314)</f>
        <v>605</v>
      </c>
      <c r="F309" s="55">
        <f t="shared" si="37"/>
        <v>-119</v>
      </c>
      <c r="G309" s="55">
        <f aca="true" t="shared" si="38" ref="G309:G314">SUM(E309:F309)</f>
        <v>486</v>
      </c>
      <c r="H309" s="166">
        <f t="shared" si="37"/>
        <v>0</v>
      </c>
      <c r="I309" s="163">
        <f t="shared" si="37"/>
        <v>385.3</v>
      </c>
      <c r="J309" s="166">
        <f t="shared" si="37"/>
        <v>385.3</v>
      </c>
      <c r="K309" s="124">
        <f aca="true" t="shared" si="39" ref="K309:K314">SUM(J309/G309)</f>
        <v>0.7927983539094651</v>
      </c>
    </row>
    <row r="310" spans="1:11" ht="12.75">
      <c r="A310" s="58" t="s">
        <v>109</v>
      </c>
      <c r="B310" s="46"/>
      <c r="C310" s="46"/>
      <c r="D310" s="98"/>
      <c r="E310" s="49">
        <v>15</v>
      </c>
      <c r="F310" s="34">
        <v>64</v>
      </c>
      <c r="G310" s="37">
        <f t="shared" si="38"/>
        <v>79</v>
      </c>
      <c r="H310" s="160"/>
      <c r="I310" s="160">
        <v>71.2</v>
      </c>
      <c r="J310" s="160">
        <v>71.2</v>
      </c>
      <c r="K310" s="130">
        <f t="shared" si="39"/>
        <v>0.9012658227848102</v>
      </c>
    </row>
    <row r="311" spans="1:11" ht="12.75">
      <c r="A311" s="50" t="s">
        <v>110</v>
      </c>
      <c r="B311" s="4"/>
      <c r="C311" s="4"/>
      <c r="D311" s="13"/>
      <c r="E311" s="35">
        <v>20</v>
      </c>
      <c r="F311" s="25"/>
      <c r="G311" s="40">
        <f t="shared" si="38"/>
        <v>20</v>
      </c>
      <c r="H311" s="161"/>
      <c r="I311" s="161">
        <v>19</v>
      </c>
      <c r="J311" s="161">
        <v>19</v>
      </c>
      <c r="K311" s="121">
        <f t="shared" si="39"/>
        <v>0.95</v>
      </c>
    </row>
    <row r="312" spans="1:11" ht="12.75">
      <c r="A312" s="50" t="s">
        <v>205</v>
      </c>
      <c r="B312" s="4"/>
      <c r="C312" s="4"/>
      <c r="D312" s="13"/>
      <c r="E312" s="35">
        <v>200</v>
      </c>
      <c r="F312" s="25">
        <v>-160</v>
      </c>
      <c r="G312" s="40">
        <f t="shared" si="38"/>
        <v>40</v>
      </c>
      <c r="H312" s="161"/>
      <c r="I312" s="161"/>
      <c r="J312" s="161"/>
      <c r="K312" s="121">
        <f t="shared" si="39"/>
        <v>0</v>
      </c>
    </row>
    <row r="313" spans="1:11" ht="12.75">
      <c r="A313" s="50" t="s">
        <v>166</v>
      </c>
      <c r="B313" s="4"/>
      <c r="C313" s="4"/>
      <c r="D313" s="13"/>
      <c r="E313" s="35">
        <v>270</v>
      </c>
      <c r="F313" s="25">
        <v>26</v>
      </c>
      <c r="G313" s="40">
        <f t="shared" si="38"/>
        <v>296</v>
      </c>
      <c r="H313" s="161"/>
      <c r="I313" s="161">
        <v>295.1</v>
      </c>
      <c r="J313" s="161">
        <v>295.1</v>
      </c>
      <c r="K313" s="121">
        <f t="shared" si="39"/>
        <v>0.9969594594594595</v>
      </c>
    </row>
    <row r="314" spans="1:11" ht="12.75">
      <c r="A314" s="60" t="s">
        <v>192</v>
      </c>
      <c r="B314" s="47"/>
      <c r="C314" s="47"/>
      <c r="D314" s="16"/>
      <c r="E314" s="35">
        <v>100</v>
      </c>
      <c r="F314" s="25">
        <v>-49</v>
      </c>
      <c r="G314" s="40">
        <f t="shared" si="38"/>
        <v>51</v>
      </c>
      <c r="H314" s="161"/>
      <c r="I314" s="161"/>
      <c r="J314" s="161"/>
      <c r="K314" s="121">
        <f t="shared" si="39"/>
        <v>0</v>
      </c>
    </row>
    <row r="315" spans="5:11" ht="13.5" thickBot="1">
      <c r="E315" s="10"/>
      <c r="F315" s="69"/>
      <c r="G315" s="69"/>
      <c r="H315" s="177"/>
      <c r="I315" s="177"/>
      <c r="J315" s="177"/>
      <c r="K315" s="116"/>
    </row>
    <row r="316" spans="1:11" ht="13.5" thickBot="1">
      <c r="A316" s="52" t="s">
        <v>274</v>
      </c>
      <c r="B316" s="53"/>
      <c r="C316" s="53"/>
      <c r="D316" s="53"/>
      <c r="E316" s="62">
        <f>SUM(E317:E317)</f>
        <v>526</v>
      </c>
      <c r="F316" s="55">
        <f>SUM(F317:F317)</f>
        <v>180</v>
      </c>
      <c r="G316" s="67">
        <f>SUM(E316:F316)</f>
        <v>706</v>
      </c>
      <c r="H316" s="159">
        <v>0</v>
      </c>
      <c r="I316" s="159">
        <f>I317</f>
        <v>706</v>
      </c>
      <c r="J316" s="159">
        <f>SUM(J317:J317)</f>
        <v>706</v>
      </c>
      <c r="K316" s="124">
        <f>SUM(J316/G316)</f>
        <v>1</v>
      </c>
    </row>
    <row r="317" spans="1:11" ht="12.75">
      <c r="A317" s="137" t="s">
        <v>119</v>
      </c>
      <c r="B317" s="138"/>
      <c r="C317" s="138"/>
      <c r="D317" s="139"/>
      <c r="E317" s="35">
        <v>526</v>
      </c>
      <c r="F317" s="25">
        <v>180</v>
      </c>
      <c r="G317" s="40">
        <f>SUM(E317:F317)</f>
        <v>706</v>
      </c>
      <c r="H317" s="161"/>
      <c r="I317" s="161">
        <v>706</v>
      </c>
      <c r="J317" s="161">
        <v>706</v>
      </c>
      <c r="K317" s="121">
        <f>SUM(J317/G317)</f>
        <v>1</v>
      </c>
    </row>
    <row r="318" spans="1:11" ht="13.5" thickBot="1">
      <c r="A318" s="1"/>
      <c r="B318" s="2"/>
      <c r="C318" s="2"/>
      <c r="D318" s="2"/>
      <c r="E318" s="8"/>
      <c r="F318" s="8"/>
      <c r="G318" s="8"/>
      <c r="H318" s="162"/>
      <c r="I318" s="162"/>
      <c r="J318" s="162"/>
      <c r="K318" s="116"/>
    </row>
    <row r="319" spans="1:11" ht="13.5" thickBot="1">
      <c r="A319" s="52" t="s">
        <v>275</v>
      </c>
      <c r="B319" s="53"/>
      <c r="C319" s="53"/>
      <c r="D319" s="53"/>
      <c r="E319" s="62">
        <f>SUM(E320:E320)</f>
        <v>562</v>
      </c>
      <c r="F319" s="55">
        <f>SUM(F320:F320)</f>
        <v>23</v>
      </c>
      <c r="G319" s="67">
        <f>SUM(E319:F319)</f>
        <v>585</v>
      </c>
      <c r="H319" s="159">
        <v>0</v>
      </c>
      <c r="I319" s="159">
        <f>I320</f>
        <v>585</v>
      </c>
      <c r="J319" s="159">
        <f>SUM(J320:J320)</f>
        <v>585</v>
      </c>
      <c r="K319" s="124">
        <f>SUM(J319/G319)</f>
        <v>1</v>
      </c>
    </row>
    <row r="320" spans="1:11" ht="12.75">
      <c r="A320" s="137" t="s">
        <v>125</v>
      </c>
      <c r="B320" s="138"/>
      <c r="C320" s="138"/>
      <c r="D320" s="139"/>
      <c r="E320" s="35">
        <v>562</v>
      </c>
      <c r="F320" s="25">
        <v>23</v>
      </c>
      <c r="G320" s="40">
        <f>SUM(E320:F320)</f>
        <v>585</v>
      </c>
      <c r="H320" s="161"/>
      <c r="I320" s="161">
        <v>585</v>
      </c>
      <c r="J320" s="161">
        <v>585</v>
      </c>
      <c r="K320" s="121">
        <f>SUM(J320/G320)</f>
        <v>1</v>
      </c>
    </row>
    <row r="321" spans="1:11" ht="13.5" thickBot="1">
      <c r="A321" s="187"/>
      <c r="B321" s="4"/>
      <c r="C321" s="4"/>
      <c r="D321" s="4"/>
      <c r="E321" s="31"/>
      <c r="F321" s="8"/>
      <c r="G321" s="8"/>
      <c r="H321" s="162"/>
      <c r="I321" s="162"/>
      <c r="J321" s="162"/>
      <c r="K321" s="131"/>
    </row>
    <row r="322" spans="1:11" ht="13.5" thickBot="1">
      <c r="A322" s="52" t="s">
        <v>276</v>
      </c>
      <c r="B322" s="53"/>
      <c r="C322" s="53"/>
      <c r="D322" s="53"/>
      <c r="E322" s="62">
        <f>SUM(E323:E323)</f>
        <v>853</v>
      </c>
      <c r="F322" s="55">
        <f>SUM(F323:F323)</f>
        <v>21</v>
      </c>
      <c r="G322" s="67">
        <f>SUM(E322:F322)</f>
        <v>874</v>
      </c>
      <c r="H322" s="159">
        <v>0</v>
      </c>
      <c r="I322" s="159">
        <f>I323</f>
        <v>874</v>
      </c>
      <c r="J322" s="159">
        <f>SUM(J323:J323)</f>
        <v>874</v>
      </c>
      <c r="K322" s="124">
        <f>SUM(J322/G322)</f>
        <v>1</v>
      </c>
    </row>
    <row r="323" spans="1:11" ht="12.75">
      <c r="A323" s="137" t="s">
        <v>125</v>
      </c>
      <c r="B323" s="138"/>
      <c r="C323" s="138"/>
      <c r="D323" s="139"/>
      <c r="E323" s="35">
        <v>853</v>
      </c>
      <c r="F323" s="25">
        <v>21</v>
      </c>
      <c r="G323" s="40">
        <f>SUM(E323:F323)</f>
        <v>874</v>
      </c>
      <c r="H323" s="161"/>
      <c r="I323" s="161">
        <v>874</v>
      </c>
      <c r="J323" s="161">
        <v>874</v>
      </c>
      <c r="K323" s="121">
        <f>SUM(J323/G323)</f>
        <v>1</v>
      </c>
    </row>
    <row r="324" spans="1:11" ht="13.5" thickBot="1">
      <c r="A324" s="5"/>
      <c r="B324" s="4"/>
      <c r="C324" s="4"/>
      <c r="D324" s="4"/>
      <c r="E324" s="31"/>
      <c r="F324" s="8"/>
      <c r="G324" s="8"/>
      <c r="H324" s="162"/>
      <c r="I324" s="162"/>
      <c r="J324" s="162"/>
      <c r="K324" s="116"/>
    </row>
    <row r="325" spans="1:11" ht="13.5" thickBot="1">
      <c r="A325" s="52" t="s">
        <v>277</v>
      </c>
      <c r="B325" s="53"/>
      <c r="C325" s="53"/>
      <c r="D325" s="53"/>
      <c r="E325" s="62">
        <f>SUM(E326:E326)</f>
        <v>3161</v>
      </c>
      <c r="F325" s="55">
        <f>SUM(F326:F326)</f>
        <v>83</v>
      </c>
      <c r="G325" s="67">
        <f>SUM(E325:F325)</f>
        <v>3244</v>
      </c>
      <c r="H325" s="159">
        <v>0</v>
      </c>
      <c r="I325" s="159">
        <f>I326</f>
        <v>3244</v>
      </c>
      <c r="J325" s="159">
        <f>SUM(J326:J326)</f>
        <v>3244</v>
      </c>
      <c r="K325" s="124">
        <f>SUM(J325/G325)</f>
        <v>1</v>
      </c>
    </row>
    <row r="326" spans="1:11" ht="12.75">
      <c r="A326" s="137" t="s">
        <v>125</v>
      </c>
      <c r="B326" s="138"/>
      <c r="C326" s="138"/>
      <c r="D326" s="139"/>
      <c r="E326" s="35">
        <v>3161</v>
      </c>
      <c r="F326" s="25">
        <v>83</v>
      </c>
      <c r="G326" s="40">
        <f>SUM(E326:F326)</f>
        <v>3244</v>
      </c>
      <c r="H326" s="161"/>
      <c r="I326" s="161">
        <v>3244</v>
      </c>
      <c r="J326" s="161">
        <v>3244</v>
      </c>
      <c r="K326" s="121">
        <f>SUM(J326/G326)</f>
        <v>1</v>
      </c>
    </row>
    <row r="327" spans="1:11" ht="13.5" thickBot="1">
      <c r="A327" s="2"/>
      <c r="B327" s="2"/>
      <c r="C327" s="2"/>
      <c r="D327" s="4"/>
      <c r="E327" s="31"/>
      <c r="F327" s="3"/>
      <c r="G327" s="3"/>
      <c r="H327" s="172"/>
      <c r="I327" s="172"/>
      <c r="J327" s="172"/>
      <c r="K327" s="116"/>
    </row>
    <row r="328" spans="1:11" ht="13.5" thickBot="1">
      <c r="A328" s="52" t="s">
        <v>92</v>
      </c>
      <c r="B328" s="53"/>
      <c r="C328" s="53"/>
      <c r="D328" s="53"/>
      <c r="E328" s="62">
        <f>SUM(E329:E330)</f>
        <v>5051</v>
      </c>
      <c r="F328" s="55">
        <f>SUM(F329:F330)</f>
        <v>359.26</v>
      </c>
      <c r="G328" s="67">
        <f>SUM(E328:F328)</f>
        <v>5410.26</v>
      </c>
      <c r="H328" s="159">
        <f>H329+H330</f>
        <v>145.1</v>
      </c>
      <c r="I328" s="159">
        <f>I329+I330</f>
        <v>5265.7</v>
      </c>
      <c r="J328" s="159">
        <f>SUM(J329:J330)</f>
        <v>5410.8</v>
      </c>
      <c r="K328" s="124">
        <f>SUM(J328/G328)</f>
        <v>1.0000998103603154</v>
      </c>
    </row>
    <row r="329" spans="1:11" ht="12.75">
      <c r="A329" s="103" t="s">
        <v>125</v>
      </c>
      <c r="B329" s="46"/>
      <c r="C329" s="46"/>
      <c r="D329" s="46"/>
      <c r="E329" s="49">
        <v>5051</v>
      </c>
      <c r="F329" s="34">
        <v>336.75</v>
      </c>
      <c r="G329" s="37">
        <f>SUM(E329:F329)</f>
        <v>5387.75</v>
      </c>
      <c r="H329" s="160">
        <v>145.1</v>
      </c>
      <c r="I329" s="160">
        <v>5242.7</v>
      </c>
      <c r="J329" s="160">
        <v>5387.8</v>
      </c>
      <c r="K329" s="184">
        <f>SUM(J329/G329)</f>
        <v>1.0000092803118186</v>
      </c>
    </row>
    <row r="330" spans="1:11" ht="12.75">
      <c r="A330" s="102" t="s">
        <v>120</v>
      </c>
      <c r="B330" s="47"/>
      <c r="C330" s="47"/>
      <c r="D330" s="61"/>
      <c r="E330" s="35"/>
      <c r="F330" s="25">
        <v>22.51</v>
      </c>
      <c r="G330" s="37">
        <f>SUM(E330:F330)</f>
        <v>22.51</v>
      </c>
      <c r="H330" s="160"/>
      <c r="I330" s="160">
        <v>23</v>
      </c>
      <c r="J330" s="161">
        <v>23</v>
      </c>
      <c r="K330" s="150">
        <f>SUM(J330/G330)</f>
        <v>1.0217681030653043</v>
      </c>
    </row>
    <row r="331" spans="1:11" ht="13.5" thickBot="1">
      <c r="A331" s="5"/>
      <c r="B331" s="2"/>
      <c r="C331" s="2"/>
      <c r="D331" s="2"/>
      <c r="E331" s="3"/>
      <c r="F331" s="3"/>
      <c r="G331" s="3"/>
      <c r="H331" s="172"/>
      <c r="I331" s="172"/>
      <c r="J331" s="172"/>
      <c r="K331" s="116"/>
    </row>
    <row r="332" spans="1:11" ht="13.5" thickBot="1">
      <c r="A332" s="52" t="s">
        <v>93</v>
      </c>
      <c r="B332" s="53"/>
      <c r="C332" s="53"/>
      <c r="D332" s="53"/>
      <c r="E332" s="62">
        <f>SUM(E333:E334)</f>
        <v>5191</v>
      </c>
      <c r="F332" s="55">
        <f>SUM(F333:F334)</f>
        <v>424.19</v>
      </c>
      <c r="G332" s="67">
        <f>SUM(E332:F332)</f>
        <v>5615.19</v>
      </c>
      <c r="H332" s="159">
        <f>H333+H334</f>
        <v>102.6</v>
      </c>
      <c r="I332" s="159">
        <f>I333+I334</f>
        <v>5512.5</v>
      </c>
      <c r="J332" s="159">
        <f>SUM(J333:J334)</f>
        <v>5615.1</v>
      </c>
      <c r="K332" s="124">
        <f>SUM(J332/G332)</f>
        <v>0.9999839720472505</v>
      </c>
    </row>
    <row r="333" spans="1:11" ht="12.75">
      <c r="A333" s="103" t="s">
        <v>125</v>
      </c>
      <c r="B333" s="46"/>
      <c r="C333" s="46"/>
      <c r="D333" s="46"/>
      <c r="E333" s="49">
        <v>5191</v>
      </c>
      <c r="F333" s="34">
        <v>300</v>
      </c>
      <c r="G333" s="37">
        <f>SUM(E333:F333)</f>
        <v>5491</v>
      </c>
      <c r="H333" s="160">
        <v>102.6</v>
      </c>
      <c r="I333" s="160">
        <v>5388.5</v>
      </c>
      <c r="J333" s="160">
        <v>5491.1</v>
      </c>
      <c r="K333" s="130">
        <f>SUM(J333/G333)</f>
        <v>1.000018211619013</v>
      </c>
    </row>
    <row r="334" spans="1:11" ht="12.75">
      <c r="A334" s="102" t="s">
        <v>120</v>
      </c>
      <c r="B334" s="47"/>
      <c r="C334" s="47"/>
      <c r="D334" s="47"/>
      <c r="E334" s="35"/>
      <c r="F334" s="25">
        <v>124.19</v>
      </c>
      <c r="G334" s="40">
        <f>SUM(F334)</f>
        <v>124.19</v>
      </c>
      <c r="H334" s="161"/>
      <c r="I334" s="161">
        <v>124</v>
      </c>
      <c r="J334" s="161">
        <v>124</v>
      </c>
      <c r="K334" s="121">
        <f>SUM(J334/G334)</f>
        <v>0.9984700861583058</v>
      </c>
    </row>
    <row r="335" spans="1:11" ht="13.5" thickBot="1">
      <c r="A335" s="2"/>
      <c r="B335" s="2"/>
      <c r="C335" s="2"/>
      <c r="D335" s="4"/>
      <c r="E335" s="31"/>
      <c r="F335" s="3"/>
      <c r="G335" s="3"/>
      <c r="H335" s="172"/>
      <c r="I335" s="172"/>
      <c r="J335" s="172"/>
      <c r="K335" s="116"/>
    </row>
    <row r="336" spans="1:11" ht="13.5" thickBot="1">
      <c r="A336" s="52" t="s">
        <v>94</v>
      </c>
      <c r="B336" s="53"/>
      <c r="C336" s="53"/>
      <c r="D336" s="53"/>
      <c r="E336" s="62">
        <f>SUM(E337:E337)</f>
        <v>3862</v>
      </c>
      <c r="F336" s="55">
        <f>SUM(F337:F337)</f>
        <v>300</v>
      </c>
      <c r="G336" s="67">
        <f>SUM(E336:F336)</f>
        <v>4162</v>
      </c>
      <c r="H336" s="159">
        <f>H337</f>
        <v>132</v>
      </c>
      <c r="I336" s="159">
        <f>I337</f>
        <v>4030</v>
      </c>
      <c r="J336" s="159">
        <f>SUM(J337:J337)</f>
        <v>4162</v>
      </c>
      <c r="K336" s="124">
        <f>SUM(J336/G336)</f>
        <v>1</v>
      </c>
    </row>
    <row r="337" spans="1:11" ht="12.75">
      <c r="A337" s="191" t="s">
        <v>125</v>
      </c>
      <c r="B337" s="138"/>
      <c r="C337" s="138"/>
      <c r="D337" s="139"/>
      <c r="E337" s="49">
        <v>3862</v>
      </c>
      <c r="F337" s="34">
        <v>300</v>
      </c>
      <c r="G337" s="37">
        <f>SUM(E337:F337)</f>
        <v>4162</v>
      </c>
      <c r="H337" s="160">
        <v>132</v>
      </c>
      <c r="I337" s="160">
        <v>4030</v>
      </c>
      <c r="J337" s="160">
        <v>4162</v>
      </c>
      <c r="K337" s="130">
        <f>SUM(J337/G337)</f>
        <v>1</v>
      </c>
    </row>
    <row r="338" spans="1:11" ht="13.5" thickBot="1">
      <c r="A338" s="7"/>
      <c r="B338" s="2"/>
      <c r="C338" s="2"/>
      <c r="D338" s="4"/>
      <c r="E338" s="31"/>
      <c r="F338" s="3"/>
      <c r="G338" s="3"/>
      <c r="H338" s="172"/>
      <c r="I338" s="172"/>
      <c r="J338" s="172"/>
      <c r="K338" s="116"/>
    </row>
    <row r="339" spans="1:11" ht="13.5" thickBot="1">
      <c r="A339" s="52" t="s">
        <v>95</v>
      </c>
      <c r="B339" s="53"/>
      <c r="C339" s="53"/>
      <c r="D339" s="53"/>
      <c r="E339" s="62">
        <f>SUM(E340:E341)</f>
        <v>5422</v>
      </c>
      <c r="F339" s="55">
        <f>SUM(F340:F341)</f>
        <v>479.52</v>
      </c>
      <c r="G339" s="67">
        <f>SUM(E339:F339)</f>
        <v>5901.52</v>
      </c>
      <c r="H339" s="159">
        <f>H340+H341</f>
        <v>226.5</v>
      </c>
      <c r="I339" s="159">
        <f>I340+I341</f>
        <v>5675</v>
      </c>
      <c r="J339" s="159">
        <f>SUM(J340:J341)</f>
        <v>5901.5</v>
      </c>
      <c r="K339" s="124">
        <f>SUM(J339/G339)</f>
        <v>0.9999966110425788</v>
      </c>
    </row>
    <row r="340" spans="1:11" ht="12.75">
      <c r="A340" s="103" t="s">
        <v>125</v>
      </c>
      <c r="B340" s="42"/>
      <c r="C340" s="46"/>
      <c r="D340" s="46"/>
      <c r="E340" s="49">
        <v>5422</v>
      </c>
      <c r="F340" s="34">
        <v>342</v>
      </c>
      <c r="G340" s="37">
        <f>SUM(E340:F340)</f>
        <v>5764</v>
      </c>
      <c r="H340" s="160">
        <v>226.5</v>
      </c>
      <c r="I340" s="160">
        <v>5537.5</v>
      </c>
      <c r="J340" s="160">
        <v>5764</v>
      </c>
      <c r="K340" s="145">
        <f>SUM(J340/G340)</f>
        <v>1</v>
      </c>
    </row>
    <row r="341" spans="1:11" ht="13.5" thickBot="1">
      <c r="A341" s="134" t="s">
        <v>120</v>
      </c>
      <c r="B341" s="41"/>
      <c r="C341" s="22"/>
      <c r="D341" s="22"/>
      <c r="E341" s="32"/>
      <c r="F341" s="29">
        <v>137.52</v>
      </c>
      <c r="G341" s="29">
        <f>SUM(E341:F341)</f>
        <v>137.52</v>
      </c>
      <c r="H341" s="174"/>
      <c r="I341" s="174">
        <v>137.5</v>
      </c>
      <c r="J341" s="174">
        <v>137.5</v>
      </c>
      <c r="K341" s="122">
        <f>SUM(J341/G341)</f>
        <v>0.9998545666084933</v>
      </c>
    </row>
    <row r="342" spans="1:11" ht="13.5" thickBot="1">
      <c r="A342" s="5"/>
      <c r="B342" s="8"/>
      <c r="C342" s="4"/>
      <c r="D342" s="22"/>
      <c r="E342" s="30"/>
      <c r="F342" s="41"/>
      <c r="G342" s="41"/>
      <c r="H342" s="180"/>
      <c r="I342" s="180"/>
      <c r="J342" s="180"/>
      <c r="K342" s="116"/>
    </row>
    <row r="343" spans="1:11" ht="13.5" thickBot="1">
      <c r="A343" s="52" t="s">
        <v>80</v>
      </c>
      <c r="B343" s="53"/>
      <c r="C343" s="53"/>
      <c r="D343" s="53"/>
      <c r="E343" s="63">
        <f>SUM(E344:E346)</f>
        <v>992</v>
      </c>
      <c r="F343" s="55">
        <f>SUM(F344:F346)</f>
        <v>3047.28</v>
      </c>
      <c r="G343" s="56">
        <f>SUM(G344:G346)</f>
        <v>4039.279999999999</v>
      </c>
      <c r="H343" s="166">
        <f>H344+H345+H346</f>
        <v>0</v>
      </c>
      <c r="I343" s="163">
        <f>I344+I345+I346</f>
        <v>4039.5</v>
      </c>
      <c r="J343" s="166">
        <f>SUM(J344:J346)</f>
        <v>4039.5</v>
      </c>
      <c r="K343" s="124">
        <f>SUM(J343/G343)</f>
        <v>1.0000544651522056</v>
      </c>
    </row>
    <row r="344" spans="1:11" ht="12.75">
      <c r="A344" s="58" t="s">
        <v>100</v>
      </c>
      <c r="B344" s="46"/>
      <c r="C344" s="46"/>
      <c r="D344" s="46"/>
      <c r="E344" s="17">
        <v>29964</v>
      </c>
      <c r="F344" s="66"/>
      <c r="G344" s="117">
        <f>SUM(E344:F344)</f>
        <v>29964</v>
      </c>
      <c r="H344" s="181"/>
      <c r="I344" s="181">
        <v>29925</v>
      </c>
      <c r="J344" s="181">
        <v>29925</v>
      </c>
      <c r="K344" s="130">
        <f>SUM(J344/G344)</f>
        <v>0.9986984381257509</v>
      </c>
    </row>
    <row r="345" spans="1:11" ht="12.75">
      <c r="A345" s="50" t="s">
        <v>101</v>
      </c>
      <c r="B345" s="4"/>
      <c r="C345" s="4"/>
      <c r="D345" s="4"/>
      <c r="E345" s="35">
        <v>18467</v>
      </c>
      <c r="F345" s="25">
        <v>3047.28</v>
      </c>
      <c r="G345" s="40">
        <f>SUM(E345:F345)</f>
        <v>21514.28</v>
      </c>
      <c r="H345" s="161"/>
      <c r="I345" s="161">
        <v>34389.8</v>
      </c>
      <c r="J345" s="161">
        <v>34389.8</v>
      </c>
      <c r="K345" s="121">
        <f>SUM(J345/G345)</f>
        <v>1.5984639039744768</v>
      </c>
    </row>
    <row r="346" spans="1:11" ht="13.5" thickBot="1">
      <c r="A346" s="51" t="s">
        <v>297</v>
      </c>
      <c r="B346" s="22"/>
      <c r="C346" s="22"/>
      <c r="D346" s="22"/>
      <c r="E346" s="32">
        <v>-47439</v>
      </c>
      <c r="F346" s="29"/>
      <c r="G346" s="38">
        <f>SUM(E346:F346)</f>
        <v>-47439</v>
      </c>
      <c r="H346" s="174"/>
      <c r="I346" s="174">
        <v>-60275.3</v>
      </c>
      <c r="J346" s="174">
        <v>-60275.3</v>
      </c>
      <c r="K346" s="122">
        <f>SUM(J346/G346)</f>
        <v>1.2705853833343874</v>
      </c>
    </row>
    <row r="347" spans="1:11" ht="13.5" thickBot="1">
      <c r="A347" s="5"/>
      <c r="B347" s="2"/>
      <c r="C347" s="2"/>
      <c r="D347" s="4"/>
      <c r="E347" s="3"/>
      <c r="F347" s="3"/>
      <c r="G347" s="3"/>
      <c r="H347" s="172"/>
      <c r="I347" s="172"/>
      <c r="J347" s="172"/>
      <c r="K347" s="116"/>
    </row>
    <row r="348" spans="1:11" ht="13.5" thickBot="1">
      <c r="A348" s="52" t="s">
        <v>81</v>
      </c>
      <c r="B348" s="53"/>
      <c r="C348" s="53"/>
      <c r="D348" s="53"/>
      <c r="E348" s="62">
        <f aca="true" t="shared" si="40" ref="E348:J348">SUM(E349:E360)</f>
        <v>16821</v>
      </c>
      <c r="F348" s="55">
        <f t="shared" si="40"/>
        <v>-568</v>
      </c>
      <c r="G348" s="67">
        <f t="shared" si="40"/>
        <v>16253</v>
      </c>
      <c r="H348" s="159">
        <f t="shared" si="40"/>
        <v>120</v>
      </c>
      <c r="I348" s="159">
        <f t="shared" si="40"/>
        <v>16053</v>
      </c>
      <c r="J348" s="159">
        <f t="shared" si="40"/>
        <v>16173</v>
      </c>
      <c r="K348" s="124">
        <f>SUM(J348/G348)</f>
        <v>0.9950778317849013</v>
      </c>
    </row>
    <row r="349" spans="1:11" ht="12.75">
      <c r="A349" s="58" t="s">
        <v>14</v>
      </c>
      <c r="B349" s="46"/>
      <c r="C349" s="46"/>
      <c r="D349" s="46"/>
      <c r="E349" s="49">
        <v>4748</v>
      </c>
      <c r="F349" s="34"/>
      <c r="G349" s="37">
        <f>SUM(E349:F349)</f>
        <v>4748</v>
      </c>
      <c r="H349" s="160"/>
      <c r="I349" s="160">
        <v>4831.5</v>
      </c>
      <c r="J349" s="160">
        <v>4831.5</v>
      </c>
      <c r="K349" s="130">
        <f aca="true" t="shared" si="41" ref="K349:K357">SUM(J349/G349)</f>
        <v>1.0175863521482729</v>
      </c>
    </row>
    <row r="350" spans="1:11" ht="12.75">
      <c r="A350" s="50" t="s">
        <v>319</v>
      </c>
      <c r="B350" s="4"/>
      <c r="C350" s="4"/>
      <c r="D350" s="4"/>
      <c r="E350" s="35">
        <v>10033</v>
      </c>
      <c r="F350" s="25">
        <v>292</v>
      </c>
      <c r="G350" s="40">
        <f>SUM(E350:F350)</f>
        <v>10325</v>
      </c>
      <c r="H350" s="161"/>
      <c r="I350" s="161">
        <v>10241.5</v>
      </c>
      <c r="J350" s="161">
        <v>10241.5</v>
      </c>
      <c r="K350" s="121">
        <f t="shared" si="41"/>
        <v>0.991912832929782</v>
      </c>
    </row>
    <row r="351" spans="1:11" ht="12.75">
      <c r="A351" s="50" t="s">
        <v>219</v>
      </c>
      <c r="B351" s="4"/>
      <c r="C351" s="13"/>
      <c r="D351" s="13"/>
      <c r="E351" s="35">
        <v>200</v>
      </c>
      <c r="F351" s="25">
        <v>120</v>
      </c>
      <c r="G351" s="40">
        <f aca="true" t="shared" si="42" ref="G351:G357">SUM(E351:F351)</f>
        <v>320</v>
      </c>
      <c r="H351" s="161"/>
      <c r="I351" s="161">
        <v>320</v>
      </c>
      <c r="J351" s="161">
        <v>320</v>
      </c>
      <c r="K351" s="121">
        <f t="shared" si="41"/>
        <v>1</v>
      </c>
    </row>
    <row r="352" spans="1:11" ht="12.75">
      <c r="A352" s="50" t="s">
        <v>220</v>
      </c>
      <c r="B352" s="4"/>
      <c r="C352" s="13"/>
      <c r="D352" s="97"/>
      <c r="E352" s="35">
        <v>100</v>
      </c>
      <c r="F352" s="25"/>
      <c r="G352" s="40">
        <f t="shared" si="42"/>
        <v>100</v>
      </c>
      <c r="H352" s="161"/>
      <c r="I352" s="161">
        <v>100</v>
      </c>
      <c r="J352" s="161">
        <v>100</v>
      </c>
      <c r="K352" s="121">
        <f t="shared" si="41"/>
        <v>1</v>
      </c>
    </row>
    <row r="353" spans="1:11" ht="12.75">
      <c r="A353" s="50" t="s">
        <v>221</v>
      </c>
      <c r="B353" s="4"/>
      <c r="C353" s="13"/>
      <c r="D353" s="97"/>
      <c r="E353" s="35">
        <v>500</v>
      </c>
      <c r="F353" s="25"/>
      <c r="G353" s="40">
        <f t="shared" si="42"/>
        <v>500</v>
      </c>
      <c r="H353" s="161"/>
      <c r="I353" s="161">
        <v>500</v>
      </c>
      <c r="J353" s="161">
        <v>500</v>
      </c>
      <c r="K353" s="121">
        <f t="shared" si="41"/>
        <v>1</v>
      </c>
    </row>
    <row r="354" spans="1:11" ht="12.75">
      <c r="A354" s="50" t="s">
        <v>164</v>
      </c>
      <c r="B354" s="4"/>
      <c r="C354" s="13"/>
      <c r="D354" s="4"/>
      <c r="E354" s="35">
        <v>40</v>
      </c>
      <c r="F354" s="25">
        <v>20</v>
      </c>
      <c r="G354" s="40">
        <f t="shared" si="42"/>
        <v>60</v>
      </c>
      <c r="H354" s="161"/>
      <c r="I354" s="161">
        <v>60</v>
      </c>
      <c r="J354" s="161">
        <v>60</v>
      </c>
      <c r="K354" s="121">
        <f t="shared" si="41"/>
        <v>1</v>
      </c>
    </row>
    <row r="355" spans="1:11" ht="12.75">
      <c r="A355" s="104" t="s">
        <v>132</v>
      </c>
      <c r="B355" s="4"/>
      <c r="C355" s="4"/>
      <c r="D355" s="4"/>
      <c r="E355" s="35">
        <v>200</v>
      </c>
      <c r="F355" s="25">
        <v>-200</v>
      </c>
      <c r="G355" s="40">
        <f t="shared" si="42"/>
        <v>0</v>
      </c>
      <c r="H355" s="161"/>
      <c r="I355" s="161"/>
      <c r="J355" s="161"/>
      <c r="K355" s="121"/>
    </row>
    <row r="356" spans="1:11" ht="12.75">
      <c r="A356" s="104" t="s">
        <v>153</v>
      </c>
      <c r="B356" s="4"/>
      <c r="C356" s="4"/>
      <c r="D356" s="4"/>
      <c r="E356" s="35"/>
      <c r="F356" s="25"/>
      <c r="G356" s="40"/>
      <c r="H356" s="161"/>
      <c r="I356" s="161"/>
      <c r="J356" s="161"/>
      <c r="K356" s="121"/>
    </row>
    <row r="357" spans="1:11" ht="12.75">
      <c r="A357" s="104" t="s">
        <v>82</v>
      </c>
      <c r="B357" s="4"/>
      <c r="C357" s="4"/>
      <c r="D357" s="4"/>
      <c r="E357" s="35">
        <v>1000</v>
      </c>
      <c r="F357" s="25">
        <v>-800</v>
      </c>
      <c r="G357" s="40">
        <f t="shared" si="42"/>
        <v>200</v>
      </c>
      <c r="H357" s="161">
        <v>120</v>
      </c>
      <c r="I357" s="161"/>
      <c r="J357" s="161">
        <v>120</v>
      </c>
      <c r="K357" s="121">
        <f t="shared" si="41"/>
        <v>0.6</v>
      </c>
    </row>
    <row r="358" spans="1:11" ht="12.75">
      <c r="A358" s="104" t="s">
        <v>83</v>
      </c>
      <c r="B358" s="4"/>
      <c r="C358" s="4"/>
      <c r="D358" s="4"/>
      <c r="E358" s="35"/>
      <c r="F358" s="25"/>
      <c r="G358" s="40"/>
      <c r="H358" s="161"/>
      <c r="I358" s="161"/>
      <c r="J358" s="161"/>
      <c r="K358" s="121"/>
    </row>
    <row r="359" spans="1:11" ht="12.75">
      <c r="A359" s="104" t="s">
        <v>84</v>
      </c>
      <c r="B359" s="4"/>
      <c r="C359" s="4"/>
      <c r="D359" s="4"/>
      <c r="E359" s="35"/>
      <c r="F359" s="25"/>
      <c r="G359" s="40"/>
      <c r="H359" s="161"/>
      <c r="I359" s="161"/>
      <c r="J359" s="161"/>
      <c r="K359" s="121"/>
    </row>
    <row r="360" spans="1:11" ht="13.5" thickBot="1">
      <c r="A360" s="105" t="s">
        <v>135</v>
      </c>
      <c r="B360" s="22"/>
      <c r="C360" s="22"/>
      <c r="D360" s="22"/>
      <c r="E360" s="32"/>
      <c r="F360" s="29"/>
      <c r="G360" s="38"/>
      <c r="H360" s="174"/>
      <c r="I360" s="174"/>
      <c r="J360" s="174"/>
      <c r="K360" s="122"/>
    </row>
    <row r="361" spans="1:11" ht="13.5" thickBot="1">
      <c r="A361" s="1"/>
      <c r="B361" s="2"/>
      <c r="C361" s="2"/>
      <c r="D361" s="2"/>
      <c r="E361" s="44"/>
      <c r="F361" s="3"/>
      <c r="G361" s="3"/>
      <c r="H361" s="172"/>
      <c r="I361" s="172"/>
      <c r="J361" s="172"/>
      <c r="K361" s="116"/>
    </row>
    <row r="362" spans="1:11" ht="13.5" thickBot="1">
      <c r="A362" s="52" t="s">
        <v>85</v>
      </c>
      <c r="B362" s="53"/>
      <c r="C362" s="53"/>
      <c r="D362" s="54"/>
      <c r="E362" s="63">
        <f>SUM(E363:E366)</f>
        <v>7209</v>
      </c>
      <c r="F362" s="55">
        <f>SUM(F363:F366)</f>
        <v>1985</v>
      </c>
      <c r="G362" s="67">
        <f>SUM(E362:F362)</f>
        <v>9194</v>
      </c>
      <c r="H362" s="159">
        <f>SUM(H363:H365)</f>
        <v>84.6</v>
      </c>
      <c r="I362" s="159">
        <f>SUM(I363:I365)</f>
        <v>9109.5</v>
      </c>
      <c r="J362" s="159">
        <f>SUM(J363:J366)</f>
        <v>9194.1</v>
      </c>
      <c r="K362" s="124">
        <f>SUM(J362/G362)</f>
        <v>1.0000108766586906</v>
      </c>
    </row>
    <row r="363" spans="1:11" ht="12.75">
      <c r="A363" s="58" t="s">
        <v>14</v>
      </c>
      <c r="B363" s="46"/>
      <c r="C363" s="46"/>
      <c r="D363" s="14"/>
      <c r="E363" s="65">
        <v>3864</v>
      </c>
      <c r="F363" s="26">
        <v>756.7</v>
      </c>
      <c r="G363" s="185">
        <f>SUM(E363:F363)</f>
        <v>4620.7</v>
      </c>
      <c r="H363" s="199"/>
      <c r="I363" s="199">
        <v>4620.7</v>
      </c>
      <c r="J363" s="165">
        <v>4620.7</v>
      </c>
      <c r="K363" s="130">
        <f>SUM(J363/G363)</f>
        <v>1</v>
      </c>
    </row>
    <row r="364" spans="1:11" ht="12.75">
      <c r="A364" s="50" t="s">
        <v>319</v>
      </c>
      <c r="B364" s="4"/>
      <c r="C364" s="4"/>
      <c r="D364" s="59"/>
      <c r="E364" s="35">
        <v>3345</v>
      </c>
      <c r="F364" s="25">
        <v>105</v>
      </c>
      <c r="G364" s="148">
        <f>SUM(E364:F364)</f>
        <v>3450</v>
      </c>
      <c r="H364" s="178">
        <v>84.6</v>
      </c>
      <c r="I364" s="178">
        <v>3365.8</v>
      </c>
      <c r="J364" s="161">
        <v>3450.4</v>
      </c>
      <c r="K364" s="121">
        <f>SUM(J364/G364)</f>
        <v>1.0001159420289856</v>
      </c>
    </row>
    <row r="365" spans="1:11" ht="13.5" thickBot="1">
      <c r="A365" s="51" t="s">
        <v>320</v>
      </c>
      <c r="B365" s="22"/>
      <c r="C365" s="22"/>
      <c r="D365" s="72"/>
      <c r="E365" s="32"/>
      <c r="F365" s="29">
        <v>1123.3</v>
      </c>
      <c r="G365" s="186">
        <f>SUM(E365:F365)</f>
        <v>1123.3</v>
      </c>
      <c r="H365" s="200"/>
      <c r="I365" s="200">
        <v>1123</v>
      </c>
      <c r="J365" s="174">
        <v>1123</v>
      </c>
      <c r="K365" s="122">
        <f>SUM(J365/G365)</f>
        <v>0.9997329297605271</v>
      </c>
    </row>
    <row r="366" spans="1:11" ht="13.5" thickBot="1">
      <c r="A366" s="2"/>
      <c r="B366" s="2"/>
      <c r="C366" s="2"/>
      <c r="D366" s="4"/>
      <c r="E366" s="3"/>
      <c r="F366" s="3"/>
      <c r="G366" s="3"/>
      <c r="H366" s="172"/>
      <c r="I366" s="172"/>
      <c r="J366" s="172"/>
      <c r="K366" s="116"/>
    </row>
    <row r="367" spans="1:11" ht="13.5" thickBot="1">
      <c r="A367" s="52" t="s">
        <v>254</v>
      </c>
      <c r="B367" s="53"/>
      <c r="C367" s="53"/>
      <c r="D367" s="53"/>
      <c r="E367" s="57">
        <f aca="true" t="shared" si="43" ref="E367:J367">SUM(E368:E371)</f>
        <v>26538</v>
      </c>
      <c r="F367" s="55">
        <f t="shared" si="43"/>
        <v>744.35</v>
      </c>
      <c r="G367" s="67">
        <f>SUM(E367:F367)</f>
        <v>27282.35</v>
      </c>
      <c r="H367" s="159">
        <f t="shared" si="43"/>
        <v>4500</v>
      </c>
      <c r="I367" s="159">
        <f t="shared" si="43"/>
        <v>22782</v>
      </c>
      <c r="J367" s="159">
        <f t="shared" si="43"/>
        <v>27282</v>
      </c>
      <c r="K367" s="124">
        <f>SUM(J367/G367)</f>
        <v>0.9999871711930974</v>
      </c>
    </row>
    <row r="368" spans="1:11" ht="12.75">
      <c r="A368" s="58" t="s">
        <v>14</v>
      </c>
      <c r="B368" s="46"/>
      <c r="C368" s="46"/>
      <c r="D368" s="14"/>
      <c r="E368" s="33">
        <v>10499</v>
      </c>
      <c r="F368" s="34"/>
      <c r="G368" s="37">
        <f>SUM(E368:F368)</f>
        <v>10499</v>
      </c>
      <c r="H368" s="160"/>
      <c r="I368" s="160">
        <v>10746</v>
      </c>
      <c r="J368" s="160">
        <v>10746</v>
      </c>
      <c r="K368" s="130">
        <f>SUM(J368/G368)</f>
        <v>1.0235260501000096</v>
      </c>
    </row>
    <row r="369" spans="1:11" ht="12.75">
      <c r="A369" s="50" t="s">
        <v>319</v>
      </c>
      <c r="B369" s="4"/>
      <c r="C369" s="4"/>
      <c r="D369" s="59"/>
      <c r="E369" s="24">
        <v>11739</v>
      </c>
      <c r="F369" s="25">
        <v>544.35</v>
      </c>
      <c r="G369" s="40">
        <f>SUM(E369:F369)</f>
        <v>12283.35</v>
      </c>
      <c r="H369" s="161"/>
      <c r="I369" s="161">
        <v>12036</v>
      </c>
      <c r="J369" s="161">
        <v>12036</v>
      </c>
      <c r="K369" s="121">
        <f>SUM(J369/G369)</f>
        <v>0.9798629852605356</v>
      </c>
    </row>
    <row r="370" spans="1:11" ht="12.75">
      <c r="A370" s="50" t="s">
        <v>321</v>
      </c>
      <c r="B370" s="4"/>
      <c r="C370" s="4"/>
      <c r="D370" s="59"/>
      <c r="E370" s="33">
        <v>4300</v>
      </c>
      <c r="F370" s="34">
        <v>200</v>
      </c>
      <c r="G370" s="37">
        <f>SUM(E370:F370)</f>
        <v>4500</v>
      </c>
      <c r="H370" s="160">
        <v>4500</v>
      </c>
      <c r="I370" s="160"/>
      <c r="J370" s="160">
        <v>4500</v>
      </c>
      <c r="K370" s="121">
        <f>SUM(J370/G370)</f>
        <v>1</v>
      </c>
    </row>
    <row r="371" spans="1:11" ht="13.5" thickBot="1">
      <c r="A371" s="51" t="s">
        <v>322</v>
      </c>
      <c r="B371" s="22"/>
      <c r="C371" s="22"/>
      <c r="D371" s="72"/>
      <c r="E371" s="27"/>
      <c r="F371" s="29"/>
      <c r="G371" s="38"/>
      <c r="H371" s="174"/>
      <c r="I371" s="174"/>
      <c r="J371" s="174"/>
      <c r="K371" s="122"/>
    </row>
    <row r="372" spans="1:11" ht="13.5" thickBot="1">
      <c r="A372" s="2"/>
      <c r="B372" s="2"/>
      <c r="C372" s="2"/>
      <c r="D372" s="2"/>
      <c r="E372" s="3"/>
      <c r="F372" s="3"/>
      <c r="G372" s="3"/>
      <c r="H372" s="172"/>
      <c r="I372" s="172"/>
      <c r="J372" s="172"/>
      <c r="K372" s="116"/>
    </row>
    <row r="373" spans="1:11" ht="13.5" thickBot="1">
      <c r="A373" s="52" t="s">
        <v>86</v>
      </c>
      <c r="B373" s="53"/>
      <c r="C373" s="53"/>
      <c r="D373" s="53"/>
      <c r="E373" s="57">
        <f>SUM(E374:E383)</f>
        <v>41300</v>
      </c>
      <c r="F373" s="55">
        <f>SUM(F374:F383)</f>
        <v>2850</v>
      </c>
      <c r="G373" s="67">
        <f>SUM(E373:F373)</f>
        <v>44150</v>
      </c>
      <c r="H373" s="159"/>
      <c r="I373" s="159">
        <f>SUM(I374:I383)</f>
        <v>43851.8</v>
      </c>
      <c r="J373" s="159">
        <f>SUM(J374:J383)</f>
        <v>43851.8</v>
      </c>
      <c r="K373" s="124">
        <f>SUM(J374/G374)</f>
        <v>0.999870484961865</v>
      </c>
    </row>
    <row r="374" spans="1:11" ht="12.75">
      <c r="A374" s="58" t="s">
        <v>98</v>
      </c>
      <c r="B374" s="46"/>
      <c r="C374" s="46"/>
      <c r="D374" s="14"/>
      <c r="E374" s="33">
        <v>7970</v>
      </c>
      <c r="F374" s="34">
        <v>-1021</v>
      </c>
      <c r="G374" s="37">
        <f>SUM(E374:F374)</f>
        <v>6949</v>
      </c>
      <c r="H374" s="160"/>
      <c r="I374" s="160">
        <v>6948.1</v>
      </c>
      <c r="J374" s="160">
        <v>6948.1</v>
      </c>
      <c r="K374" s="130">
        <f aca="true" t="shared" si="44" ref="K374:K381">SUM(J375/G375)</f>
        <v>0.9999445881049132</v>
      </c>
    </row>
    <row r="375" spans="1:11" ht="12.75">
      <c r="A375" s="50" t="s">
        <v>19</v>
      </c>
      <c r="B375" s="4"/>
      <c r="C375" s="4"/>
      <c r="D375" s="59"/>
      <c r="E375" s="24">
        <v>4080</v>
      </c>
      <c r="F375" s="25">
        <v>1334</v>
      </c>
      <c r="G375" s="40">
        <f>SUM(E375:F375)</f>
        <v>5414</v>
      </c>
      <c r="H375" s="161"/>
      <c r="I375" s="161">
        <v>5413.7</v>
      </c>
      <c r="J375" s="161">
        <v>5413.7</v>
      </c>
      <c r="K375" s="121">
        <f t="shared" si="44"/>
        <v>0.9998185849627093</v>
      </c>
    </row>
    <row r="376" spans="1:11" ht="12.75">
      <c r="A376" s="50" t="s">
        <v>20</v>
      </c>
      <c r="B376" s="4"/>
      <c r="C376" s="4"/>
      <c r="D376" s="59"/>
      <c r="E376" s="24">
        <v>5600</v>
      </c>
      <c r="F376" s="25">
        <v>-639</v>
      </c>
      <c r="G376" s="40">
        <f aca="true" t="shared" si="45" ref="G376:G382">SUM(E376:F376)</f>
        <v>4961</v>
      </c>
      <c r="H376" s="161"/>
      <c r="I376" s="161">
        <v>4960.1</v>
      </c>
      <c r="J376" s="161">
        <v>4960.1</v>
      </c>
      <c r="K376" s="121">
        <f t="shared" si="44"/>
        <v>1</v>
      </c>
    </row>
    <row r="377" spans="1:11" ht="12.75">
      <c r="A377" s="50" t="s">
        <v>270</v>
      </c>
      <c r="B377" s="4"/>
      <c r="C377" s="4"/>
      <c r="D377" s="59"/>
      <c r="E377" s="24">
        <v>5990</v>
      </c>
      <c r="F377" s="25">
        <v>2276</v>
      </c>
      <c r="G377" s="40">
        <f t="shared" si="45"/>
        <v>8266</v>
      </c>
      <c r="H377" s="161"/>
      <c r="I377" s="161">
        <v>8266</v>
      </c>
      <c r="J377" s="161">
        <v>8266</v>
      </c>
      <c r="K377" s="121">
        <f t="shared" si="44"/>
        <v>0.9993156544054748</v>
      </c>
    </row>
    <row r="378" spans="1:11" ht="12.75">
      <c r="A378" s="50" t="s">
        <v>21</v>
      </c>
      <c r="B378" s="4"/>
      <c r="C378" s="4"/>
      <c r="D378" s="59"/>
      <c r="E378" s="33">
        <v>840</v>
      </c>
      <c r="F378" s="34">
        <v>329</v>
      </c>
      <c r="G378" s="40">
        <f t="shared" si="45"/>
        <v>1169</v>
      </c>
      <c r="H378" s="160"/>
      <c r="I378" s="160">
        <v>1168.2</v>
      </c>
      <c r="J378" s="160">
        <v>1168.2</v>
      </c>
      <c r="K378" s="121">
        <f t="shared" si="44"/>
        <v>0.8508235294117648</v>
      </c>
    </row>
    <row r="379" spans="1:11" ht="12.75">
      <c r="A379" s="50" t="s">
        <v>22</v>
      </c>
      <c r="B379" s="4"/>
      <c r="C379" s="4"/>
      <c r="D379" s="59"/>
      <c r="E379" s="33">
        <v>850</v>
      </c>
      <c r="F379" s="34"/>
      <c r="G379" s="40">
        <f t="shared" si="45"/>
        <v>850</v>
      </c>
      <c r="H379" s="160"/>
      <c r="I379" s="160">
        <v>723.2</v>
      </c>
      <c r="J379" s="160">
        <v>723.2</v>
      </c>
      <c r="K379" s="121">
        <f t="shared" si="44"/>
        <v>0.8908296943231441</v>
      </c>
    </row>
    <row r="380" spans="1:11" ht="12.75">
      <c r="A380" s="50" t="s">
        <v>144</v>
      </c>
      <c r="B380" s="4"/>
      <c r="C380" s="4"/>
      <c r="D380" s="59"/>
      <c r="E380" s="24">
        <v>480</v>
      </c>
      <c r="F380" s="25">
        <v>-22</v>
      </c>
      <c r="G380" s="40">
        <f t="shared" si="45"/>
        <v>458</v>
      </c>
      <c r="H380" s="161"/>
      <c r="I380" s="161">
        <v>408</v>
      </c>
      <c r="J380" s="161">
        <v>408</v>
      </c>
      <c r="K380" s="121">
        <f t="shared" si="44"/>
        <v>0.9784671532846715</v>
      </c>
    </row>
    <row r="381" spans="1:11" ht="12.75">
      <c r="A381" s="50" t="s">
        <v>87</v>
      </c>
      <c r="B381" s="4"/>
      <c r="C381" s="4"/>
      <c r="D381" s="59"/>
      <c r="E381" s="24">
        <v>5790</v>
      </c>
      <c r="F381" s="25">
        <v>-310</v>
      </c>
      <c r="G381" s="40">
        <f t="shared" si="45"/>
        <v>5480</v>
      </c>
      <c r="H381" s="161"/>
      <c r="I381" s="161">
        <v>5362</v>
      </c>
      <c r="J381" s="161">
        <v>5362</v>
      </c>
      <c r="K381" s="121">
        <f t="shared" si="44"/>
        <v>0.9999528435348486</v>
      </c>
    </row>
    <row r="382" spans="1:11" ht="12.75">
      <c r="A382" s="50" t="s">
        <v>88</v>
      </c>
      <c r="B382" s="4"/>
      <c r="C382" s="4"/>
      <c r="D382" s="59"/>
      <c r="E382" s="24">
        <v>9700</v>
      </c>
      <c r="F382" s="25">
        <v>903</v>
      </c>
      <c r="G382" s="40">
        <f t="shared" si="45"/>
        <v>10603</v>
      </c>
      <c r="H382" s="161"/>
      <c r="I382" s="161">
        <v>10602.5</v>
      </c>
      <c r="J382" s="161">
        <v>10602.5</v>
      </c>
      <c r="K382" s="121">
        <f>SUM(J382/G382)</f>
        <v>0.9999528435348486</v>
      </c>
    </row>
    <row r="383" spans="1:11" ht="13.5" thickBot="1">
      <c r="A383" s="51" t="s">
        <v>121</v>
      </c>
      <c r="B383" s="22"/>
      <c r="C383" s="22"/>
      <c r="D383" s="72"/>
      <c r="E383" s="27"/>
      <c r="F383" s="29"/>
      <c r="G383" s="38"/>
      <c r="H383" s="174"/>
      <c r="I383" s="174"/>
      <c r="J383" s="174"/>
      <c r="K383" s="122"/>
    </row>
    <row r="384" spans="1:11" ht="12.75">
      <c r="A384" s="4"/>
      <c r="B384" s="4"/>
      <c r="C384" s="4"/>
      <c r="D384" s="4"/>
      <c r="E384" s="8"/>
      <c r="F384" s="8"/>
      <c r="G384" s="8"/>
      <c r="H384" s="162"/>
      <c r="I384" s="162"/>
      <c r="J384" s="162"/>
      <c r="K384" s="131"/>
    </row>
    <row r="385" spans="1:11" ht="13.5" thickBot="1">
      <c r="A385" s="2"/>
      <c r="B385" s="2"/>
      <c r="C385" s="2"/>
      <c r="D385" s="2"/>
      <c r="E385" s="3"/>
      <c r="F385" s="3"/>
      <c r="G385" s="3"/>
      <c r="H385" s="172"/>
      <c r="I385" s="172"/>
      <c r="J385" s="172"/>
      <c r="K385" s="116"/>
    </row>
    <row r="386" spans="1:11" ht="13.5" thickBot="1">
      <c r="A386" s="19" t="s">
        <v>89</v>
      </c>
      <c r="B386" s="20"/>
      <c r="C386" s="20"/>
      <c r="D386" s="21"/>
      <c r="E386" s="3"/>
      <c r="F386" s="3"/>
      <c r="G386" s="3"/>
      <c r="H386" s="172"/>
      <c r="I386" s="172"/>
      <c r="J386" s="172"/>
      <c r="K386" s="116"/>
    </row>
    <row r="387" spans="1:11" ht="13.5" thickBot="1">
      <c r="A387" s="52" t="s">
        <v>255</v>
      </c>
      <c r="B387" s="53"/>
      <c r="C387" s="53"/>
      <c r="D387" s="53"/>
      <c r="E387" s="62">
        <f>SUM(E388:E388)</f>
        <v>3800</v>
      </c>
      <c r="F387" s="55">
        <f>SUM(F388:F388)</f>
        <v>116</v>
      </c>
      <c r="G387" s="67">
        <f>SUM(E387:F387)</f>
        <v>3916</v>
      </c>
      <c r="H387" s="159"/>
      <c r="I387" s="159">
        <f>I388</f>
        <v>3659</v>
      </c>
      <c r="J387" s="159">
        <f>SUM(J388:J388)</f>
        <v>3659</v>
      </c>
      <c r="K387" s="124">
        <f>SUM(J387/G387)</f>
        <v>0.9343718079673136</v>
      </c>
    </row>
    <row r="388" spans="1:11" ht="12.75">
      <c r="A388" s="137" t="s">
        <v>133</v>
      </c>
      <c r="B388" s="138"/>
      <c r="C388" s="138"/>
      <c r="D388" s="139"/>
      <c r="E388" s="49">
        <v>3800</v>
      </c>
      <c r="F388" s="34">
        <v>116</v>
      </c>
      <c r="G388" s="37">
        <f>SUM(E388:F388)</f>
        <v>3916</v>
      </c>
      <c r="H388" s="160"/>
      <c r="I388" s="160">
        <v>3659</v>
      </c>
      <c r="J388" s="160">
        <v>3659</v>
      </c>
      <c r="K388" s="130">
        <f>SUM(J388/G388)</f>
        <v>0.9343718079673136</v>
      </c>
    </row>
    <row r="389" spans="1:11" s="13" customFormat="1" ht="12.75">
      <c r="A389" s="4"/>
      <c r="B389" s="4"/>
      <c r="C389" s="4"/>
      <c r="D389" s="4"/>
      <c r="E389" s="31"/>
      <c r="F389" s="8"/>
      <c r="G389" s="8"/>
      <c r="H389" s="162"/>
      <c r="I389" s="162"/>
      <c r="J389" s="162"/>
      <c r="K389" s="116"/>
    </row>
    <row r="390" spans="1:11" ht="12.75">
      <c r="A390" s="112" t="s">
        <v>23</v>
      </c>
      <c r="B390" s="106"/>
      <c r="C390" s="74"/>
      <c r="D390" s="75"/>
      <c r="E390" s="76">
        <v>40000</v>
      </c>
      <c r="F390" s="77">
        <v>-15200</v>
      </c>
      <c r="G390" s="94">
        <f>SUM(E390:F390)</f>
        <v>24800</v>
      </c>
      <c r="H390" s="170"/>
      <c r="I390" s="170">
        <v>24793.2</v>
      </c>
      <c r="J390" s="170">
        <v>24793.2</v>
      </c>
      <c r="K390" s="132">
        <f>SUM(J390/G390)</f>
        <v>0.9997258064516129</v>
      </c>
    </row>
    <row r="391" spans="1:11" ht="12.75">
      <c r="A391" s="93" t="s">
        <v>79</v>
      </c>
      <c r="B391" s="79"/>
      <c r="C391" s="79"/>
      <c r="D391" s="80"/>
      <c r="E391" s="76">
        <v>80</v>
      </c>
      <c r="F391" s="77"/>
      <c r="G391" s="94">
        <f>SUM(E391:F391)</f>
        <v>80</v>
      </c>
      <c r="H391" s="170"/>
      <c r="I391" s="170">
        <v>73.6</v>
      </c>
      <c r="J391" s="170">
        <v>73.6</v>
      </c>
      <c r="K391" s="132">
        <f>SUM(J391/G391)</f>
        <v>0.9199999999999999</v>
      </c>
    </row>
    <row r="392" spans="1:11" ht="12.75">
      <c r="A392" s="93" t="s">
        <v>229</v>
      </c>
      <c r="B392" s="79"/>
      <c r="C392" s="79"/>
      <c r="D392" s="80"/>
      <c r="E392" s="76"/>
      <c r="F392" s="77">
        <v>14.11</v>
      </c>
      <c r="G392" s="94">
        <f>SUM(E392:F392)</f>
        <v>14.11</v>
      </c>
      <c r="H392" s="170"/>
      <c r="I392" s="170">
        <v>14.1</v>
      </c>
      <c r="J392" s="170">
        <v>14.1</v>
      </c>
      <c r="K392" s="132">
        <f>SUM(J392/G392)</f>
        <v>0.9992912827781715</v>
      </c>
    </row>
    <row r="393" spans="1:11" ht="12.75">
      <c r="A393" s="93" t="s">
        <v>145</v>
      </c>
      <c r="B393" s="79"/>
      <c r="C393" s="79"/>
      <c r="D393" s="80"/>
      <c r="E393" s="76"/>
      <c r="F393" s="77">
        <v>16478.09</v>
      </c>
      <c r="G393" s="94">
        <f>SUM(E393:F393)</f>
        <v>16478.09</v>
      </c>
      <c r="H393" s="170"/>
      <c r="I393" s="170">
        <v>16478</v>
      </c>
      <c r="J393" s="170">
        <v>16478</v>
      </c>
      <c r="K393" s="132">
        <f>SUM(J393/G393)</f>
        <v>0.9999945382019396</v>
      </c>
    </row>
    <row r="394" spans="1:11" ht="12.75">
      <c r="A394" s="204" t="s">
        <v>154</v>
      </c>
      <c r="B394" s="202"/>
      <c r="C394" s="202"/>
      <c r="D394" s="203"/>
      <c r="E394" s="76"/>
      <c r="F394" s="77"/>
      <c r="G394" s="94"/>
      <c r="H394" s="170"/>
      <c r="I394" s="170">
        <v>50</v>
      </c>
      <c r="J394" s="170">
        <v>50</v>
      </c>
      <c r="K394" s="132"/>
    </row>
    <row r="395" spans="1:11" ht="12.75">
      <c r="A395" s="188"/>
      <c r="B395" s="189"/>
      <c r="C395" s="189"/>
      <c r="D395" s="190"/>
      <c r="E395" s="156"/>
      <c r="F395" s="157"/>
      <c r="G395" s="157"/>
      <c r="H395" s="182"/>
      <c r="I395" s="182"/>
      <c r="J395" s="182"/>
      <c r="K395" s="158"/>
    </row>
    <row r="396" spans="1:11" ht="12.75">
      <c r="A396" s="104" t="s">
        <v>102</v>
      </c>
      <c r="B396" s="13"/>
      <c r="C396" s="13"/>
      <c r="D396" s="97"/>
      <c r="E396" s="135">
        <f>E6+E14+E19+E29+E32+E35+E39+E43+E46+E51+E56+E66+E71+E77+E82+E85+E87+E94+E97+E104+E105+E106+E107+E108+E109+E110+E111+E112+E113+E116+E125+E136+E146+E156+E159+E160+E163+E164+E165+E166+E167+E168+E169+E172+E176+E181+E187+E201+E204+E231+E235+E237+E240+E245+E253+E261+E269+E270+E273+E292+E305+E309+E316+E319+E322+E325+E328+E332+E336+E339+E343+E348+E362+E367+E373+E387+E390+E391+E392+E393+E394</f>
        <v>503501</v>
      </c>
      <c r="F396" s="135">
        <f>F6+F14+F19+F29+F32+F35+F39+F43+F46+F51+F56+F66+F71+F77+F82+F85+F87+F94+F97+F104+F105+F106+F107+F108+F109+F110+F111+F112+F113+F116+F125+F136+F146+F156+F159+F160+F163+F164+F165+F166+F167+F168+F169+F172+F176+F181+F187+F201+F204+F231+F235+F237+F240+F245+F253+F261+F269+F270+F273+F292+F305+F309+F316+F319+F322+F325+F328+F332+F336+F339+F343+F348+F362+F367+F373+F387+F390+F391+F392+F393+F394</f>
        <v>123550.77999999998</v>
      </c>
      <c r="G396" s="66">
        <f>G6+G14+G19+G29+G32+G35+G39+G43+G46+G51+G56+G66+G71+G77+G82+G85+G87+G94+G97+G104+G105+G106+G107+G108+G109+G110+G111+G112+G113+G116+G125+G136+G146+G156+G159+G160+G163+G164+G165+G166+G167+G168+G169+G172+G176+G181+G187+G201+G204+G231+G235+G237+G240+G245+G253+G261+G269+G270+G273+G292+G305+G309+G316+G319+G322+G325+G328+G332+G336+G339+G343+G348+G362+G367+G373+G387+G390+G391+G392+G393+G394</f>
        <v>627051.7799999999</v>
      </c>
      <c r="H396" s="143">
        <f>H6+H14+H19+H29+H32+H35+H39+H43+H46+H51+H56+H66+H71+H77+H82+H85+H87+H94+H97+H104+H105+H106+H107+H108+H109+H110+H111+H112+H113+H116+H125+H136+H146+H156+H159+H160+H163+H164+H165+H166+H167+H168+H169+H172+H176+H181+H187+H201+H204+H231+H235+H237+H240+H245+H253+H261+H269+H270+H273+H292+H305+H309+H316+H319+H322+H325+H328+H332+H336+H339+H343+H348+H362+H367+H373+H387+H390+H391+H392+H393+H394</f>
        <v>153463.2</v>
      </c>
      <c r="I396" s="143">
        <f>I6+I14+I19+I29+I32+I35+I39+I43+I46+I51+I56+I66+I71+I77+I82+I85+I87+I94+I97+I104+I105+I106+I107+I108+I109+I110+I111+I112+I113+I116+I125+I136+I146+I156+I159+I160+I163+I164+I165+I166+I167+I168+I169+I172+I176+I181+I187+I201+I204+I231+I235+I237+I240+I245+I253+I261+I269+I270+I273+I292+I305+I309+I316+I319+I322+I325+I328+I332+I336+I339+I343+I348+I362+I367+I373+I387+I390+I391+I392+I393+I394</f>
        <v>412826.79999999993</v>
      </c>
      <c r="J396" s="143">
        <f>J6+J14+J19+J29+J32+J35+J39+J43+J46+J51+J56+J66+J71+J77+J82+J85+J87+J94+J97+J104+J105+J107+J108+J109+J110+J111+J112+J116+J125+J136+J146+J156+J159+J160+J163+J164+J165+J168+J169+J172+J176+J181+J187+J201+J204+J231+J235+J237+J240+J245+J253+J261+J269+J270+J273+J292+J305+J309+J316+J319+J322+J325+J328+J332+J336+J339+J343+J348+J362+J367+J373+J387+J390+J391+J392+J393+J394</f>
        <v>566054.7999999997</v>
      </c>
      <c r="K396" s="144">
        <f>SUM(J396/G396)</f>
        <v>0.9027241737516474</v>
      </c>
    </row>
    <row r="397" spans="1:11" ht="13.5" thickBot="1">
      <c r="A397" s="105"/>
      <c r="B397" s="113"/>
      <c r="C397" s="113"/>
      <c r="D397" s="141"/>
      <c r="E397" s="142"/>
      <c r="F397" s="36"/>
      <c r="G397" s="36"/>
      <c r="H397" s="183"/>
      <c r="I397" s="183"/>
      <c r="J397" s="183"/>
      <c r="K397" s="43"/>
    </row>
    <row r="398" spans="1:11" ht="13.5" thickBot="1">
      <c r="A398" s="13"/>
      <c r="B398" s="13"/>
      <c r="C398" s="13"/>
      <c r="D398" s="6"/>
      <c r="E398" s="3"/>
      <c r="F398" s="3"/>
      <c r="G398" s="3"/>
      <c r="H398" s="172"/>
      <c r="I398" s="172"/>
      <c r="J398" s="172"/>
      <c r="K398" s="116"/>
    </row>
    <row r="399" spans="1:11" ht="13.5" thickBot="1">
      <c r="A399" s="108" t="s">
        <v>203</v>
      </c>
      <c r="B399" s="99"/>
      <c r="C399" s="99"/>
      <c r="D399" s="109"/>
      <c r="E399" s="62">
        <f>SUM(E400:E402)</f>
        <v>11232</v>
      </c>
      <c r="F399" s="55"/>
      <c r="G399" s="67">
        <f>SUM(E399:F399)</f>
        <v>11232</v>
      </c>
      <c r="H399" s="159"/>
      <c r="I399" s="159"/>
      <c r="J399" s="159">
        <f>SUM(J400:J402)</f>
        <v>11232</v>
      </c>
      <c r="K399" s="124">
        <f>SUM(J399/G399)</f>
        <v>1</v>
      </c>
    </row>
    <row r="400" spans="1:11" ht="12.75">
      <c r="A400" s="58" t="s">
        <v>24</v>
      </c>
      <c r="B400" s="46" t="s">
        <v>91</v>
      </c>
      <c r="C400" s="46"/>
      <c r="D400" s="46"/>
      <c r="E400" s="33">
        <v>672</v>
      </c>
      <c r="F400" s="34"/>
      <c r="G400" s="37">
        <f>SUM(E400:F400)</f>
        <v>672</v>
      </c>
      <c r="H400" s="160"/>
      <c r="I400" s="160"/>
      <c r="J400" s="160">
        <v>672</v>
      </c>
      <c r="K400" s="130">
        <f>SUM(J400/G400)</f>
        <v>1</v>
      </c>
    </row>
    <row r="401" spans="1:11" ht="12.75">
      <c r="A401" s="50"/>
      <c r="B401" s="4" t="s">
        <v>323</v>
      </c>
      <c r="C401" s="4"/>
      <c r="D401" s="4"/>
      <c r="E401" s="24">
        <v>7060</v>
      </c>
      <c r="F401" s="25"/>
      <c r="G401" s="40">
        <f>SUM(E401:F401)</f>
        <v>7060</v>
      </c>
      <c r="H401" s="161"/>
      <c r="I401" s="161"/>
      <c r="J401" s="161">
        <v>7060</v>
      </c>
      <c r="K401" s="121">
        <f>SUM(J401/G401)</f>
        <v>1</v>
      </c>
    </row>
    <row r="402" spans="1:11" ht="13.5" thickBot="1">
      <c r="A402" s="51"/>
      <c r="B402" s="22" t="s">
        <v>90</v>
      </c>
      <c r="C402" s="22"/>
      <c r="D402" s="22"/>
      <c r="E402" s="27">
        <v>3500</v>
      </c>
      <c r="F402" s="29"/>
      <c r="G402" s="38">
        <f>SUM(E402:F402)</f>
        <v>3500</v>
      </c>
      <c r="H402" s="174"/>
      <c r="I402" s="174"/>
      <c r="J402" s="174">
        <v>3500</v>
      </c>
      <c r="K402" s="122">
        <f>SUM(J402/G402)</f>
        <v>1</v>
      </c>
    </row>
    <row r="403" spans="1:11" ht="12.75">
      <c r="A403" s="2"/>
      <c r="B403" s="2"/>
      <c r="C403" s="2"/>
      <c r="D403" s="2"/>
      <c r="E403" s="3"/>
      <c r="F403" s="3"/>
      <c r="G403" s="3"/>
      <c r="H403" s="172"/>
      <c r="I403" s="172"/>
      <c r="J403" s="172"/>
      <c r="K403" s="116"/>
    </row>
    <row r="404" spans="1:11" ht="12.75">
      <c r="A404" s="2"/>
      <c r="B404" s="2"/>
      <c r="C404" s="2"/>
      <c r="D404" s="2"/>
      <c r="E404" s="3"/>
      <c r="F404" s="3"/>
      <c r="G404" s="3"/>
      <c r="H404" s="172"/>
      <c r="I404" s="172"/>
      <c r="J404" s="172"/>
      <c r="K404" s="116"/>
    </row>
    <row r="405" spans="1:11" ht="12.75">
      <c r="A405" s="2"/>
      <c r="B405" s="2"/>
      <c r="C405" s="2"/>
      <c r="D405" s="2"/>
      <c r="E405" s="3"/>
      <c r="F405" s="3"/>
      <c r="G405" s="3"/>
      <c r="H405" s="172"/>
      <c r="I405" s="172"/>
      <c r="J405" s="172"/>
      <c r="K405" s="116"/>
    </row>
    <row r="406" spans="1:11" ht="12.75">
      <c r="A406" s="2"/>
      <c r="B406" s="2"/>
      <c r="C406" s="2"/>
      <c r="D406" s="2"/>
      <c r="E406" s="3"/>
      <c r="F406" s="3"/>
      <c r="G406" s="3"/>
      <c r="H406" s="172"/>
      <c r="I406" s="172"/>
      <c r="J406" s="172"/>
      <c r="K406" s="116"/>
    </row>
    <row r="407" spans="1:11" ht="12.75">
      <c r="A407" s="2"/>
      <c r="B407" s="2"/>
      <c r="C407" s="2"/>
      <c r="D407" s="2"/>
      <c r="E407" s="3"/>
      <c r="F407" s="3"/>
      <c r="G407" s="172"/>
      <c r="H407" s="172"/>
      <c r="I407" s="172"/>
      <c r="J407" s="172"/>
      <c r="K407" s="116"/>
    </row>
    <row r="408" spans="1:11" ht="12.75">
      <c r="A408" s="2"/>
      <c r="B408" s="2"/>
      <c r="C408" s="2"/>
      <c r="D408" s="2"/>
      <c r="E408" s="3"/>
      <c r="F408" s="3"/>
      <c r="G408" s="3"/>
      <c r="H408" s="172"/>
      <c r="I408" s="172"/>
      <c r="J408" s="172"/>
      <c r="K408" s="116"/>
    </row>
    <row r="409" spans="1:11" ht="12.75">
      <c r="A409" s="2"/>
      <c r="B409" s="2"/>
      <c r="C409" s="2"/>
      <c r="D409" s="2"/>
      <c r="E409" s="3"/>
      <c r="F409" s="3"/>
      <c r="G409" s="3"/>
      <c r="H409" s="172"/>
      <c r="I409" s="172"/>
      <c r="J409" s="172"/>
      <c r="K409" s="116"/>
    </row>
    <row r="410" spans="1:11" ht="12.75">
      <c r="A410" s="2"/>
      <c r="B410" s="2"/>
      <c r="C410" s="2"/>
      <c r="D410" s="2"/>
      <c r="E410" s="3"/>
      <c r="F410" s="3"/>
      <c r="G410" s="3"/>
      <c r="H410" s="172"/>
      <c r="I410" s="172"/>
      <c r="J410" s="172"/>
      <c r="K410" s="116"/>
    </row>
    <row r="411" spans="1:11" ht="12.75">
      <c r="A411" s="2"/>
      <c r="B411" s="2"/>
      <c r="C411" s="2"/>
      <c r="D411" s="2"/>
      <c r="E411" s="3"/>
      <c r="F411" s="3"/>
      <c r="G411" s="3"/>
      <c r="H411" s="172"/>
      <c r="I411" s="172"/>
      <c r="J411" s="172"/>
      <c r="K411" s="116"/>
    </row>
    <row r="412" spans="1:11" ht="12.75">
      <c r="A412" s="2"/>
      <c r="B412" s="2"/>
      <c r="C412" s="2"/>
      <c r="D412" s="2"/>
      <c r="E412" s="3"/>
      <c r="F412" s="3"/>
      <c r="G412" s="3"/>
      <c r="H412" s="172"/>
      <c r="I412" s="172"/>
      <c r="J412" s="172"/>
      <c r="K412" s="116"/>
    </row>
    <row r="413" spans="1:11" ht="12.75">
      <c r="A413" s="2"/>
      <c r="B413" s="2"/>
      <c r="C413" s="2"/>
      <c r="D413" s="2"/>
      <c r="E413" s="3"/>
      <c r="F413" s="3"/>
      <c r="G413" s="3"/>
      <c r="H413" s="172"/>
      <c r="I413" s="172"/>
      <c r="J413" s="172"/>
      <c r="K413" s="116"/>
    </row>
    <row r="414" spans="1:11" ht="12.75">
      <c r="A414" s="2"/>
      <c r="B414" s="2"/>
      <c r="C414" s="2"/>
      <c r="D414" s="2"/>
      <c r="E414" s="23"/>
      <c r="F414" s="23"/>
      <c r="G414" s="23"/>
      <c r="H414" s="172"/>
      <c r="I414" s="172"/>
      <c r="J414" s="172"/>
      <c r="K414" s="116"/>
    </row>
    <row r="415" spans="5:11" ht="12.75">
      <c r="E415" s="23"/>
      <c r="F415" s="23"/>
      <c r="G415" s="23"/>
      <c r="H415" s="172"/>
      <c r="I415" s="172"/>
      <c r="J415" s="172"/>
      <c r="K415" s="116"/>
    </row>
    <row r="416" spans="5:11" ht="12.75">
      <c r="E416" s="23"/>
      <c r="F416" s="23"/>
      <c r="G416" s="23"/>
      <c r="H416" s="172"/>
      <c r="I416" s="172"/>
      <c r="J416" s="172"/>
      <c r="K416" s="116"/>
    </row>
    <row r="417" spans="5:11" ht="12.75">
      <c r="E417" s="23"/>
      <c r="F417" s="23"/>
      <c r="G417" s="23"/>
      <c r="H417" s="172"/>
      <c r="I417" s="172"/>
      <c r="J417" s="172"/>
      <c r="K417" s="116"/>
    </row>
    <row r="418" spans="5:11" ht="12.75">
      <c r="E418" s="23"/>
      <c r="F418" s="23"/>
      <c r="G418" s="23"/>
      <c r="H418" s="172"/>
      <c r="I418" s="172"/>
      <c r="J418" s="172"/>
      <c r="K418" s="116"/>
    </row>
    <row r="419" spans="5:11" ht="12.75">
      <c r="E419" s="23"/>
      <c r="F419" s="23"/>
      <c r="G419" s="23"/>
      <c r="H419" s="172"/>
      <c r="I419" s="172"/>
      <c r="J419" s="172"/>
      <c r="K419" s="116"/>
    </row>
    <row r="420" spans="5:11" ht="12.75">
      <c r="E420" s="23"/>
      <c r="F420" s="23"/>
      <c r="G420" s="23"/>
      <c r="H420" s="172"/>
      <c r="I420" s="172"/>
      <c r="J420" s="172"/>
      <c r="K420" s="116"/>
    </row>
    <row r="421" spans="5:11" ht="12.75">
      <c r="E421" s="23"/>
      <c r="F421" s="23"/>
      <c r="G421" s="23"/>
      <c r="H421" s="172"/>
      <c r="I421" s="172"/>
      <c r="J421" s="172"/>
      <c r="K421" s="116"/>
    </row>
    <row r="422" spans="5:11" ht="12.75">
      <c r="E422" s="23"/>
      <c r="F422" s="23"/>
      <c r="G422" s="23"/>
      <c r="H422" s="172"/>
      <c r="I422" s="172"/>
      <c r="J422" s="172"/>
      <c r="K422" s="116"/>
    </row>
    <row r="423" spans="5:11" ht="12.75">
      <c r="E423" s="3"/>
      <c r="F423" s="3"/>
      <c r="G423" s="3"/>
      <c r="H423" s="172"/>
      <c r="I423" s="172"/>
      <c r="J423" s="172"/>
      <c r="K423" s="116"/>
    </row>
    <row r="424" spans="5:11" ht="12.75">
      <c r="E424" s="3"/>
      <c r="F424" s="3"/>
      <c r="G424" s="3"/>
      <c r="H424" s="172"/>
      <c r="I424" s="172"/>
      <c r="J424" s="172"/>
      <c r="K424" s="116"/>
    </row>
    <row r="425" spans="5:11" ht="12.75">
      <c r="E425" s="3"/>
      <c r="F425" s="3"/>
      <c r="G425" s="3"/>
      <c r="H425" s="172"/>
      <c r="I425" s="172"/>
      <c r="J425" s="172"/>
      <c r="K425" s="116"/>
    </row>
    <row r="426" spans="5:11" ht="12.75">
      <c r="E426" s="3"/>
      <c r="F426" s="3"/>
      <c r="G426" s="3"/>
      <c r="H426" s="172"/>
      <c r="I426" s="172"/>
      <c r="J426" s="172"/>
      <c r="K426" s="116"/>
    </row>
    <row r="427" spans="5:11" ht="12.75">
      <c r="E427" s="3"/>
      <c r="F427" s="3"/>
      <c r="G427" s="3"/>
      <c r="H427" s="172"/>
      <c r="I427" s="172"/>
      <c r="J427" s="172"/>
      <c r="K427" s="116"/>
    </row>
    <row r="428" spans="5:11" ht="12.75">
      <c r="E428" s="3"/>
      <c r="F428" s="3"/>
      <c r="G428" s="3"/>
      <c r="H428" s="172"/>
      <c r="I428" s="172"/>
      <c r="J428" s="172"/>
      <c r="K428" s="116"/>
    </row>
    <row r="429" spans="5:11" ht="12.75">
      <c r="E429" s="3"/>
      <c r="F429" s="3"/>
      <c r="G429" s="3"/>
      <c r="H429" s="172"/>
      <c r="I429" s="172"/>
      <c r="J429" s="172"/>
      <c r="K429" s="116"/>
    </row>
    <row r="430" spans="5:11" ht="12.75">
      <c r="E430" s="3"/>
      <c r="F430" s="3"/>
      <c r="G430" s="3"/>
      <c r="H430" s="172"/>
      <c r="I430" s="172"/>
      <c r="J430" s="172"/>
      <c r="K430" s="116"/>
    </row>
    <row r="431" spans="5:11" ht="12.75">
      <c r="E431" s="3"/>
      <c r="F431" s="3"/>
      <c r="G431" s="3"/>
      <c r="H431" s="172"/>
      <c r="I431" s="172"/>
      <c r="J431" s="172"/>
      <c r="K431" s="116"/>
    </row>
    <row r="432" spans="5:11" ht="12.75">
      <c r="E432" s="3"/>
      <c r="F432" s="3"/>
      <c r="G432" s="3"/>
      <c r="H432" s="172"/>
      <c r="I432" s="172"/>
      <c r="J432" s="172"/>
      <c r="K432" s="116"/>
    </row>
    <row r="433" spans="5:11" ht="12.75">
      <c r="E433" s="3"/>
      <c r="F433" s="3"/>
      <c r="G433" s="3"/>
      <c r="H433" s="172"/>
      <c r="I433" s="172"/>
      <c r="J433" s="172"/>
      <c r="K433" s="116"/>
    </row>
    <row r="434" spans="5:11" ht="12.75">
      <c r="E434" s="3"/>
      <c r="F434" s="3"/>
      <c r="G434" s="3"/>
      <c r="H434" s="172"/>
      <c r="I434" s="172"/>
      <c r="J434" s="172"/>
      <c r="K434" s="116"/>
    </row>
    <row r="435" spans="5:11" ht="12.75">
      <c r="E435" s="3"/>
      <c r="F435" s="3"/>
      <c r="G435" s="3"/>
      <c r="H435" s="172"/>
      <c r="I435" s="172"/>
      <c r="J435" s="172"/>
      <c r="K435" s="116"/>
    </row>
    <row r="436" spans="5:11" ht="12.75">
      <c r="E436" s="3"/>
      <c r="F436" s="3"/>
      <c r="G436" s="3"/>
      <c r="H436" s="172"/>
      <c r="I436" s="172"/>
      <c r="J436" s="172"/>
      <c r="K436" s="116"/>
    </row>
    <row r="437" spans="5:11" ht="12.75">
      <c r="E437" s="3"/>
      <c r="F437" s="3"/>
      <c r="G437" s="3"/>
      <c r="H437" s="172"/>
      <c r="I437" s="172"/>
      <c r="J437" s="172"/>
      <c r="K437" s="116"/>
    </row>
    <row r="438" spans="5:11" ht="12.75">
      <c r="E438" s="3"/>
      <c r="F438" s="3"/>
      <c r="G438" s="3"/>
      <c r="H438" s="172"/>
      <c r="I438" s="172"/>
      <c r="J438" s="172"/>
      <c r="K438" s="116"/>
    </row>
    <row r="439" spans="5:11" ht="12.75">
      <c r="E439" s="3"/>
      <c r="F439" s="3"/>
      <c r="G439" s="3"/>
      <c r="H439" s="172"/>
      <c r="I439" s="172"/>
      <c r="J439" s="172"/>
      <c r="K439" s="116"/>
    </row>
    <row r="440" spans="5:11" ht="12.75">
      <c r="E440" s="3"/>
      <c r="F440" s="3"/>
      <c r="G440" s="3"/>
      <c r="H440" s="172"/>
      <c r="I440" s="172"/>
      <c r="J440" s="172"/>
      <c r="K440" s="116"/>
    </row>
    <row r="441" spans="5:11" ht="12.75">
      <c r="E441" s="3"/>
      <c r="F441" s="3"/>
      <c r="G441" s="3"/>
      <c r="H441" s="172"/>
      <c r="I441" s="172"/>
      <c r="J441" s="172"/>
      <c r="K441" s="116"/>
    </row>
    <row r="442" spans="5:10" ht="12.75">
      <c r="E442" s="3"/>
      <c r="F442" s="3"/>
      <c r="G442" s="3"/>
      <c r="H442" s="172"/>
      <c r="I442" s="172"/>
      <c r="J442" s="172"/>
    </row>
    <row r="443" spans="5:10" ht="12.75">
      <c r="E443" s="3"/>
      <c r="F443" s="3"/>
      <c r="G443" s="3"/>
      <c r="H443" s="172"/>
      <c r="I443" s="172"/>
      <c r="J443" s="172"/>
    </row>
    <row r="444" spans="5:10" ht="12.75">
      <c r="E444" s="3"/>
      <c r="F444" s="3"/>
      <c r="G444" s="3"/>
      <c r="H444" s="172"/>
      <c r="I444" s="172"/>
      <c r="J444" s="172"/>
    </row>
    <row r="445" spans="5:10" ht="12.75">
      <c r="E445" s="3"/>
      <c r="F445" s="3"/>
      <c r="G445" s="3"/>
      <c r="H445" s="172"/>
      <c r="I445" s="172"/>
      <c r="J445" s="172"/>
    </row>
    <row r="446" spans="5:10" ht="12.75">
      <c r="E446" s="3"/>
      <c r="F446" s="3"/>
      <c r="G446" s="3"/>
      <c r="H446" s="172"/>
      <c r="I446" s="172"/>
      <c r="J446" s="172"/>
    </row>
    <row r="447" spans="5:10" ht="12.75">
      <c r="E447" s="3"/>
      <c r="F447" s="3"/>
      <c r="G447" s="3"/>
      <c r="H447" s="172"/>
      <c r="I447" s="172"/>
      <c r="J447" s="172"/>
    </row>
    <row r="448" spans="5:10" ht="12.75">
      <c r="E448" s="3"/>
      <c r="F448" s="3"/>
      <c r="G448" s="3"/>
      <c r="H448" s="172"/>
      <c r="I448" s="172"/>
      <c r="J448" s="172"/>
    </row>
    <row r="449" spans="5:10" ht="12.75">
      <c r="E449" s="3"/>
      <c r="F449" s="3"/>
      <c r="G449" s="3"/>
      <c r="H449" s="172"/>
      <c r="I449" s="172"/>
      <c r="J449" s="172"/>
    </row>
    <row r="450" spans="5:10" ht="12.75">
      <c r="E450" s="3"/>
      <c r="F450" s="3"/>
      <c r="G450" s="3"/>
      <c r="H450" s="172"/>
      <c r="I450" s="172"/>
      <c r="J450" s="172"/>
    </row>
    <row r="451" spans="5:10" ht="12.75">
      <c r="E451" s="3"/>
      <c r="F451" s="3"/>
      <c r="G451" s="3"/>
      <c r="H451" s="172"/>
      <c r="I451" s="172"/>
      <c r="J451" s="172"/>
    </row>
    <row r="452" spans="5:10" ht="12.75">
      <c r="E452" s="3"/>
      <c r="F452" s="3"/>
      <c r="G452" s="3"/>
      <c r="H452" s="172"/>
      <c r="I452" s="172"/>
      <c r="J452" s="172"/>
    </row>
    <row r="453" spans="5:10" ht="12.75">
      <c r="E453" s="3"/>
      <c r="F453" s="3"/>
      <c r="G453" s="3"/>
      <c r="H453" s="172"/>
      <c r="I453" s="172"/>
      <c r="J453" s="172"/>
    </row>
    <row r="454" spans="5:10" ht="12.75">
      <c r="E454" s="3"/>
      <c r="F454" s="3"/>
      <c r="G454" s="3"/>
      <c r="H454" s="172"/>
      <c r="I454" s="172"/>
      <c r="J454" s="172"/>
    </row>
    <row r="455" spans="5:10" ht="12.75">
      <c r="E455" s="3"/>
      <c r="F455" s="3"/>
      <c r="G455" s="3"/>
      <c r="H455" s="172"/>
      <c r="I455" s="172"/>
      <c r="J455" s="172"/>
    </row>
    <row r="456" spans="5:10" ht="12.75">
      <c r="E456" s="3"/>
      <c r="F456" s="3"/>
      <c r="G456" s="3"/>
      <c r="H456" s="172"/>
      <c r="I456" s="172"/>
      <c r="J456" s="172"/>
    </row>
    <row r="457" spans="5:10" ht="12.75">
      <c r="E457" s="3"/>
      <c r="F457" s="3"/>
      <c r="G457" s="3"/>
      <c r="H457" s="172"/>
      <c r="I457" s="172"/>
      <c r="J457" s="172"/>
    </row>
    <row r="458" spans="5:10" ht="12.75">
      <c r="E458" s="3"/>
      <c r="F458" s="3"/>
      <c r="G458" s="3"/>
      <c r="H458" s="172"/>
      <c r="I458" s="172"/>
      <c r="J458" s="172"/>
    </row>
    <row r="459" spans="5:10" ht="12.75">
      <c r="E459" s="3"/>
      <c r="F459" s="3"/>
      <c r="G459" s="3"/>
      <c r="H459" s="172"/>
      <c r="I459" s="172"/>
      <c r="J459" s="172"/>
    </row>
    <row r="460" spans="5:10" ht="12.75">
      <c r="E460" s="3"/>
      <c r="F460" s="3"/>
      <c r="G460" s="3"/>
      <c r="H460" s="172"/>
      <c r="I460" s="172"/>
      <c r="J460" s="172"/>
    </row>
    <row r="461" spans="5:10" ht="12.75">
      <c r="E461" s="3"/>
      <c r="F461" s="3"/>
      <c r="G461" s="3"/>
      <c r="H461" s="172"/>
      <c r="I461" s="172"/>
      <c r="J461" s="172"/>
    </row>
    <row r="462" spans="5:10" ht="12.75">
      <c r="E462" s="3"/>
      <c r="F462" s="3"/>
      <c r="G462" s="3"/>
      <c r="H462" s="172"/>
      <c r="I462" s="172"/>
      <c r="J462" s="172"/>
    </row>
    <row r="463" spans="5:10" ht="12.75">
      <c r="E463" s="3"/>
      <c r="F463" s="3"/>
      <c r="G463" s="3"/>
      <c r="H463" s="172"/>
      <c r="I463" s="172"/>
      <c r="J463" s="172"/>
    </row>
    <row r="464" spans="5:10" ht="12.75">
      <c r="E464" s="3"/>
      <c r="F464" s="3"/>
      <c r="G464" s="3"/>
      <c r="H464" s="172"/>
      <c r="I464" s="172"/>
      <c r="J464" s="172"/>
    </row>
    <row r="465" spans="5:10" ht="12.75">
      <c r="E465" s="9"/>
      <c r="H465" s="173"/>
      <c r="I465" s="173"/>
      <c r="J465" s="173"/>
    </row>
    <row r="466" spans="5:10" ht="12.75">
      <c r="E466" s="9"/>
      <c r="H466" s="173"/>
      <c r="I466" s="173"/>
      <c r="J466" s="173"/>
    </row>
    <row r="467" spans="5:10" ht="12.75">
      <c r="E467" s="9"/>
      <c r="H467" s="173"/>
      <c r="I467" s="173"/>
      <c r="J467" s="173"/>
    </row>
    <row r="468" spans="5:10" ht="12.75">
      <c r="E468" s="9"/>
      <c r="H468" s="173"/>
      <c r="I468" s="173"/>
      <c r="J468" s="173"/>
    </row>
    <row r="469" spans="5:10" ht="12.75">
      <c r="E469" s="9"/>
      <c r="H469" s="173"/>
      <c r="I469" s="173"/>
      <c r="J469" s="173"/>
    </row>
    <row r="470" spans="5:10" ht="12.75">
      <c r="E470" s="9"/>
      <c r="H470" s="173"/>
      <c r="I470" s="173"/>
      <c r="J470" s="173"/>
    </row>
    <row r="471" spans="5:10" ht="12.75">
      <c r="E471" s="9"/>
      <c r="H471" s="173"/>
      <c r="I471" s="173"/>
      <c r="J471" s="173"/>
    </row>
    <row r="472" spans="5:10" ht="12.75">
      <c r="E472" s="9"/>
      <c r="H472" s="173"/>
      <c r="I472" s="173"/>
      <c r="J472" s="173"/>
    </row>
    <row r="473" spans="5:10" ht="12.75">
      <c r="E473" s="9"/>
      <c r="H473" s="173"/>
      <c r="I473" s="173"/>
      <c r="J473" s="173"/>
    </row>
    <row r="474" spans="5:10" ht="12.75">
      <c r="E474" s="9"/>
      <c r="H474" s="173"/>
      <c r="I474" s="173"/>
      <c r="J474" s="173"/>
    </row>
    <row r="475" spans="5:10" ht="12.75">
      <c r="E475" s="9"/>
      <c r="H475" s="173"/>
      <c r="I475" s="173"/>
      <c r="J475" s="173"/>
    </row>
    <row r="476" spans="5:10" ht="12.75">
      <c r="E476" s="9"/>
      <c r="H476" s="173"/>
      <c r="I476" s="173"/>
      <c r="J476" s="173"/>
    </row>
    <row r="477" spans="5:10" ht="12.75">
      <c r="E477" s="9"/>
      <c r="H477" s="173"/>
      <c r="I477" s="173"/>
      <c r="J477" s="173"/>
    </row>
    <row r="478" spans="5:10" ht="12.75">
      <c r="E478" s="9"/>
      <c r="H478" s="173"/>
      <c r="I478" s="173"/>
      <c r="J478" s="173"/>
    </row>
    <row r="479" spans="5:10" ht="12.75">
      <c r="E479" s="9"/>
      <c r="H479" s="173"/>
      <c r="I479" s="173"/>
      <c r="J479" s="173"/>
    </row>
    <row r="480" spans="5:10" ht="12.75">
      <c r="E480" s="9"/>
      <c r="H480" s="173"/>
      <c r="I480" s="173"/>
      <c r="J480" s="173"/>
    </row>
    <row r="481" spans="5:10" ht="12.75">
      <c r="E481" s="9"/>
      <c r="H481" s="173"/>
      <c r="I481" s="173"/>
      <c r="J481" s="173"/>
    </row>
    <row r="482" spans="5:10" ht="12.75">
      <c r="E482" s="9"/>
      <c r="H482" s="173"/>
      <c r="I482" s="173"/>
      <c r="J482" s="173"/>
    </row>
    <row r="483" spans="5:10" ht="12.75">
      <c r="E483" s="9"/>
      <c r="H483" s="173"/>
      <c r="I483" s="173"/>
      <c r="J483" s="173"/>
    </row>
    <row r="484" spans="5:10" ht="12.75">
      <c r="E484" s="9"/>
      <c r="H484" s="173"/>
      <c r="I484" s="173"/>
      <c r="J484" s="173"/>
    </row>
    <row r="485" spans="5:10" ht="12.75">
      <c r="E485" s="9"/>
      <c r="H485" s="173"/>
      <c r="I485" s="173"/>
      <c r="J485" s="173"/>
    </row>
    <row r="486" spans="5:10" ht="12.75">
      <c r="E486" s="9"/>
      <c r="J486" s="173"/>
    </row>
    <row r="487" spans="5:10" ht="12.75">
      <c r="E487" s="9"/>
      <c r="J487" s="173"/>
    </row>
    <row r="488" spans="5:10" ht="12.75">
      <c r="E488" s="9"/>
      <c r="J488" s="173"/>
    </row>
    <row r="489" spans="5:10" ht="12.75">
      <c r="E489" s="9"/>
      <c r="J489" s="173"/>
    </row>
    <row r="490" spans="5:10" ht="12.75">
      <c r="E490" s="9"/>
      <c r="J490" s="173"/>
    </row>
    <row r="491" spans="5:10" ht="12.75">
      <c r="E491" s="9"/>
      <c r="J491" s="173"/>
    </row>
    <row r="492" spans="5:10" ht="12.75">
      <c r="E492" s="9"/>
      <c r="J492" s="173"/>
    </row>
    <row r="493" ht="12.75">
      <c r="J493" s="173"/>
    </row>
    <row r="494" ht="12.75">
      <c r="J494" s="173"/>
    </row>
    <row r="495" ht="12.75">
      <c r="J495" s="173"/>
    </row>
    <row r="496" ht="12.75">
      <c r="J496" s="173"/>
    </row>
    <row r="497" ht="12.75">
      <c r="J497" s="173"/>
    </row>
    <row r="498" ht="12.75">
      <c r="J498" s="173"/>
    </row>
    <row r="499" ht="12.75">
      <c r="J499" s="173"/>
    </row>
    <row r="500" ht="12.75">
      <c r="J500" s="173"/>
    </row>
    <row r="501" ht="12.75">
      <c r="J501" s="173"/>
    </row>
    <row r="502" ht="12.75">
      <c r="J502" s="173"/>
    </row>
    <row r="503" ht="12.75">
      <c r="J503" s="173"/>
    </row>
    <row r="504" ht="12.75">
      <c r="J504" s="173"/>
    </row>
    <row r="505" ht="12.75">
      <c r="J505" s="173"/>
    </row>
    <row r="506" ht="12.75">
      <c r="J506" s="173"/>
    </row>
    <row r="507" ht="12.75">
      <c r="J507" s="173"/>
    </row>
    <row r="508" ht="12.75">
      <c r="J508" s="173"/>
    </row>
    <row r="509" ht="12.75">
      <c r="J509" s="173"/>
    </row>
    <row r="510" ht="12.75">
      <c r="J510" s="173"/>
    </row>
    <row r="511" ht="12.75">
      <c r="J511" s="173"/>
    </row>
    <row r="512" ht="12.75">
      <c r="J512" s="173"/>
    </row>
    <row r="513" ht="12.75">
      <c r="J513" s="173"/>
    </row>
    <row r="514" ht="12.75">
      <c r="J514" s="173"/>
    </row>
    <row r="515" ht="12.75">
      <c r="J515" s="173"/>
    </row>
    <row r="516" ht="12.75">
      <c r="J516" s="173"/>
    </row>
    <row r="517" ht="12.75">
      <c r="J517" s="173"/>
    </row>
    <row r="518" ht="12.75">
      <c r="J518" s="173"/>
    </row>
    <row r="519" ht="12.75">
      <c r="J519" s="173"/>
    </row>
    <row r="520" ht="12.75">
      <c r="J520" s="173"/>
    </row>
  </sheetData>
  <mergeCells count="2">
    <mergeCell ref="A1:K1"/>
    <mergeCell ref="A2:K2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</dc:creator>
  <cp:keywords/>
  <dc:description/>
  <cp:lastModifiedBy>Jankovco</cp:lastModifiedBy>
  <cp:lastPrinted>2008-05-02T06:48:22Z</cp:lastPrinted>
  <dcterms:created xsi:type="dcterms:W3CDTF">2002-09-18T13:55:28Z</dcterms:created>
  <dcterms:modified xsi:type="dcterms:W3CDTF">2008-05-02T06:48:41Z</dcterms:modified>
  <cp:category/>
  <cp:version/>
  <cp:contentType/>
  <cp:contentStatus/>
</cp:coreProperties>
</file>