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<sst xmlns="http://schemas.openxmlformats.org/spreadsheetml/2006/main" count="602" uniqueCount="311">
  <si>
    <t>KRYCÍ LIST ROZPOČTU</t>
  </si>
  <si>
    <t>Název stavby</t>
  </si>
  <si>
    <t>Stavební úpravy domu čp.51, Povážská ul., Strakonice-výměna oken, oprava fasády</t>
  </si>
  <si>
    <t>JKSO</t>
  </si>
  <si>
    <t xml:space="preserve"> </t>
  </si>
  <si>
    <t>Kód stavby</t>
  </si>
  <si>
    <t>506-14</t>
  </si>
  <si>
    <t>Název objektu</t>
  </si>
  <si>
    <t>EČO</t>
  </si>
  <si>
    <t>Kód objektu</t>
  </si>
  <si>
    <t>Název části</t>
  </si>
  <si>
    <t>Místo</t>
  </si>
  <si>
    <t>Strakonice, Povážská ul.</t>
  </si>
  <si>
    <t>Kód části</t>
  </si>
  <si>
    <t>Název podčásti</t>
  </si>
  <si>
    <t>Kód podčásti</t>
  </si>
  <si>
    <t>IČO</t>
  </si>
  <si>
    <t>DIČ</t>
  </si>
  <si>
    <t>Objednatel</t>
  </si>
  <si>
    <t>Město Strakonice, Velké nám.čp.2, Strakonice</t>
  </si>
  <si>
    <t>002 51 810</t>
  </si>
  <si>
    <t>Projektant</t>
  </si>
  <si>
    <t>Jiří Urbánek, Hraniční 70, Strakonice</t>
  </si>
  <si>
    <t>735 52 771</t>
  </si>
  <si>
    <t>Zhotovitel</t>
  </si>
  <si>
    <t>Rozpočet číslo</t>
  </si>
  <si>
    <t>Zpracoval</t>
  </si>
  <si>
    <t>Dne</t>
  </si>
  <si>
    <t>Jiří Urbánek</t>
  </si>
  <si>
    <t>25.03.2014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</si>
  <si>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</si>
  <si>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</si>
  <si>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</si>
  <si>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</si>
  <si>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</si>
  <si>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</si>
  <si>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</si>
  <si>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</si>
  <si>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</si>
  <si>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</si>
  <si>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</si>
  <si>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</si>
  <si>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</si>
  <si>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</si>
  <si>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</si>
  <si>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</si>
  <si>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</si>
  <si>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</si>
  <si>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</si>
  <si>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</si>
  <si>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</si>
  <si>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</si>
  <si>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</si>
  <si>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</si>
  <si>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</si>
  <si>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</si>
  <si>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</si>
  <si>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</si>
  <si>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</si>
  <si>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</si>
  <si>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</si>
  <si>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</si>
  <si>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</si>
  <si>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</si>
  <si>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</si>
  <si>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</si>
  <si>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</si>
  <si>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</si>
  <si>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</si>
  <si>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</si>
  <si>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</si>
  <si>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</si>
  <si>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</si>
  <si>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</si>
  <si>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</si>
  <si>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</si>
  <si>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</si>
  <si>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</si>
  <si>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</si>
  <si>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</si>
  <si>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</si>
  <si>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</si>
  <si>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</si>
  <si>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</si>
  <si>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</si>
  <si>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</si>
  <si>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18.9.2014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</si>
  <si>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</si>
  <si>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</si>
  <si>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</si>
  <si>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</si>
  <si>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</si>
  <si>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</si>
  <si>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</si>
  <si>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</si>
  <si>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</si>
  <si>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</si>
  <si>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</si>
  <si>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</si>
  <si>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</si>
  <si>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</si>
  <si>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</si>
  <si>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</si>
  <si>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</si>
  <si>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</si>
  <si>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</si>
  <si>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</si>
  <si>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</si>
  <si>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</si>
  <si>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</si>
  <si>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</t>
  </si>
  <si>
    <t>Úpravy povrchů, podlahy a osazování výplní</t>
  </si>
  <si>
    <t>1</t>
  </si>
  <si>
    <t>K</t>
  </si>
  <si>
    <t>011</t>
  </si>
  <si>
    <t>610991111</t>
  </si>
  <si>
    <t>Zakrývání výplní vnitřních otvorů, předmětů a konstrukcí</t>
  </si>
  <si>
    <t>m2</t>
  </si>
  <si>
    <t>2</t>
  </si>
  <si>
    <t>014</t>
  </si>
  <si>
    <t>612409991</t>
  </si>
  <si>
    <t>Začištění omítek kolem oken, dveří, podlah nebo obkladů</t>
  </si>
  <si>
    <t>m</t>
  </si>
  <si>
    <t>3</t>
  </si>
  <si>
    <t>612425931</t>
  </si>
  <si>
    <t>Omítka vápenná štuková vnitřního ostění okenního nebo dveřního</t>
  </si>
  <si>
    <t>4</t>
  </si>
  <si>
    <t>612471411</t>
  </si>
  <si>
    <t>Tenkovrstvá úprava vnitřních stěn tl do 3 mm aktivovaným štukem</t>
  </si>
  <si>
    <t>5</t>
  </si>
  <si>
    <t>PK</t>
  </si>
  <si>
    <t>612473111</t>
  </si>
  <si>
    <t>Příprava lože pod parapety maltou cementovou</t>
  </si>
  <si>
    <t>620991121</t>
  </si>
  <si>
    <t>Zakrývání výplní venkovních otvorů před nástřikem plastických maltovin z lešení</t>
  </si>
  <si>
    <t>7</t>
  </si>
  <si>
    <t>622405941</t>
  </si>
  <si>
    <t>KZS začišťovací okenní lišta</t>
  </si>
  <si>
    <t>8</t>
  </si>
  <si>
    <t>622411121</t>
  </si>
  <si>
    <t>Barvení vnější omítky stěn dvojnásobné do stupně složitosti III do tří barev</t>
  </si>
  <si>
    <t>9</t>
  </si>
  <si>
    <t>622422521</t>
  </si>
  <si>
    <t>Oprava vnějších omítek štukových MV nebo MVC členitosti I nebo II v rozsahu do 50 %</t>
  </si>
  <si>
    <t>10</t>
  </si>
  <si>
    <t>622903110</t>
  </si>
  <si>
    <t>Mytí s odmaštěním vnějších omítek stupně složitosti 1 a 2 tlakovou vodou</t>
  </si>
  <si>
    <t>11</t>
  </si>
  <si>
    <t>627451R01</t>
  </si>
  <si>
    <t>Oprava spárování kamen.zdiva cem.maltou vč. vysekání a vyčištění spár v rozsahu oprav.plochy přes 20% do 30%</t>
  </si>
  <si>
    <t>12</t>
  </si>
  <si>
    <t>648952421</t>
  </si>
  <si>
    <t>Osazování parapetních desek plastových š do 500 mm na MC</t>
  </si>
  <si>
    <t>13</t>
  </si>
  <si>
    <t>M</t>
  </si>
  <si>
    <t>MAT</t>
  </si>
  <si>
    <t>611444040</t>
  </si>
  <si>
    <t>parapet plastový vnitřní komůrkový  40 x 2 x 100 cm</t>
  </si>
  <si>
    <t>14</t>
  </si>
  <si>
    <t>611444150</t>
  </si>
  <si>
    <t>koncovka k parapetu plastovému vnitřnímu 1 pár</t>
  </si>
  <si>
    <t>kus</t>
  </si>
  <si>
    <t>Ostatní konstrukce a práce-bourání</t>
  </si>
  <si>
    <t>15</t>
  </si>
  <si>
    <t>003</t>
  </si>
  <si>
    <t>941941041</t>
  </si>
  <si>
    <t>Montáž lešení jednořadového s podlahami š do 1,2 m v do 10 m</t>
  </si>
  <si>
    <t>16</t>
  </si>
  <si>
    <t>941941291</t>
  </si>
  <si>
    <t>Příplatek k lešení jednořadovému s podlahami š do 1,2 m v do 10 m za první a ZKD měsíc použití</t>
  </si>
  <si>
    <t>17</t>
  </si>
  <si>
    <t>941941841</t>
  </si>
  <si>
    <t>Demontáž lešení jednořadového s podlahami š do 1,2 m v do 10 m</t>
  </si>
  <si>
    <t>18</t>
  </si>
  <si>
    <t>941955001</t>
  </si>
  <si>
    <t>Lešení lehké pomocné v podlah do 1,2 m</t>
  </si>
  <si>
    <t>19</t>
  </si>
  <si>
    <t>944944111</t>
  </si>
  <si>
    <t>Ochranná síť z umělých vláken</t>
  </si>
  <si>
    <t>20</t>
  </si>
  <si>
    <t>952901111</t>
  </si>
  <si>
    <t>Vyčištění budov bytové a občanské výstavby při výšce podlaží do 4 m</t>
  </si>
  <si>
    <t>21</t>
  </si>
  <si>
    <t>013</t>
  </si>
  <si>
    <t>967031142</t>
  </si>
  <si>
    <t>Přisekání rovných ostění v cihelném zdivu na MC</t>
  </si>
  <si>
    <t>22</t>
  </si>
  <si>
    <t>967041R01</t>
  </si>
  <si>
    <t>Odstranění betonové mazaniny z horního líce parapetu</t>
  </si>
  <si>
    <t>23</t>
  </si>
  <si>
    <t>968061112</t>
  </si>
  <si>
    <t>Vyvěšení nebo zavěšení dřevěných křídel oken pl do 1,5 m2</t>
  </si>
  <si>
    <t>24</t>
  </si>
  <si>
    <t>968061125</t>
  </si>
  <si>
    <t>Vyvěšení nebo zavěšení dřevěných křídel dveří pl do 2 m2</t>
  </si>
  <si>
    <t>25</t>
  </si>
  <si>
    <t>968062354</t>
  </si>
  <si>
    <t>Vybourání dřevěných rámů oken dvojitých nebo zdvojených pl do 1 m2</t>
  </si>
  <si>
    <t>26</t>
  </si>
  <si>
    <t>968062355</t>
  </si>
  <si>
    <t>Vybourání dřevěných rámů oken dvojitých nebo zdvojených pl do 2 m2</t>
  </si>
  <si>
    <t>27</t>
  </si>
  <si>
    <t>968062455</t>
  </si>
  <si>
    <t>Vybourání dřevěných dveřních zárubní pl do 2 m2</t>
  </si>
  <si>
    <t>28</t>
  </si>
  <si>
    <t>978015261</t>
  </si>
  <si>
    <t>Otlučení vnějších omítek MV nebo MVC stupeň složitosti I až IV o rozsahu do 50 %</t>
  </si>
  <si>
    <t>29</t>
  </si>
  <si>
    <t>979011111</t>
  </si>
  <si>
    <t>Svislá doprava suti a vybouraných hmot za prvé podlaží</t>
  </si>
  <si>
    <t>t</t>
  </si>
  <si>
    <t>30</t>
  </si>
  <si>
    <t>979011121</t>
  </si>
  <si>
    <t>Svislá doprava suti a vybouraných hmot ZKD podlaží</t>
  </si>
  <si>
    <t>31</t>
  </si>
  <si>
    <t>979081111</t>
  </si>
  <si>
    <t>Odvoz suti a vybouraných hmot na skládku do 1 km</t>
  </si>
  <si>
    <t>32</t>
  </si>
  <si>
    <t>979081121</t>
  </si>
  <si>
    <t>Odvoz suti a vybouraných hmot na skládku ZKD 1 km přes 1 km</t>
  </si>
  <si>
    <t>33</t>
  </si>
  <si>
    <t>979082111</t>
  </si>
  <si>
    <t>Vnitrostaveništní doprava suti a vybouraných hmot do 10 m</t>
  </si>
  <si>
    <t>34</t>
  </si>
  <si>
    <t>979098131</t>
  </si>
  <si>
    <t>Poplatek za skládku - keramického materiálu bez příměsi</t>
  </si>
  <si>
    <t>99</t>
  </si>
  <si>
    <t>Přesun hmot</t>
  </si>
  <si>
    <t>35</t>
  </si>
  <si>
    <t>999281111</t>
  </si>
  <si>
    <t>Přesun hmot pro opravy a údržbu budov v do 25 m</t>
  </si>
  <si>
    <t>Práce a dodávky PSV</t>
  </si>
  <si>
    <t>713</t>
  </si>
  <si>
    <t>Izolace tepelné</t>
  </si>
  <si>
    <t>36</t>
  </si>
  <si>
    <t>713131131</t>
  </si>
  <si>
    <t>Montáž izolace tepelné stěn deskami nastřelením rohoží, pásů, dílců, desek uvnitř objektu</t>
  </si>
  <si>
    <t>37</t>
  </si>
  <si>
    <t>283763520</t>
  </si>
  <si>
    <t>polystyren expandovaný XPS tl.50 mm</t>
  </si>
  <si>
    <t>38</t>
  </si>
  <si>
    <t>998713101</t>
  </si>
  <si>
    <t>Přesun hmot pro izolace tepelné v objektech v do 6 m</t>
  </si>
  <si>
    <t>748</t>
  </si>
  <si>
    <t xml:space="preserve">Elektromontáže </t>
  </si>
  <si>
    <t>39</t>
  </si>
  <si>
    <t>748111R01</t>
  </si>
  <si>
    <t>D+MTŽ svítidlo žárovkové nástěnné přisazené 1 zdroj se sklem, krytí IP 54</t>
  </si>
  <si>
    <t>40</t>
  </si>
  <si>
    <t>748222R02</t>
  </si>
  <si>
    <t xml:space="preserve">DMTŽ stávajícího osvětlení </t>
  </si>
  <si>
    <t>764</t>
  </si>
  <si>
    <t>Konstrukce klempířské</t>
  </si>
  <si>
    <t>41</t>
  </si>
  <si>
    <t>764410250</t>
  </si>
  <si>
    <t>Oplechování parapetů Pz s polyesterovou úpravou rš 330 mm včetně rohů</t>
  </si>
  <si>
    <t>42</t>
  </si>
  <si>
    <t>764410880</t>
  </si>
  <si>
    <t>Demontáž oplechování parapetu rš do 600 mm</t>
  </si>
  <si>
    <t>43</t>
  </si>
  <si>
    <t>998764101</t>
  </si>
  <si>
    <t>Přesun hmot pro konstrukce klempířské v objektech v do 6 m</t>
  </si>
  <si>
    <t>766</t>
  </si>
  <si>
    <t>Konstrukce truhlářské</t>
  </si>
  <si>
    <t>44</t>
  </si>
  <si>
    <t>611431400</t>
  </si>
  <si>
    <t>O1 okno plastové 90x60cm</t>
  </si>
  <si>
    <t>45</t>
  </si>
  <si>
    <t>611431405</t>
  </si>
  <si>
    <t>O6 okno plastové 150x150cm</t>
  </si>
  <si>
    <t>46</t>
  </si>
  <si>
    <t>766612R01</t>
  </si>
  <si>
    <t xml:space="preserve">MTŽ plastových výplní otvorů oken a dveří vč. vyplnění prac.spáry montážní PUR pěnou a dodávky kotevních prvků </t>
  </si>
  <si>
    <t>47</t>
  </si>
  <si>
    <t>998766101</t>
  </si>
  <si>
    <t>Přesun hmot pro konstrukce truhlářské v objektech v do 6 m</t>
  </si>
  <si>
    <t>48</t>
  </si>
  <si>
    <t>611431401</t>
  </si>
  <si>
    <t>O2 okno plastové 60x90cm</t>
  </si>
  <si>
    <t>49</t>
  </si>
  <si>
    <t>611431402</t>
  </si>
  <si>
    <t>O3 okno plastové 85x125cm</t>
  </si>
  <si>
    <t>50</t>
  </si>
  <si>
    <t>611431403</t>
  </si>
  <si>
    <t>O4 okno plastové 90x150cm</t>
  </si>
  <si>
    <t>51</t>
  </si>
  <si>
    <t>611431404</t>
  </si>
  <si>
    <t>O5 okno plastové 90x180cm</t>
  </si>
  <si>
    <t>52</t>
  </si>
  <si>
    <t>611431406</t>
  </si>
  <si>
    <t>O7 okno plastové 150x180cm</t>
  </si>
  <si>
    <t>53</t>
  </si>
  <si>
    <t>611431407</t>
  </si>
  <si>
    <t>O8 okno plastové 180x120cm</t>
  </si>
  <si>
    <t>783</t>
  </si>
  <si>
    <t>Dokončovací práce - nátěry</t>
  </si>
  <si>
    <t>54</t>
  </si>
  <si>
    <t>783201811</t>
  </si>
  <si>
    <t>Odstranění nátěrů ze zámečnických a klempířských konstrukcí oškrabáním</t>
  </si>
  <si>
    <t>55</t>
  </si>
  <si>
    <t>783221111</t>
  </si>
  <si>
    <t>Nátěry syntetické KDK barva dražší lesklý povrch 1x antikorozní, 1x základní, 1x email</t>
  </si>
  <si>
    <t>56</t>
  </si>
  <si>
    <t>783521000</t>
  </si>
  <si>
    <t>Nátěry syntetické klempířských konstrukcí barva standardní jednonásobné a základní</t>
  </si>
  <si>
    <t>57</t>
  </si>
  <si>
    <t>783601816</t>
  </si>
  <si>
    <t>Odstranění nátěrů z dřevěných stropů oškrabáním s obroušením - dřevěný podhled říms</t>
  </si>
  <si>
    <t>58</t>
  </si>
  <si>
    <t>783726200</t>
  </si>
  <si>
    <t>Nátěry syntetické tesařských konstrukcí barva standardní lazurovacím lakem 2x lakování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</si>
</sst>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5" fontId="0" fillId="0" borderId="15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164" fontId="3" fillId="34" borderId="21" xfId="0" applyNumberFormat="1" applyFont="1" applyFill="1" applyBorder="1" applyAlignment="1" applyProtection="1">
      <alignment horizontal="center" vertical="center"/>
      <protection/>
    </xf>
    <xf numFmtId="164" fontId="3" fillId="34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164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6" fontId="15" fillId="0" borderId="23" xfId="0" applyNumberFormat="1" applyFont="1" applyBorder="1" applyAlignment="1" applyProtection="1">
      <alignment horizontal="right" vertical="center"/>
      <protection/>
    </xf>
    <xf numFmtId="167" fontId="15" fillId="0" borderId="23" xfId="0" applyNumberFormat="1" applyFont="1" applyBorder="1" applyAlignment="1" applyProtection="1">
      <alignment horizontal="righ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164" fontId="3" fillId="34" borderId="25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0" fillId="33" borderId="0" xfId="0" applyNumberFormat="1" applyFont="1" applyFill="1" applyAlignment="1" applyProtection="1">
      <alignment horizontal="right" vertical="center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164" fontId="2" fillId="34" borderId="27" xfId="0" applyNumberFormat="1" applyFont="1" applyFill="1" applyBorder="1" applyAlignment="1" applyProtection="1">
      <alignment horizontal="center" vertical="center"/>
      <protection/>
    </xf>
    <xf numFmtId="164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164" fontId="3" fillId="34" borderId="25" xfId="0" applyNumberFormat="1" applyFont="1" applyFill="1" applyBorder="1" applyAlignment="1" applyProtection="1">
      <alignment horizontal="center" vertical="center"/>
      <protection/>
    </xf>
    <xf numFmtId="164" fontId="3" fillId="34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3" fillId="0" borderId="35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4" fontId="3" fillId="0" borderId="37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top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64" fontId="3" fillId="0" borderId="4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164" fontId="3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3" fillId="0" borderId="45" xfId="0" applyNumberFormat="1" applyFont="1" applyBorder="1" applyAlignment="1" applyProtection="1">
      <alignment horizontal="right" vertical="center"/>
      <protection/>
    </xf>
    <xf numFmtId="49" fontId="3" fillId="0" borderId="42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9" xfId="0" applyNumberFormat="1" applyFont="1" applyBorder="1" applyAlignment="1" applyProtection="1">
      <alignment horizontal="right" vertical="center"/>
      <protection/>
    </xf>
    <xf numFmtId="165" fontId="0" fillId="0" borderId="50" xfId="0" applyNumberFormat="1" applyFont="1" applyBorder="1" applyAlignment="1" applyProtection="1">
      <alignment horizontal="right" vertical="center"/>
      <protection/>
    </xf>
    <xf numFmtId="166" fontId="7" fillId="0" borderId="51" xfId="0" applyNumberFormat="1" applyFont="1" applyBorder="1" applyAlignment="1" applyProtection="1">
      <alignment horizontal="righ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51" xfId="0" applyNumberFormat="1" applyFont="1" applyBorder="1" applyAlignment="1" applyProtection="1">
      <alignment horizontal="righ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166" fontId="7" fillId="0" borderId="50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52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43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5" fontId="0" fillId="0" borderId="44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4" fontId="2" fillId="0" borderId="53" xfId="0" applyNumberFormat="1" applyFont="1" applyBorder="1" applyAlignment="1" applyProtection="1">
      <alignment horizontal="center" vertical="center"/>
      <protection/>
    </xf>
    <xf numFmtId="165" fontId="0" fillId="0" borderId="43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166" fontId="7" fillId="0" borderId="28" xfId="0" applyNumberFormat="1" applyFont="1" applyBorder="1" applyAlignment="1" applyProtection="1">
      <alignment horizontal="right" vertical="center"/>
      <protection/>
    </xf>
    <xf numFmtId="166" fontId="0" fillId="0" borderId="28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7" fillId="0" borderId="55" xfId="0" applyNumberFormat="1" applyFont="1" applyBorder="1" applyAlignment="1" applyProtection="1">
      <alignment horizontal="right" vertical="center"/>
      <protection/>
    </xf>
    <xf numFmtId="165" fontId="11" fillId="0" borderId="33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165" fontId="3" fillId="0" borderId="39" xfId="0" applyNumberFormat="1" applyFont="1" applyBorder="1" applyAlignment="1" applyProtection="1">
      <alignment horizontal="right" vertical="center"/>
      <protection/>
    </xf>
    <xf numFmtId="166" fontId="3" fillId="0" borderId="43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0" fontId="6" fillId="0" borderId="59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3" fillId="0" borderId="43" xfId="0" applyNumberFormat="1" applyFont="1" applyBorder="1" applyAlignment="1" applyProtection="1">
      <alignment horizontal="righ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166" fontId="12" fillId="0" borderId="61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165" fontId="7" fillId="33" borderId="27" xfId="0" applyNumberFormat="1" applyFont="1" applyFill="1" applyBorder="1" applyAlignment="1" applyProtection="1">
      <alignment horizontal="right" vertical="center"/>
      <protection locked="0"/>
    </xf>
    <xf numFmtId="166" fontId="0" fillId="33" borderId="43" xfId="0" applyNumberFormat="1" applyFont="1" applyFill="1" applyBorder="1" applyAlignment="1" applyProtection="1">
      <alignment horizontal="right" vertical="center"/>
      <protection locked="0"/>
    </xf>
    <xf numFmtId="166" fontId="7" fillId="33" borderId="29" xfId="0" applyNumberFormat="1" applyFont="1" applyFill="1" applyBorder="1" applyAlignment="1" applyProtection="1">
      <alignment horizontal="right" vertical="center"/>
      <protection locked="0"/>
    </xf>
    <xf numFmtId="166" fontId="7" fillId="33" borderId="43" xfId="0" applyNumberFormat="1" applyFont="1" applyFill="1" applyBorder="1" applyAlignment="1" applyProtection="1">
      <alignment horizontal="right" vertical="center"/>
      <protection locked="0"/>
    </xf>
    <xf numFmtId="0" fontId="10" fillId="33" borderId="44" xfId="0" applyFont="1" applyFill="1" applyBorder="1" applyAlignment="1" applyProtection="1">
      <alignment horizontal="right" vertical="center"/>
      <protection locked="0"/>
    </xf>
    <xf numFmtId="166" fontId="7" fillId="33" borderId="5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79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2"/>
    </row>
    <row r="2" spans="1:19" ht="23.25" customHeight="1">
      <c r="A2" s="90"/>
      <c r="B2" s="91"/>
      <c r="C2" s="91"/>
      <c r="D2" s="91"/>
      <c r="E2" s="91"/>
      <c r="F2" s="91"/>
      <c r="G2" s="92" t="s">
        <v>0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"/>
    </row>
    <row r="3" spans="1:19" ht="12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4"/>
    </row>
    <row r="4" spans="1:19" ht="8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"/>
    </row>
    <row r="5" spans="1:19" ht="15" customHeight="1">
      <c r="A5" s="97"/>
      <c r="B5" s="6" t="s">
        <v>1</v>
      </c>
      <c r="C5" s="6"/>
      <c r="D5" s="6"/>
      <c r="E5" s="98" t="s">
        <v>2</v>
      </c>
      <c r="F5" s="99"/>
      <c r="G5" s="99"/>
      <c r="H5" s="99"/>
      <c r="I5" s="99"/>
      <c r="J5" s="100"/>
      <c r="K5" s="6"/>
      <c r="L5" s="6"/>
      <c r="M5" s="6"/>
      <c r="N5" s="6"/>
      <c r="O5" s="6" t="s">
        <v>3</v>
      </c>
      <c r="P5" s="98" t="s">
        <v>4</v>
      </c>
      <c r="Q5" s="101"/>
      <c r="R5" s="100"/>
      <c r="S5" s="7"/>
    </row>
    <row r="6" spans="1:19" ht="17.25" customHeight="1" hidden="1">
      <c r="A6" s="97"/>
      <c r="B6" s="6" t="s">
        <v>5</v>
      </c>
      <c r="C6" s="6"/>
      <c r="D6" s="6"/>
      <c r="E6" s="102" t="s">
        <v>6</v>
      </c>
      <c r="F6" s="6"/>
      <c r="G6" s="6"/>
      <c r="H6" s="6"/>
      <c r="I6" s="6"/>
      <c r="J6" s="103"/>
      <c r="K6" s="6"/>
      <c r="L6" s="6"/>
      <c r="M6" s="6"/>
      <c r="N6" s="6"/>
      <c r="O6" s="6"/>
      <c r="P6" s="104"/>
      <c r="Q6" s="105"/>
      <c r="R6" s="103"/>
      <c r="S6" s="7"/>
    </row>
    <row r="7" spans="1:19" ht="17.25" customHeight="1">
      <c r="A7" s="97"/>
      <c r="B7" s="6" t="s">
        <v>7</v>
      </c>
      <c r="C7" s="6"/>
      <c r="D7" s="6"/>
      <c r="E7" s="106" t="s">
        <v>4</v>
      </c>
      <c r="F7" s="6"/>
      <c r="G7" s="6"/>
      <c r="H7" s="6"/>
      <c r="I7" s="6"/>
      <c r="J7" s="103"/>
      <c r="K7" s="6"/>
      <c r="L7" s="6"/>
      <c r="M7" s="6"/>
      <c r="N7" s="6"/>
      <c r="O7" s="6" t="s">
        <v>8</v>
      </c>
      <c r="P7" s="102"/>
      <c r="Q7" s="105"/>
      <c r="R7" s="103"/>
      <c r="S7" s="7"/>
    </row>
    <row r="8" spans="1:19" ht="17.25" customHeight="1" hidden="1">
      <c r="A8" s="97"/>
      <c r="B8" s="6" t="s">
        <v>9</v>
      </c>
      <c r="C8" s="6"/>
      <c r="D8" s="6"/>
      <c r="E8" s="106" t="s">
        <v>4</v>
      </c>
      <c r="F8" s="6"/>
      <c r="G8" s="6"/>
      <c r="H8" s="6"/>
      <c r="I8" s="6"/>
      <c r="J8" s="103"/>
      <c r="K8" s="6"/>
      <c r="L8" s="6"/>
      <c r="M8" s="6"/>
      <c r="N8" s="6"/>
      <c r="O8" s="6"/>
      <c r="P8" s="104"/>
      <c r="Q8" s="105"/>
      <c r="R8" s="103"/>
      <c r="S8" s="7"/>
    </row>
    <row r="9" spans="1:19" ht="17.25" customHeight="1">
      <c r="A9" s="97"/>
      <c r="B9" s="6" t="s">
        <v>10</v>
      </c>
      <c r="C9" s="6"/>
      <c r="D9" s="6"/>
      <c r="E9" s="107" t="s">
        <v>4</v>
      </c>
      <c r="F9" s="108"/>
      <c r="G9" s="108"/>
      <c r="H9" s="108"/>
      <c r="I9" s="108"/>
      <c r="J9" s="109"/>
      <c r="K9" s="6"/>
      <c r="L9" s="6"/>
      <c r="M9" s="6"/>
      <c r="N9" s="6"/>
      <c r="O9" s="6" t="s">
        <v>11</v>
      </c>
      <c r="P9" s="110" t="s">
        <v>12</v>
      </c>
      <c r="Q9" s="111"/>
      <c r="R9" s="109"/>
      <c r="S9" s="7"/>
    </row>
    <row r="10" spans="1:19" ht="17.25" customHeight="1" hidden="1">
      <c r="A10" s="97"/>
      <c r="B10" s="6" t="s">
        <v>13</v>
      </c>
      <c r="C10" s="6"/>
      <c r="D10" s="6"/>
      <c r="E10" s="112" t="s">
        <v>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05"/>
      <c r="Q10" s="105"/>
      <c r="R10" s="6"/>
      <c r="S10" s="7"/>
    </row>
    <row r="11" spans="1:19" ht="17.25" customHeight="1" hidden="1">
      <c r="A11" s="97"/>
      <c r="B11" s="6" t="s">
        <v>14</v>
      </c>
      <c r="C11" s="6"/>
      <c r="D11" s="6"/>
      <c r="E11" s="112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105"/>
      <c r="Q11" s="105"/>
      <c r="R11" s="6"/>
      <c r="S11" s="7"/>
    </row>
    <row r="12" spans="1:19" ht="17.25" customHeight="1" hidden="1">
      <c r="A12" s="97"/>
      <c r="B12" s="6" t="s">
        <v>15</v>
      </c>
      <c r="C12" s="6"/>
      <c r="D12" s="6"/>
      <c r="E12" s="112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105"/>
      <c r="Q12" s="105"/>
      <c r="R12" s="6"/>
      <c r="S12" s="7"/>
    </row>
    <row r="13" spans="1:19" ht="17.25" customHeight="1" hidden="1">
      <c r="A13" s="97"/>
      <c r="B13" s="6"/>
      <c r="C13" s="6"/>
      <c r="D13" s="6"/>
      <c r="E13" s="112" t="s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105"/>
      <c r="Q13" s="105"/>
      <c r="R13" s="6"/>
      <c r="S13" s="7"/>
    </row>
    <row r="14" spans="1:19" ht="17.25" customHeight="1" hidden="1">
      <c r="A14" s="97"/>
      <c r="B14" s="6"/>
      <c r="C14" s="6"/>
      <c r="D14" s="6"/>
      <c r="E14" s="112" t="s">
        <v>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105"/>
      <c r="Q14" s="105"/>
      <c r="R14" s="6"/>
      <c r="S14" s="7"/>
    </row>
    <row r="15" spans="1:19" ht="17.25" customHeight="1" hidden="1">
      <c r="A15" s="97"/>
      <c r="B15" s="6"/>
      <c r="C15" s="6"/>
      <c r="D15" s="6"/>
      <c r="E15" s="112" t="s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105"/>
      <c r="Q15" s="105"/>
      <c r="R15" s="6"/>
      <c r="S15" s="7"/>
    </row>
    <row r="16" spans="1:19" ht="17.25" customHeight="1" hidden="1">
      <c r="A16" s="97"/>
      <c r="B16" s="6"/>
      <c r="C16" s="6"/>
      <c r="D16" s="6"/>
      <c r="E16" s="112" t="s"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105"/>
      <c r="Q16" s="105"/>
      <c r="R16" s="6"/>
      <c r="S16" s="7"/>
    </row>
    <row r="17" spans="1:19" ht="17.25" customHeight="1" hidden="1">
      <c r="A17" s="97"/>
      <c r="B17" s="6"/>
      <c r="C17" s="6"/>
      <c r="D17" s="6"/>
      <c r="E17" s="112" t="s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105"/>
      <c r="Q17" s="105"/>
      <c r="R17" s="6"/>
      <c r="S17" s="7"/>
    </row>
    <row r="18" spans="1:19" ht="17.25" customHeight="1" hidden="1">
      <c r="A18" s="97"/>
      <c r="B18" s="6"/>
      <c r="C18" s="6"/>
      <c r="D18" s="6"/>
      <c r="E18" s="112" t="s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105"/>
      <c r="Q18" s="105"/>
      <c r="R18" s="6"/>
      <c r="S18" s="7"/>
    </row>
    <row r="19" spans="1:19" ht="17.25" customHeight="1" hidden="1">
      <c r="A19" s="97"/>
      <c r="B19" s="6"/>
      <c r="C19" s="6"/>
      <c r="D19" s="6"/>
      <c r="E19" s="112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105"/>
      <c r="Q19" s="105"/>
      <c r="R19" s="6"/>
      <c r="S19" s="7"/>
    </row>
    <row r="20" spans="1:19" ht="17.25" customHeight="1" hidden="1">
      <c r="A20" s="97"/>
      <c r="B20" s="6"/>
      <c r="C20" s="6"/>
      <c r="D20" s="6"/>
      <c r="E20" s="112" t="s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05"/>
      <c r="Q20" s="105"/>
      <c r="R20" s="6"/>
      <c r="S20" s="7"/>
    </row>
    <row r="21" spans="1:19" ht="17.25" customHeight="1" hidden="1">
      <c r="A21" s="97"/>
      <c r="B21" s="6"/>
      <c r="C21" s="6"/>
      <c r="D21" s="6"/>
      <c r="E21" s="112" t="s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105"/>
      <c r="Q21" s="105"/>
      <c r="R21" s="6"/>
      <c r="S21" s="7"/>
    </row>
    <row r="22" spans="1:19" ht="17.25" customHeight="1" hidden="1">
      <c r="A22" s="97"/>
      <c r="B22" s="6"/>
      <c r="C22" s="6"/>
      <c r="D22" s="6"/>
      <c r="E22" s="112" t="s">
        <v>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105"/>
      <c r="Q22" s="105"/>
      <c r="R22" s="6"/>
      <c r="S22" s="7"/>
    </row>
    <row r="23" spans="1:19" ht="17.25" customHeight="1" hidden="1">
      <c r="A23" s="97"/>
      <c r="B23" s="6"/>
      <c r="C23" s="6"/>
      <c r="D23" s="6"/>
      <c r="E23" s="112" t="s">
        <v>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105"/>
      <c r="Q23" s="105"/>
      <c r="R23" s="6"/>
      <c r="S23" s="7"/>
    </row>
    <row r="24" spans="1:19" ht="17.25" customHeight="1" hidden="1">
      <c r="A24" s="97"/>
      <c r="B24" s="6"/>
      <c r="C24" s="6"/>
      <c r="D24" s="6"/>
      <c r="E24" s="112" t="s">
        <v>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105"/>
      <c r="Q24" s="105"/>
      <c r="R24" s="6"/>
      <c r="S24" s="7"/>
    </row>
    <row r="25" spans="1:19" ht="17.25" customHeight="1">
      <c r="A25" s="9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16</v>
      </c>
      <c r="P25" s="6" t="s">
        <v>17</v>
      </c>
      <c r="Q25" s="6"/>
      <c r="R25" s="6"/>
      <c r="S25" s="7"/>
    </row>
    <row r="26" spans="1:19" ht="17.25" customHeight="1">
      <c r="A26" s="97"/>
      <c r="B26" s="6" t="s">
        <v>18</v>
      </c>
      <c r="C26" s="6"/>
      <c r="D26" s="6"/>
      <c r="E26" s="98" t="s">
        <v>19</v>
      </c>
      <c r="F26" s="99"/>
      <c r="G26" s="99"/>
      <c r="H26" s="99"/>
      <c r="I26" s="99"/>
      <c r="J26" s="100"/>
      <c r="K26" s="6"/>
      <c r="L26" s="6"/>
      <c r="M26" s="6"/>
      <c r="N26" s="6"/>
      <c r="O26" s="113" t="s">
        <v>20</v>
      </c>
      <c r="P26" s="114"/>
      <c r="Q26" s="115"/>
      <c r="R26" s="116"/>
      <c r="S26" s="7"/>
    </row>
    <row r="27" spans="1:19" ht="17.25" customHeight="1">
      <c r="A27" s="97"/>
      <c r="B27" s="6" t="s">
        <v>21</v>
      </c>
      <c r="C27" s="6"/>
      <c r="D27" s="6"/>
      <c r="E27" s="102" t="s">
        <v>22</v>
      </c>
      <c r="F27" s="6"/>
      <c r="G27" s="6"/>
      <c r="H27" s="6"/>
      <c r="I27" s="6"/>
      <c r="J27" s="103"/>
      <c r="K27" s="6"/>
      <c r="L27" s="6"/>
      <c r="M27" s="6"/>
      <c r="N27" s="6"/>
      <c r="O27" s="113" t="s">
        <v>23</v>
      </c>
      <c r="P27" s="114"/>
      <c r="Q27" s="115"/>
      <c r="R27" s="116"/>
      <c r="S27" s="7"/>
    </row>
    <row r="28" spans="1:19" ht="17.25" customHeight="1">
      <c r="A28" s="97"/>
      <c r="B28" s="6" t="s">
        <v>24</v>
      </c>
      <c r="C28" s="6"/>
      <c r="D28" s="6"/>
      <c r="E28" s="102" t="s">
        <v>4</v>
      </c>
      <c r="F28" s="6"/>
      <c r="G28" s="6"/>
      <c r="H28" s="6"/>
      <c r="I28" s="6"/>
      <c r="J28" s="103"/>
      <c r="K28" s="6"/>
      <c r="L28" s="6"/>
      <c r="M28" s="6"/>
      <c r="N28" s="6"/>
      <c r="O28" s="113"/>
      <c r="P28" s="114"/>
      <c r="Q28" s="115"/>
      <c r="R28" s="116"/>
      <c r="S28" s="7"/>
    </row>
    <row r="29" spans="1:19" ht="17.25" customHeight="1">
      <c r="A29" s="97"/>
      <c r="B29" s="6"/>
      <c r="C29" s="6"/>
      <c r="D29" s="6"/>
      <c r="E29" s="110"/>
      <c r="F29" s="108"/>
      <c r="G29" s="108"/>
      <c r="H29" s="108"/>
      <c r="I29" s="108"/>
      <c r="J29" s="109"/>
      <c r="K29" s="6"/>
      <c r="L29" s="6"/>
      <c r="M29" s="6"/>
      <c r="N29" s="6"/>
      <c r="O29" s="105"/>
      <c r="P29" s="105"/>
      <c r="Q29" s="105"/>
      <c r="R29" s="6"/>
      <c r="S29" s="7"/>
    </row>
    <row r="30" spans="1:19" ht="17.25" customHeight="1">
      <c r="A30" s="97"/>
      <c r="B30" s="6"/>
      <c r="C30" s="6"/>
      <c r="D30" s="6"/>
      <c r="E30" s="117" t="s">
        <v>25</v>
      </c>
      <c r="F30" s="6"/>
      <c r="G30" s="6" t="s">
        <v>26</v>
      </c>
      <c r="H30" s="6"/>
      <c r="I30" s="6"/>
      <c r="J30" s="6"/>
      <c r="K30" s="6"/>
      <c r="L30" s="6"/>
      <c r="M30" s="6"/>
      <c r="N30" s="6"/>
      <c r="O30" s="117" t="s">
        <v>27</v>
      </c>
      <c r="P30" s="105"/>
      <c r="Q30" s="105"/>
      <c r="R30" s="118"/>
      <c r="S30" s="7"/>
    </row>
    <row r="31" spans="1:19" ht="17.25" customHeight="1">
      <c r="A31" s="97"/>
      <c r="B31" s="6"/>
      <c r="C31" s="6"/>
      <c r="D31" s="6"/>
      <c r="E31" s="113"/>
      <c r="F31" s="6"/>
      <c r="G31" s="114" t="s">
        <v>28</v>
      </c>
      <c r="H31" s="119"/>
      <c r="I31" s="120"/>
      <c r="J31" s="6"/>
      <c r="K31" s="6"/>
      <c r="L31" s="6"/>
      <c r="M31" s="6"/>
      <c r="N31" s="6"/>
      <c r="O31" s="121" t="s">
        <v>29</v>
      </c>
      <c r="P31" s="105"/>
      <c r="Q31" s="105"/>
      <c r="R31" s="122"/>
      <c r="S31" s="7"/>
    </row>
    <row r="32" spans="1:19" ht="8.2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8"/>
    </row>
    <row r="33" spans="1:19" ht="20.25" customHeight="1">
      <c r="A33" s="125"/>
      <c r="B33" s="126"/>
      <c r="C33" s="126"/>
      <c r="D33" s="126"/>
      <c r="E33" s="127" t="s">
        <v>30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9"/>
    </row>
    <row r="34" spans="1:19" ht="20.25" customHeight="1">
      <c r="A34" s="128" t="s">
        <v>31</v>
      </c>
      <c r="B34" s="129"/>
      <c r="C34" s="129"/>
      <c r="D34" s="130"/>
      <c r="E34" s="131" t="s">
        <v>32</v>
      </c>
      <c r="F34" s="130"/>
      <c r="G34" s="131" t="s">
        <v>33</v>
      </c>
      <c r="H34" s="129"/>
      <c r="I34" s="130"/>
      <c r="J34" s="131" t="s">
        <v>34</v>
      </c>
      <c r="K34" s="129"/>
      <c r="L34" s="131" t="s">
        <v>35</v>
      </c>
      <c r="M34" s="129"/>
      <c r="N34" s="129"/>
      <c r="O34" s="130"/>
      <c r="P34" s="131" t="s">
        <v>36</v>
      </c>
      <c r="Q34" s="129"/>
      <c r="R34" s="129"/>
      <c r="S34" s="10"/>
    </row>
    <row r="35" spans="1:19" ht="20.25" customHeight="1">
      <c r="A35" s="132"/>
      <c r="B35" s="133"/>
      <c r="C35" s="133"/>
      <c r="D35" s="185">
        <v>0</v>
      </c>
      <c r="E35" s="134">
        <f>IF(D35=0,0,R47/D35)</f>
        <v>0</v>
      </c>
      <c r="F35" s="135"/>
      <c r="G35" s="136"/>
      <c r="H35" s="133"/>
      <c r="I35" s="185">
        <v>0</v>
      </c>
      <c r="J35" s="134">
        <f>IF(I35=0,0,R47/I35)</f>
        <v>0</v>
      </c>
      <c r="K35" s="137"/>
      <c r="L35" s="136"/>
      <c r="M35" s="133"/>
      <c r="N35" s="133"/>
      <c r="O35" s="185">
        <v>0</v>
      </c>
      <c r="P35" s="136"/>
      <c r="Q35" s="133"/>
      <c r="R35" s="138">
        <f>IF(O35=0,0,R47/O35)</f>
        <v>0</v>
      </c>
      <c r="S35" s="11"/>
    </row>
    <row r="36" spans="1:19" ht="20.25" customHeight="1">
      <c r="A36" s="125"/>
      <c r="B36" s="126"/>
      <c r="C36" s="126"/>
      <c r="D36" s="126"/>
      <c r="E36" s="127" t="s">
        <v>37</v>
      </c>
      <c r="F36" s="126"/>
      <c r="G36" s="126"/>
      <c r="H36" s="126"/>
      <c r="I36" s="126"/>
      <c r="J36" s="139" t="s">
        <v>38</v>
      </c>
      <c r="K36" s="126"/>
      <c r="L36" s="126"/>
      <c r="M36" s="126"/>
      <c r="N36" s="126"/>
      <c r="O36" s="126"/>
      <c r="P36" s="126"/>
      <c r="Q36" s="126"/>
      <c r="R36" s="126"/>
      <c r="S36" s="9"/>
    </row>
    <row r="37" spans="1:19" ht="20.25" customHeight="1">
      <c r="A37" s="140" t="s">
        <v>39</v>
      </c>
      <c r="B37" s="141"/>
      <c r="C37" s="142" t="s">
        <v>40</v>
      </c>
      <c r="D37" s="143"/>
      <c r="E37" s="143"/>
      <c r="F37" s="12"/>
      <c r="G37" s="140" t="s">
        <v>41</v>
      </c>
      <c r="H37" s="144"/>
      <c r="I37" s="142" t="s">
        <v>42</v>
      </c>
      <c r="J37" s="143"/>
      <c r="K37" s="143"/>
      <c r="L37" s="140" t="s">
        <v>43</v>
      </c>
      <c r="M37" s="144"/>
      <c r="N37" s="142" t="s">
        <v>44</v>
      </c>
      <c r="O37" s="143"/>
      <c r="P37" s="143"/>
      <c r="Q37" s="143"/>
      <c r="R37" s="143"/>
      <c r="S37" s="12"/>
    </row>
    <row r="38" spans="1:19" ht="20.25" customHeight="1">
      <c r="A38" s="145">
        <v>1</v>
      </c>
      <c r="B38" s="146" t="s">
        <v>45</v>
      </c>
      <c r="C38" s="100"/>
      <c r="D38" s="147" t="s">
        <v>46</v>
      </c>
      <c r="E38" s="148">
        <f>SUMIF(Rozpocet!O5:O65535,8,Rozpocet!I5:I65535)</f>
        <v>0</v>
      </c>
      <c r="F38" s="13"/>
      <c r="G38" s="145">
        <v>8</v>
      </c>
      <c r="H38" s="149" t="s">
        <v>47</v>
      </c>
      <c r="I38" s="116"/>
      <c r="J38" s="186">
        <v>0</v>
      </c>
      <c r="K38" s="150"/>
      <c r="L38" s="145">
        <v>13</v>
      </c>
      <c r="M38" s="114" t="s">
        <v>48</v>
      </c>
      <c r="N38" s="119"/>
      <c r="O38" s="119"/>
      <c r="P38" s="189"/>
      <c r="Q38" s="151" t="s">
        <v>49</v>
      </c>
      <c r="R38" s="188">
        <v>0</v>
      </c>
      <c r="S38" s="13"/>
    </row>
    <row r="39" spans="1:19" ht="20.25" customHeight="1">
      <c r="A39" s="145">
        <v>2</v>
      </c>
      <c r="B39" s="152"/>
      <c r="C39" s="109"/>
      <c r="D39" s="147" t="s">
        <v>50</v>
      </c>
      <c r="E39" s="148">
        <f>SUMIF(Rozpocet!O10:O65536,4,Rozpocet!I10:I65536)</f>
        <v>0</v>
      </c>
      <c r="F39" s="13"/>
      <c r="G39" s="145">
        <v>9</v>
      </c>
      <c r="H39" s="6" t="s">
        <v>51</v>
      </c>
      <c r="I39" s="147"/>
      <c r="J39" s="186">
        <v>0</v>
      </c>
      <c r="K39" s="150"/>
      <c r="L39" s="145">
        <v>14</v>
      </c>
      <c r="M39" s="114" t="s">
        <v>52</v>
      </c>
      <c r="N39" s="119"/>
      <c r="O39" s="119"/>
      <c r="P39" s="189"/>
      <c r="Q39" s="151" t="s">
        <v>49</v>
      </c>
      <c r="R39" s="188">
        <v>0</v>
      </c>
      <c r="S39" s="13"/>
    </row>
    <row r="40" spans="1:19" ht="20.25" customHeight="1">
      <c r="A40" s="145">
        <v>3</v>
      </c>
      <c r="B40" s="146" t="s">
        <v>53</v>
      </c>
      <c r="C40" s="100"/>
      <c r="D40" s="147" t="s">
        <v>46</v>
      </c>
      <c r="E40" s="148">
        <f>SUMIF(Rozpocet!O11:O65536,32,Rozpocet!I11:I65536)</f>
        <v>0</v>
      </c>
      <c r="F40" s="13"/>
      <c r="G40" s="145">
        <v>10</v>
      </c>
      <c r="H40" s="149" t="s">
        <v>54</v>
      </c>
      <c r="I40" s="116"/>
      <c r="J40" s="186">
        <v>0</v>
      </c>
      <c r="K40" s="150"/>
      <c r="L40" s="145">
        <v>15</v>
      </c>
      <c r="M40" s="114" t="s">
        <v>55</v>
      </c>
      <c r="N40" s="119"/>
      <c r="O40" s="119"/>
      <c r="P40" s="189"/>
      <c r="Q40" s="151" t="s">
        <v>49</v>
      </c>
      <c r="R40" s="188">
        <v>0</v>
      </c>
      <c r="S40" s="13"/>
    </row>
    <row r="41" spans="1:19" ht="20.25" customHeight="1">
      <c r="A41" s="145">
        <v>4</v>
      </c>
      <c r="B41" s="152"/>
      <c r="C41" s="109"/>
      <c r="D41" s="147" t="s">
        <v>50</v>
      </c>
      <c r="E41" s="148">
        <f>SUMIF(Rozpocet!O12:O65536,16,Rozpocet!I12:I65536)+SUMIF(Rozpocet!O12:O65536,128,Rozpocet!I12:I65536)</f>
        <v>0</v>
      </c>
      <c r="F41" s="13"/>
      <c r="G41" s="145">
        <v>11</v>
      </c>
      <c r="H41" s="149"/>
      <c r="I41" s="116"/>
      <c r="J41" s="186">
        <v>0</v>
      </c>
      <c r="K41" s="150"/>
      <c r="L41" s="145">
        <v>16</v>
      </c>
      <c r="M41" s="114" t="s">
        <v>56</v>
      </c>
      <c r="N41" s="119"/>
      <c r="O41" s="119"/>
      <c r="P41" s="189"/>
      <c r="Q41" s="151" t="s">
        <v>49</v>
      </c>
      <c r="R41" s="188">
        <v>0</v>
      </c>
      <c r="S41" s="13"/>
    </row>
    <row r="42" spans="1:19" ht="20.25" customHeight="1">
      <c r="A42" s="145">
        <v>5</v>
      </c>
      <c r="B42" s="146" t="s">
        <v>57</v>
      </c>
      <c r="C42" s="100"/>
      <c r="D42" s="147" t="s">
        <v>46</v>
      </c>
      <c r="E42" s="148">
        <f>SUMIF(Rozpocet!O13:O65536,256,Rozpocet!I13:I65536)</f>
        <v>0</v>
      </c>
      <c r="F42" s="13"/>
      <c r="G42" s="153"/>
      <c r="H42" s="119"/>
      <c r="I42" s="116"/>
      <c r="J42" s="154"/>
      <c r="K42" s="150"/>
      <c r="L42" s="145">
        <v>17</v>
      </c>
      <c r="M42" s="114" t="s">
        <v>58</v>
      </c>
      <c r="N42" s="119"/>
      <c r="O42" s="119"/>
      <c r="P42" s="189"/>
      <c r="Q42" s="151" t="s">
        <v>49</v>
      </c>
      <c r="R42" s="188">
        <v>0</v>
      </c>
      <c r="S42" s="13"/>
    </row>
    <row r="43" spans="1:19" ht="20.25" customHeight="1">
      <c r="A43" s="145">
        <v>6</v>
      </c>
      <c r="B43" s="152"/>
      <c r="C43" s="109"/>
      <c r="D43" s="147" t="s">
        <v>50</v>
      </c>
      <c r="E43" s="148">
        <f>SUMIF(Rozpocet!O14:O65536,64,Rozpocet!I14:I65536)</f>
        <v>0</v>
      </c>
      <c r="F43" s="13"/>
      <c r="G43" s="153"/>
      <c r="H43" s="119"/>
      <c r="I43" s="116"/>
      <c r="J43" s="154"/>
      <c r="K43" s="150"/>
      <c r="L43" s="145">
        <v>18</v>
      </c>
      <c r="M43" s="149" t="s">
        <v>59</v>
      </c>
      <c r="N43" s="119"/>
      <c r="O43" s="119"/>
      <c r="P43" s="119"/>
      <c r="Q43" s="116"/>
      <c r="R43" s="148">
        <f>SUMIF(Rozpocet!O14:O65536,1024,Rozpocet!I14:I65536)</f>
        <v>0</v>
      </c>
      <c r="S43" s="13"/>
    </row>
    <row r="44" spans="1:19" ht="20.25" customHeight="1">
      <c r="A44" s="145">
        <v>7</v>
      </c>
      <c r="B44" s="155" t="s">
        <v>60</v>
      </c>
      <c r="C44" s="119"/>
      <c r="D44" s="116"/>
      <c r="E44" s="156">
        <f>SUM(E38:E43)</f>
        <v>0</v>
      </c>
      <c r="F44" s="9"/>
      <c r="G44" s="145">
        <v>12</v>
      </c>
      <c r="H44" s="155" t="s">
        <v>61</v>
      </c>
      <c r="I44" s="116"/>
      <c r="J44" s="157">
        <f>SUM(J38:J41)</f>
        <v>0</v>
      </c>
      <c r="K44" s="158"/>
      <c r="L44" s="145">
        <v>19</v>
      </c>
      <c r="M44" s="146" t="s">
        <v>62</v>
      </c>
      <c r="N44" s="99"/>
      <c r="O44" s="99"/>
      <c r="P44" s="99"/>
      <c r="Q44" s="159"/>
      <c r="R44" s="156">
        <f>SUM(R38:R43)</f>
        <v>0</v>
      </c>
      <c r="S44" s="9"/>
    </row>
    <row r="45" spans="1:19" ht="20.25" customHeight="1">
      <c r="A45" s="160">
        <v>20</v>
      </c>
      <c r="B45" s="161" t="s">
        <v>63</v>
      </c>
      <c r="C45" s="162"/>
      <c r="D45" s="163"/>
      <c r="E45" s="164">
        <f>SUMIF(Rozpocet!O14:O65536,512,Rozpocet!I14:I65536)</f>
        <v>0</v>
      </c>
      <c r="F45" s="8"/>
      <c r="G45" s="160">
        <v>21</v>
      </c>
      <c r="H45" s="161" t="s">
        <v>64</v>
      </c>
      <c r="I45" s="163"/>
      <c r="J45" s="187">
        <v>0</v>
      </c>
      <c r="K45" s="165">
        <f>M48</f>
        <v>15</v>
      </c>
      <c r="L45" s="160">
        <v>22</v>
      </c>
      <c r="M45" s="161" t="s">
        <v>65</v>
      </c>
      <c r="N45" s="162"/>
      <c r="O45" s="162"/>
      <c r="P45" s="162"/>
      <c r="Q45" s="163"/>
      <c r="R45" s="164">
        <f>SUMIF(Rozpocet!O14:O65536,"&lt;4",Rozpocet!I14:I65536)+SUMIF(Rozpocet!O14:O65536,"&gt;1024",Rozpocet!I14:I65536)</f>
        <v>0</v>
      </c>
      <c r="S45" s="8"/>
    </row>
    <row r="46" spans="1:19" ht="20.25" customHeight="1">
      <c r="A46" s="166" t="s">
        <v>21</v>
      </c>
      <c r="B46" s="96"/>
      <c r="C46" s="96"/>
      <c r="D46" s="96"/>
      <c r="E46" s="96"/>
      <c r="F46" s="167"/>
      <c r="G46" s="168"/>
      <c r="H46" s="96"/>
      <c r="I46" s="96"/>
      <c r="J46" s="96"/>
      <c r="K46" s="96"/>
      <c r="L46" s="140" t="s">
        <v>66</v>
      </c>
      <c r="M46" s="130"/>
      <c r="N46" s="142" t="s">
        <v>67</v>
      </c>
      <c r="O46" s="129"/>
      <c r="P46" s="129"/>
      <c r="Q46" s="129"/>
      <c r="R46" s="129"/>
      <c r="S46" s="10"/>
    </row>
    <row r="47" spans="1:19" ht="20.25" customHeight="1">
      <c r="A47" s="97"/>
      <c r="B47" s="6"/>
      <c r="C47" s="6"/>
      <c r="D47" s="6"/>
      <c r="E47" s="6"/>
      <c r="F47" s="103"/>
      <c r="G47" s="169"/>
      <c r="H47" s="6"/>
      <c r="I47" s="6"/>
      <c r="J47" s="6"/>
      <c r="K47" s="6"/>
      <c r="L47" s="145">
        <v>23</v>
      </c>
      <c r="M47" s="149" t="s">
        <v>68</v>
      </c>
      <c r="N47" s="119"/>
      <c r="O47" s="119"/>
      <c r="P47" s="119"/>
      <c r="Q47" s="13"/>
      <c r="R47" s="156">
        <f>ROUND(E44+J44+R44+E45+J45+R45,2)</f>
        <v>0</v>
      </c>
      <c r="S47" s="9"/>
    </row>
    <row r="48" spans="1:19" ht="20.25" customHeight="1">
      <c r="A48" s="170" t="s">
        <v>69</v>
      </c>
      <c r="B48" s="108"/>
      <c r="C48" s="108"/>
      <c r="D48" s="108"/>
      <c r="E48" s="108"/>
      <c r="F48" s="109"/>
      <c r="G48" s="171" t="s">
        <v>70</v>
      </c>
      <c r="H48" s="108"/>
      <c r="I48" s="108"/>
      <c r="J48" s="108"/>
      <c r="K48" s="108"/>
      <c r="L48" s="145">
        <v>24</v>
      </c>
      <c r="M48" s="172">
        <v>15</v>
      </c>
      <c r="N48" s="109" t="s">
        <v>49</v>
      </c>
      <c r="O48" s="173">
        <f>R47-O49</f>
        <v>0</v>
      </c>
      <c r="P48" s="119" t="s">
        <v>71</v>
      </c>
      <c r="Q48" s="116"/>
      <c r="R48" s="174">
        <f>ROUNDUP(O48*M48/100,1)</f>
        <v>0</v>
      </c>
      <c r="S48" s="14"/>
    </row>
    <row r="49" spans="1:19" ht="20.25" customHeight="1">
      <c r="A49" s="175" t="s">
        <v>18</v>
      </c>
      <c r="B49" s="99"/>
      <c r="C49" s="99"/>
      <c r="D49" s="99"/>
      <c r="E49" s="99"/>
      <c r="F49" s="100"/>
      <c r="G49" s="176"/>
      <c r="H49" s="99"/>
      <c r="I49" s="99"/>
      <c r="J49" s="99"/>
      <c r="K49" s="99"/>
      <c r="L49" s="145">
        <v>25</v>
      </c>
      <c r="M49" s="177">
        <v>21</v>
      </c>
      <c r="N49" s="116" t="s">
        <v>49</v>
      </c>
      <c r="O49" s="173">
        <f>ROUND(SUMIF(Rozpocet!N14:N65536,M49,Rozpocet!I14:I65536)+SUMIF(P38:P42,M49,R38:R42)+IF(K45=M49,J45,0),2)</f>
        <v>0</v>
      </c>
      <c r="P49" s="119" t="s">
        <v>71</v>
      </c>
      <c r="Q49" s="116"/>
      <c r="R49" s="148">
        <f>ROUNDUP(O49*M49/100,1)</f>
        <v>0</v>
      </c>
      <c r="S49" s="13"/>
    </row>
    <row r="50" spans="1:19" ht="20.25" customHeight="1">
      <c r="A50" s="97"/>
      <c r="B50" s="6"/>
      <c r="C50" s="6"/>
      <c r="D50" s="6"/>
      <c r="E50" s="6"/>
      <c r="F50" s="103"/>
      <c r="G50" s="169"/>
      <c r="H50" s="6"/>
      <c r="I50" s="6"/>
      <c r="J50" s="6"/>
      <c r="K50" s="6"/>
      <c r="L50" s="160">
        <v>26</v>
      </c>
      <c r="M50" s="178" t="s">
        <v>72</v>
      </c>
      <c r="N50" s="162"/>
      <c r="O50" s="162"/>
      <c r="P50" s="162"/>
      <c r="Q50" s="179"/>
      <c r="R50" s="180">
        <f>R47+R48+R49</f>
        <v>0</v>
      </c>
      <c r="S50" s="15"/>
    </row>
    <row r="51" spans="1:19" ht="20.25" customHeight="1">
      <c r="A51" s="170" t="s">
        <v>69</v>
      </c>
      <c r="B51" s="108"/>
      <c r="C51" s="108"/>
      <c r="D51" s="108"/>
      <c r="E51" s="108"/>
      <c r="F51" s="109"/>
      <c r="G51" s="171" t="s">
        <v>70</v>
      </c>
      <c r="H51" s="108"/>
      <c r="I51" s="108"/>
      <c r="J51" s="108"/>
      <c r="K51" s="108"/>
      <c r="L51" s="140" t="s">
        <v>73</v>
      </c>
      <c r="M51" s="130"/>
      <c r="N51" s="142" t="s">
        <v>74</v>
      </c>
      <c r="O51" s="129"/>
      <c r="P51" s="129"/>
      <c r="Q51" s="129"/>
      <c r="R51" s="181"/>
      <c r="S51" s="10"/>
    </row>
    <row r="52" spans="1:19" ht="20.25" customHeight="1">
      <c r="A52" s="175" t="s">
        <v>24</v>
      </c>
      <c r="B52" s="99"/>
      <c r="C52" s="99"/>
      <c r="D52" s="99"/>
      <c r="E52" s="99"/>
      <c r="F52" s="100"/>
      <c r="G52" s="176"/>
      <c r="H52" s="99"/>
      <c r="I52" s="99"/>
      <c r="J52" s="99"/>
      <c r="K52" s="99"/>
      <c r="L52" s="145">
        <v>27</v>
      </c>
      <c r="M52" s="149" t="s">
        <v>75</v>
      </c>
      <c r="N52" s="119"/>
      <c r="O52" s="119"/>
      <c r="P52" s="119"/>
      <c r="Q52" s="116"/>
      <c r="R52" s="188">
        <v>0</v>
      </c>
      <c r="S52" s="13"/>
    </row>
    <row r="53" spans="1:19" ht="20.25" customHeight="1">
      <c r="A53" s="97"/>
      <c r="B53" s="6"/>
      <c r="C53" s="6"/>
      <c r="D53" s="6"/>
      <c r="E53" s="6"/>
      <c r="F53" s="103"/>
      <c r="G53" s="169"/>
      <c r="H53" s="6"/>
      <c r="I53" s="6"/>
      <c r="J53" s="6"/>
      <c r="K53" s="6"/>
      <c r="L53" s="145">
        <v>28</v>
      </c>
      <c r="M53" s="149" t="s">
        <v>76</v>
      </c>
      <c r="N53" s="119"/>
      <c r="O53" s="119"/>
      <c r="P53" s="119"/>
      <c r="Q53" s="116"/>
      <c r="R53" s="188">
        <v>0</v>
      </c>
      <c r="S53" s="13"/>
    </row>
    <row r="54" spans="1:19" ht="20.25" customHeight="1">
      <c r="A54" s="182" t="s">
        <v>69</v>
      </c>
      <c r="B54" s="124"/>
      <c r="C54" s="124"/>
      <c r="D54" s="124"/>
      <c r="E54" s="124"/>
      <c r="F54" s="183"/>
      <c r="G54" s="184" t="s">
        <v>70</v>
      </c>
      <c r="H54" s="124"/>
      <c r="I54" s="124"/>
      <c r="J54" s="124"/>
      <c r="K54" s="124"/>
      <c r="L54" s="160">
        <v>29</v>
      </c>
      <c r="M54" s="161" t="s">
        <v>77</v>
      </c>
      <c r="N54" s="162"/>
      <c r="O54" s="162"/>
      <c r="P54" s="162"/>
      <c r="Q54" s="163"/>
      <c r="R54" s="190">
        <v>0</v>
      </c>
      <c r="S54" s="16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" t="s">
        <v>78</v>
      </c>
      <c r="B1" s="77"/>
      <c r="C1" s="77"/>
      <c r="D1" s="77"/>
      <c r="E1" s="77"/>
    </row>
    <row r="2" spans="1:5" ht="12" customHeight="1">
      <c r="A2" s="18" t="s">
        <v>79</v>
      </c>
      <c r="B2" s="19" t="str">
        <f>'Krycí list'!E5</f>
        <v>Stavební úpravy domu čp.51, Povážská ul., Strakonice-výměna oken, oprava fasády</v>
      </c>
      <c r="C2" s="78"/>
      <c r="D2" s="78"/>
      <c r="E2" s="78"/>
    </row>
    <row r="3" spans="1:5" ht="12" customHeight="1">
      <c r="A3" s="18" t="s">
        <v>80</v>
      </c>
      <c r="B3" s="19" t="str">
        <f>'Krycí list'!E7</f>
        <v> </v>
      </c>
      <c r="C3" s="79"/>
      <c r="D3" s="19"/>
      <c r="E3" s="80"/>
    </row>
    <row r="4" spans="1:5" ht="12" customHeight="1">
      <c r="A4" s="18" t="s">
        <v>81</v>
      </c>
      <c r="B4" s="19" t="str">
        <f>'Krycí list'!E9</f>
        <v> </v>
      </c>
      <c r="C4" s="79"/>
      <c r="D4" s="19"/>
      <c r="E4" s="80"/>
    </row>
    <row r="5" spans="1:5" ht="12" customHeight="1">
      <c r="A5" s="19" t="s">
        <v>82</v>
      </c>
      <c r="B5" s="19" t="str">
        <f>'Krycí list'!P5</f>
        <v> </v>
      </c>
      <c r="C5" s="79"/>
      <c r="D5" s="19"/>
      <c r="E5" s="80"/>
    </row>
    <row r="6" spans="1:5" ht="6" customHeight="1">
      <c r="A6" s="19"/>
      <c r="B6" s="19"/>
      <c r="C6" s="79"/>
      <c r="D6" s="19"/>
      <c r="E6" s="80"/>
    </row>
    <row r="7" spans="1:5" ht="12" customHeight="1">
      <c r="A7" s="19" t="s">
        <v>83</v>
      </c>
      <c r="B7" s="19" t="str">
        <f>'Krycí list'!E26</f>
        <v>Město Strakonice, Velké nám.čp.2, Strakonice</v>
      </c>
      <c r="C7" s="79"/>
      <c r="D7" s="19"/>
      <c r="E7" s="80"/>
    </row>
    <row r="8" spans="1:5" ht="12" customHeight="1">
      <c r="A8" s="19" t="s">
        <v>84</v>
      </c>
      <c r="B8" s="19" t="str">
        <f>'Krycí list'!E28</f>
        <v> </v>
      </c>
      <c r="C8" s="79"/>
      <c r="D8" s="19"/>
      <c r="E8" s="80"/>
    </row>
    <row r="9" spans="1:5" ht="12" customHeight="1">
      <c r="A9" s="19" t="s">
        <v>85</v>
      </c>
      <c r="B9" s="19" t="s">
        <v>86</v>
      </c>
      <c r="C9" s="79"/>
      <c r="D9" s="19"/>
      <c r="E9" s="80"/>
    </row>
    <row r="10" spans="1:5" ht="6" customHeight="1">
      <c r="A10" s="77"/>
      <c r="B10" s="77"/>
      <c r="C10" s="77"/>
      <c r="D10" s="77"/>
      <c r="E10" s="77"/>
    </row>
    <row r="11" spans="1:5" ht="12" customHeight="1">
      <c r="A11" s="24" t="s">
        <v>87</v>
      </c>
      <c r="B11" s="25" t="s">
        <v>88</v>
      </c>
      <c r="C11" s="81" t="s">
        <v>89</v>
      </c>
      <c r="D11" s="82" t="s">
        <v>90</v>
      </c>
      <c r="E11" s="81" t="s">
        <v>91</v>
      </c>
    </row>
    <row r="12" spans="1:5" ht="12" customHeight="1">
      <c r="A12" s="26">
        <v>1</v>
      </c>
      <c r="B12" s="27">
        <v>2</v>
      </c>
      <c r="C12" s="83">
        <v>3</v>
      </c>
      <c r="D12" s="84">
        <v>4</v>
      </c>
      <c r="E12" s="83">
        <v>5</v>
      </c>
    </row>
    <row r="13" spans="1:5" ht="3.75" customHeight="1">
      <c r="A13" s="85"/>
      <c r="B13" s="86"/>
      <c r="C13" s="86"/>
      <c r="D13" s="86"/>
      <c r="E13" s="87"/>
    </row>
    <row r="14" spans="1:5" s="20" customFormat="1" ht="12.75" customHeight="1">
      <c r="A14" s="41" t="str">
        <f>Rozpocet!D14</f>
        <v>HSV</v>
      </c>
      <c r="B14" s="42" t="str">
        <f>Rozpocet!E14</f>
        <v>Práce a dodávky HSV</v>
      </c>
      <c r="C14" s="62">
        <f>Rozpocet!I14</f>
        <v>0</v>
      </c>
      <c r="D14" s="63">
        <f>Rozpocet!K14</f>
        <v>0</v>
      </c>
      <c r="E14" s="63">
        <f>Rozpocet!M14</f>
        <v>0</v>
      </c>
    </row>
    <row r="15" spans="1:5" s="20" customFormat="1" ht="12.75" customHeight="1">
      <c r="A15" s="30" t="str">
        <f>Rozpocet!D15</f>
        <v>6</v>
      </c>
      <c r="B15" s="31" t="str">
        <f>Rozpocet!E15</f>
        <v>Úpravy povrchů, podlahy a osazování výplní</v>
      </c>
      <c r="C15" s="54">
        <f>Rozpocet!I15</f>
        <v>0</v>
      </c>
      <c r="D15" s="55">
        <f>Rozpocet!K15</f>
        <v>0</v>
      </c>
      <c r="E15" s="55">
        <f>Rozpocet!M15</f>
        <v>0</v>
      </c>
    </row>
    <row r="16" spans="1:5" s="20" customFormat="1" ht="12.75" customHeight="1">
      <c r="A16" s="30" t="str">
        <f>Rozpocet!D30</f>
        <v>9</v>
      </c>
      <c r="B16" s="31" t="str">
        <f>Rozpocet!E30</f>
        <v>Ostatní konstrukce a práce-bourání</v>
      </c>
      <c r="C16" s="54">
        <f>Rozpocet!I30</f>
        <v>0</v>
      </c>
      <c r="D16" s="55">
        <f>Rozpocet!K30</f>
        <v>0</v>
      </c>
      <c r="E16" s="55">
        <f>Rozpocet!M30</f>
        <v>0</v>
      </c>
    </row>
    <row r="17" spans="1:5" s="20" customFormat="1" ht="12.75" customHeight="1">
      <c r="A17" s="39" t="str">
        <f>Rozpocet!D51</f>
        <v>99</v>
      </c>
      <c r="B17" s="40" t="str">
        <f>Rozpocet!E51</f>
        <v>Přesun hmot</v>
      </c>
      <c r="C17" s="60">
        <f>Rozpocet!I51</f>
        <v>0</v>
      </c>
      <c r="D17" s="61">
        <f>Rozpocet!K51</f>
        <v>0</v>
      </c>
      <c r="E17" s="61">
        <f>Rozpocet!M51</f>
        <v>0</v>
      </c>
    </row>
    <row r="18" spans="1:5" s="20" customFormat="1" ht="12.75" customHeight="1">
      <c r="A18" s="41" t="str">
        <f>Rozpocet!D53</f>
        <v>PSV</v>
      </c>
      <c r="B18" s="42" t="str">
        <f>Rozpocet!E53</f>
        <v>Práce a dodávky PSV</v>
      </c>
      <c r="C18" s="62">
        <f>Rozpocet!I53</f>
        <v>0</v>
      </c>
      <c r="D18" s="63">
        <f>Rozpocet!K53</f>
        <v>0</v>
      </c>
      <c r="E18" s="63">
        <f>Rozpocet!M53</f>
        <v>0</v>
      </c>
    </row>
    <row r="19" spans="1:5" s="20" customFormat="1" ht="12.75" customHeight="1">
      <c r="A19" s="30" t="str">
        <f>Rozpocet!D54</f>
        <v>713</v>
      </c>
      <c r="B19" s="31" t="str">
        <f>Rozpocet!E54</f>
        <v>Izolace tepelné</v>
      </c>
      <c r="C19" s="54">
        <f>Rozpocet!I54</f>
        <v>0</v>
      </c>
      <c r="D19" s="55">
        <f>Rozpocet!K54</f>
        <v>0</v>
      </c>
      <c r="E19" s="55">
        <f>Rozpocet!M54</f>
        <v>0</v>
      </c>
    </row>
    <row r="20" spans="1:5" s="20" customFormat="1" ht="12.75" customHeight="1">
      <c r="A20" s="30" t="str">
        <f>Rozpocet!D58</f>
        <v>748</v>
      </c>
      <c r="B20" s="31" t="str">
        <f>Rozpocet!E58</f>
        <v>Elektromontáže </v>
      </c>
      <c r="C20" s="54">
        <f>Rozpocet!I58</f>
        <v>0</v>
      </c>
      <c r="D20" s="55">
        <f>Rozpocet!K58</f>
        <v>0</v>
      </c>
      <c r="E20" s="55">
        <f>Rozpocet!M58</f>
        <v>0</v>
      </c>
    </row>
    <row r="21" spans="1:5" s="20" customFormat="1" ht="12.75" customHeight="1">
      <c r="A21" s="30" t="str">
        <f>Rozpocet!D61</f>
        <v>764</v>
      </c>
      <c r="B21" s="31" t="str">
        <f>Rozpocet!E61</f>
        <v>Konstrukce klempířské</v>
      </c>
      <c r="C21" s="54">
        <f>Rozpocet!I61</f>
        <v>0</v>
      </c>
      <c r="D21" s="55">
        <f>Rozpocet!K61</f>
        <v>0</v>
      </c>
      <c r="E21" s="55">
        <f>Rozpocet!M61</f>
        <v>0</v>
      </c>
    </row>
    <row r="22" spans="1:5" s="20" customFormat="1" ht="12.75" customHeight="1">
      <c r="A22" s="30" t="str">
        <f>Rozpocet!D65</f>
        <v>766</v>
      </c>
      <c r="B22" s="31" t="str">
        <f>Rozpocet!E65</f>
        <v>Konstrukce truhlářské</v>
      </c>
      <c r="C22" s="54">
        <f>Rozpocet!I65</f>
        <v>0</v>
      </c>
      <c r="D22" s="55">
        <f>Rozpocet!K65</f>
        <v>0</v>
      </c>
      <c r="E22" s="55">
        <f>Rozpocet!M65</f>
        <v>0</v>
      </c>
    </row>
    <row r="23" spans="1:5" s="20" customFormat="1" ht="12.75" customHeight="1">
      <c r="A23" s="30" t="str">
        <f>Rozpocet!D76</f>
        <v>783</v>
      </c>
      <c r="B23" s="31" t="str">
        <f>Rozpocet!E76</f>
        <v>Dokončovací práce - nátěry</v>
      </c>
      <c r="C23" s="54">
        <f>Rozpocet!I76</f>
        <v>0</v>
      </c>
      <c r="D23" s="55">
        <f>Rozpocet!K76</f>
        <v>0</v>
      </c>
      <c r="E23" s="55">
        <f>Rozpocet!M76</f>
        <v>0</v>
      </c>
    </row>
    <row r="24" spans="2:5" s="21" customFormat="1" ht="12.75" customHeight="1">
      <c r="B24" s="43" t="s">
        <v>92</v>
      </c>
      <c r="C24" s="64">
        <f>Rozpocet!I82</f>
        <v>0</v>
      </c>
      <c r="D24" s="65">
        <f>Rozpocet!K82</f>
        <v>0</v>
      </c>
      <c r="E24" s="65">
        <f>Rozpocet!M82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7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</row>
    <row r="2" spans="1:16" ht="11.25" customHeight="1">
      <c r="A2" s="18" t="s">
        <v>79</v>
      </c>
      <c r="B2" s="19"/>
      <c r="C2" s="19" t="str">
        <f>'Krycí list'!E5</f>
        <v>Stavební úpravy domu čp.51, Povážská ul., Strakonice-výměna oken, oprava fasády</v>
      </c>
      <c r="D2" s="19"/>
      <c r="E2" s="19"/>
      <c r="F2" s="19"/>
      <c r="G2" s="19"/>
      <c r="H2" s="19"/>
      <c r="I2" s="19"/>
      <c r="J2" s="19"/>
      <c r="K2" s="19"/>
      <c r="L2" s="22"/>
      <c r="M2" s="22"/>
      <c r="N2" s="22"/>
      <c r="O2" s="23"/>
      <c r="P2" s="23"/>
    </row>
    <row r="3" spans="1:16" ht="11.25" customHeight="1">
      <c r="A3" s="18" t="s">
        <v>80</v>
      </c>
      <c r="B3" s="19"/>
      <c r="C3" s="19" t="str">
        <f>'Krycí list'!E7</f>
        <v> </v>
      </c>
      <c r="D3" s="19"/>
      <c r="E3" s="19"/>
      <c r="F3" s="19"/>
      <c r="G3" s="19"/>
      <c r="H3" s="19"/>
      <c r="I3" s="19"/>
      <c r="J3" s="19"/>
      <c r="K3" s="19"/>
      <c r="L3" s="22"/>
      <c r="M3" s="22"/>
      <c r="N3" s="22"/>
      <c r="O3" s="23"/>
      <c r="P3" s="23"/>
    </row>
    <row r="4" spans="1:16" ht="11.25" customHeight="1">
      <c r="A4" s="18" t="s">
        <v>81</v>
      </c>
      <c r="B4" s="19"/>
      <c r="C4" s="19" t="str">
        <f>'Krycí list'!E9</f>
        <v> </v>
      </c>
      <c r="D4" s="19"/>
      <c r="E4" s="19"/>
      <c r="F4" s="19"/>
      <c r="G4" s="19"/>
      <c r="H4" s="19"/>
      <c r="I4" s="19"/>
      <c r="J4" s="19"/>
      <c r="K4" s="19"/>
      <c r="L4" s="22"/>
      <c r="M4" s="22"/>
      <c r="N4" s="22"/>
      <c r="O4" s="23"/>
      <c r="P4" s="23"/>
    </row>
    <row r="5" spans="1:16" ht="11.25" customHeight="1">
      <c r="A5" s="19" t="s">
        <v>94</v>
      </c>
      <c r="B5" s="19"/>
      <c r="C5" s="19" t="str">
        <f>'Krycí list'!P5</f>
        <v> </v>
      </c>
      <c r="D5" s="19"/>
      <c r="E5" s="19"/>
      <c r="F5" s="19"/>
      <c r="G5" s="19"/>
      <c r="H5" s="19"/>
      <c r="I5" s="19"/>
      <c r="J5" s="19"/>
      <c r="K5" s="19"/>
      <c r="L5" s="22"/>
      <c r="M5" s="22"/>
      <c r="N5" s="22"/>
      <c r="O5" s="23"/>
      <c r="P5" s="23"/>
    </row>
    <row r="6" spans="1:16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"/>
      <c r="M6" s="22"/>
      <c r="N6" s="22"/>
      <c r="O6" s="23"/>
      <c r="P6" s="23"/>
    </row>
    <row r="7" spans="1:16" ht="11.25" customHeight="1">
      <c r="A7" s="19" t="s">
        <v>83</v>
      </c>
      <c r="B7" s="19"/>
      <c r="C7" s="19" t="str">
        <f>'Krycí list'!E26</f>
        <v>Město Strakonice, Velké nám.čp.2, Strakonice</v>
      </c>
      <c r="D7" s="19"/>
      <c r="E7" s="19"/>
      <c r="F7" s="19"/>
      <c r="G7" s="19"/>
      <c r="H7" s="19"/>
      <c r="I7" s="19"/>
      <c r="J7" s="19"/>
      <c r="K7" s="19"/>
      <c r="L7" s="22"/>
      <c r="M7" s="22"/>
      <c r="N7" s="22"/>
      <c r="O7" s="23"/>
      <c r="P7" s="23"/>
    </row>
    <row r="8" spans="1:16" ht="11.25" customHeight="1">
      <c r="A8" s="19" t="s">
        <v>84</v>
      </c>
      <c r="B8" s="19"/>
      <c r="C8" s="19" t="str">
        <f>'Krycí list'!E28</f>
        <v> </v>
      </c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3"/>
      <c r="P8" s="23"/>
    </row>
    <row r="9" spans="1:16" ht="11.25" customHeight="1">
      <c r="A9" s="19" t="s">
        <v>85</v>
      </c>
      <c r="B9" s="19"/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2"/>
      <c r="M9" s="22"/>
      <c r="N9" s="22"/>
      <c r="O9" s="23"/>
      <c r="P9" s="23"/>
    </row>
    <row r="10" spans="1:16" ht="5.25" customHeight="1">
      <c r="A10" s="22"/>
      <c r="B10" s="22"/>
      <c r="C10" s="22"/>
      <c r="D10" s="22"/>
      <c r="E10" s="22"/>
      <c r="F10" s="22"/>
      <c r="G10" s="22"/>
      <c r="H10" s="44"/>
      <c r="I10" s="22"/>
      <c r="J10" s="22"/>
      <c r="K10" s="22"/>
      <c r="L10" s="22"/>
      <c r="M10" s="22"/>
      <c r="N10" s="44"/>
      <c r="O10" s="23"/>
      <c r="P10" s="23"/>
    </row>
    <row r="11" spans="1:16" ht="21.75" customHeight="1">
      <c r="A11" s="24" t="s">
        <v>95</v>
      </c>
      <c r="B11" s="25" t="s">
        <v>96</v>
      </c>
      <c r="C11" s="25" t="s">
        <v>97</v>
      </c>
      <c r="D11" s="25" t="s">
        <v>98</v>
      </c>
      <c r="E11" s="25" t="s">
        <v>88</v>
      </c>
      <c r="F11" s="25" t="s">
        <v>99</v>
      </c>
      <c r="G11" s="25" t="s">
        <v>100</v>
      </c>
      <c r="H11" s="45" t="s">
        <v>101</v>
      </c>
      <c r="I11" s="25" t="s">
        <v>89</v>
      </c>
      <c r="J11" s="25" t="s">
        <v>102</v>
      </c>
      <c r="K11" s="25" t="s">
        <v>90</v>
      </c>
      <c r="L11" s="25" t="s">
        <v>103</v>
      </c>
      <c r="M11" s="25" t="s">
        <v>104</v>
      </c>
      <c r="N11" s="66" t="s">
        <v>105</v>
      </c>
      <c r="O11" s="70" t="s">
        <v>106</v>
      </c>
      <c r="P11" s="71" t="s">
        <v>107</v>
      </c>
    </row>
    <row r="12" spans="1:16" ht="11.25" customHeight="1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46">
        <v>8</v>
      </c>
      <c r="I12" s="27">
        <v>9</v>
      </c>
      <c r="J12" s="27"/>
      <c r="K12" s="27"/>
      <c r="L12" s="27"/>
      <c r="M12" s="27"/>
      <c r="N12" s="67">
        <v>10</v>
      </c>
      <c r="O12" s="72">
        <v>11</v>
      </c>
      <c r="P12" s="73">
        <v>12</v>
      </c>
    </row>
    <row r="13" spans="1:16" ht="3.75" customHeight="1">
      <c r="A13" s="22"/>
      <c r="B13" s="22"/>
      <c r="C13" s="22"/>
      <c r="D13" s="22"/>
      <c r="E13" s="22"/>
      <c r="F13" s="22"/>
      <c r="G13" s="22"/>
      <c r="H13" s="44"/>
      <c r="I13" s="22"/>
      <c r="J13" s="22"/>
      <c r="K13" s="22"/>
      <c r="L13" s="22"/>
      <c r="M13" s="22"/>
      <c r="N13" s="44"/>
      <c r="O13" s="23"/>
      <c r="P13" s="74"/>
    </row>
    <row r="14" spans="1:16" s="20" customFormat="1" ht="12.75" customHeight="1">
      <c r="A14" s="28"/>
      <c r="B14" s="29" t="s">
        <v>66</v>
      </c>
      <c r="C14" s="28"/>
      <c r="D14" s="28" t="s">
        <v>45</v>
      </c>
      <c r="E14" s="28" t="s">
        <v>108</v>
      </c>
      <c r="F14" s="28"/>
      <c r="G14" s="28"/>
      <c r="H14" s="47"/>
      <c r="I14" s="52">
        <f>I15+I30</f>
        <v>0</v>
      </c>
      <c r="J14" s="28"/>
      <c r="K14" s="53">
        <f>K15+K30</f>
        <v>0</v>
      </c>
      <c r="L14" s="28"/>
      <c r="M14" s="53">
        <f>M15+M30</f>
        <v>0</v>
      </c>
      <c r="N14" s="47"/>
      <c r="P14" s="42" t="s">
        <v>109</v>
      </c>
    </row>
    <row r="15" spans="2:16" s="20" customFormat="1" ht="12.75" customHeight="1">
      <c r="B15" s="30" t="s">
        <v>66</v>
      </c>
      <c r="D15" s="31" t="s">
        <v>110</v>
      </c>
      <c r="E15" s="31" t="s">
        <v>111</v>
      </c>
      <c r="H15" s="48"/>
      <c r="I15" s="54">
        <f>SUM(I16:I29)</f>
        <v>0</v>
      </c>
      <c r="K15" s="55">
        <f>SUM(K16:K29)</f>
        <v>0</v>
      </c>
      <c r="M15" s="55">
        <f>SUM(M16:M29)</f>
        <v>0</v>
      </c>
      <c r="N15" s="48"/>
      <c r="P15" s="31" t="s">
        <v>112</v>
      </c>
    </row>
    <row r="16" spans="1:16" s="6" customFormat="1" ht="13.5" customHeight="1">
      <c r="A16" s="32" t="s">
        <v>112</v>
      </c>
      <c r="B16" s="32" t="s">
        <v>113</v>
      </c>
      <c r="C16" s="32" t="s">
        <v>114</v>
      </c>
      <c r="D16" s="6" t="s">
        <v>115</v>
      </c>
      <c r="E16" s="33" t="s">
        <v>116</v>
      </c>
      <c r="F16" s="32" t="s">
        <v>117</v>
      </c>
      <c r="G16" s="34">
        <v>24.975</v>
      </c>
      <c r="H16" s="49">
        <v>0</v>
      </c>
      <c r="I16" s="56">
        <f aca="true" t="shared" si="0" ref="I16:I29">ROUND(G16*H16,2)</f>
        <v>0</v>
      </c>
      <c r="J16" s="57">
        <v>0</v>
      </c>
      <c r="K16" s="34">
        <f aca="true" t="shared" si="1" ref="K16:K29">G16*J16</f>
        <v>0</v>
      </c>
      <c r="L16" s="57">
        <v>0</v>
      </c>
      <c r="M16" s="34">
        <f aca="true" t="shared" si="2" ref="M16:M29">G16*L16</f>
        <v>0</v>
      </c>
      <c r="N16" s="68">
        <v>15</v>
      </c>
      <c r="O16" s="75">
        <v>4</v>
      </c>
      <c r="P16" s="6" t="s">
        <v>118</v>
      </c>
    </row>
    <row r="17" spans="1:16" s="6" customFormat="1" ht="13.5" customHeight="1">
      <c r="A17" s="32" t="s">
        <v>118</v>
      </c>
      <c r="B17" s="32" t="s">
        <v>113</v>
      </c>
      <c r="C17" s="32" t="s">
        <v>119</v>
      </c>
      <c r="D17" s="6" t="s">
        <v>120</v>
      </c>
      <c r="E17" s="33" t="s">
        <v>121</v>
      </c>
      <c r="F17" s="32" t="s">
        <v>122</v>
      </c>
      <c r="G17" s="34">
        <v>68.65</v>
      </c>
      <c r="H17" s="49">
        <v>0</v>
      </c>
      <c r="I17" s="56">
        <f t="shared" si="0"/>
        <v>0</v>
      </c>
      <c r="J17" s="57">
        <v>0</v>
      </c>
      <c r="K17" s="34">
        <f t="shared" si="1"/>
        <v>0</v>
      </c>
      <c r="L17" s="57">
        <v>0</v>
      </c>
      <c r="M17" s="34">
        <f t="shared" si="2"/>
        <v>0</v>
      </c>
      <c r="N17" s="68">
        <v>15</v>
      </c>
      <c r="O17" s="75">
        <v>4</v>
      </c>
      <c r="P17" s="6" t="s">
        <v>118</v>
      </c>
    </row>
    <row r="18" spans="1:16" s="6" customFormat="1" ht="13.5" customHeight="1">
      <c r="A18" s="32" t="s">
        <v>123</v>
      </c>
      <c r="B18" s="32" t="s">
        <v>113</v>
      </c>
      <c r="C18" s="32" t="s">
        <v>119</v>
      </c>
      <c r="D18" s="6" t="s">
        <v>124</v>
      </c>
      <c r="E18" s="33" t="s">
        <v>125</v>
      </c>
      <c r="F18" s="32" t="s">
        <v>117</v>
      </c>
      <c r="G18" s="34">
        <v>28.643</v>
      </c>
      <c r="H18" s="49">
        <v>0</v>
      </c>
      <c r="I18" s="56">
        <f t="shared" si="0"/>
        <v>0</v>
      </c>
      <c r="J18" s="57">
        <v>0</v>
      </c>
      <c r="K18" s="34">
        <f t="shared" si="1"/>
        <v>0</v>
      </c>
      <c r="L18" s="57">
        <v>0</v>
      </c>
      <c r="M18" s="34">
        <f t="shared" si="2"/>
        <v>0</v>
      </c>
      <c r="N18" s="68">
        <v>15</v>
      </c>
      <c r="O18" s="75">
        <v>4</v>
      </c>
      <c r="P18" s="6" t="s">
        <v>118</v>
      </c>
    </row>
    <row r="19" spans="1:16" s="6" customFormat="1" ht="13.5" customHeight="1">
      <c r="A19" s="32" t="s">
        <v>126</v>
      </c>
      <c r="B19" s="32" t="s">
        <v>113</v>
      </c>
      <c r="C19" s="32" t="s">
        <v>114</v>
      </c>
      <c r="D19" s="6" t="s">
        <v>127</v>
      </c>
      <c r="E19" s="33" t="s">
        <v>128</v>
      </c>
      <c r="F19" s="32" t="s">
        <v>117</v>
      </c>
      <c r="G19" s="34">
        <v>12.52</v>
      </c>
      <c r="H19" s="49">
        <v>0</v>
      </c>
      <c r="I19" s="56">
        <f t="shared" si="0"/>
        <v>0</v>
      </c>
      <c r="J19" s="57">
        <v>0</v>
      </c>
      <c r="K19" s="34">
        <f t="shared" si="1"/>
        <v>0</v>
      </c>
      <c r="L19" s="57">
        <v>0</v>
      </c>
      <c r="M19" s="34">
        <f t="shared" si="2"/>
        <v>0</v>
      </c>
      <c r="N19" s="68">
        <v>15</v>
      </c>
      <c r="O19" s="75">
        <v>4</v>
      </c>
      <c r="P19" s="6" t="s">
        <v>118</v>
      </c>
    </row>
    <row r="20" spans="1:16" s="6" customFormat="1" ht="13.5" customHeight="1">
      <c r="A20" s="32" t="s">
        <v>129</v>
      </c>
      <c r="B20" s="32" t="s">
        <v>113</v>
      </c>
      <c r="C20" s="32" t="s">
        <v>130</v>
      </c>
      <c r="D20" s="6" t="s">
        <v>131</v>
      </c>
      <c r="E20" s="33" t="s">
        <v>132</v>
      </c>
      <c r="F20" s="32" t="s">
        <v>122</v>
      </c>
      <c r="G20" s="34">
        <v>17.35</v>
      </c>
      <c r="H20" s="49">
        <v>0</v>
      </c>
      <c r="I20" s="56">
        <f t="shared" si="0"/>
        <v>0</v>
      </c>
      <c r="J20" s="57">
        <v>0</v>
      </c>
      <c r="K20" s="34">
        <f t="shared" si="1"/>
        <v>0</v>
      </c>
      <c r="L20" s="57">
        <v>0</v>
      </c>
      <c r="M20" s="34">
        <f t="shared" si="2"/>
        <v>0</v>
      </c>
      <c r="N20" s="68">
        <v>15</v>
      </c>
      <c r="O20" s="75">
        <v>4</v>
      </c>
      <c r="P20" s="6" t="s">
        <v>118</v>
      </c>
    </row>
    <row r="21" spans="1:16" s="6" customFormat="1" ht="13.5" customHeight="1">
      <c r="A21" s="32" t="s">
        <v>110</v>
      </c>
      <c r="B21" s="32" t="s">
        <v>113</v>
      </c>
      <c r="C21" s="32" t="s">
        <v>114</v>
      </c>
      <c r="D21" s="6" t="s">
        <v>133</v>
      </c>
      <c r="E21" s="33" t="s">
        <v>134</v>
      </c>
      <c r="F21" s="32" t="s">
        <v>117</v>
      </c>
      <c r="G21" s="34">
        <v>24.975</v>
      </c>
      <c r="H21" s="49">
        <v>0</v>
      </c>
      <c r="I21" s="56">
        <f t="shared" si="0"/>
        <v>0</v>
      </c>
      <c r="J21" s="57">
        <v>0</v>
      </c>
      <c r="K21" s="34">
        <f t="shared" si="1"/>
        <v>0</v>
      </c>
      <c r="L21" s="57">
        <v>0</v>
      </c>
      <c r="M21" s="34">
        <f t="shared" si="2"/>
        <v>0</v>
      </c>
      <c r="N21" s="68">
        <v>15</v>
      </c>
      <c r="O21" s="75">
        <v>4</v>
      </c>
      <c r="P21" s="6" t="s">
        <v>118</v>
      </c>
    </row>
    <row r="22" spans="1:16" s="6" customFormat="1" ht="13.5" customHeight="1">
      <c r="A22" s="32" t="s">
        <v>135</v>
      </c>
      <c r="B22" s="32" t="s">
        <v>113</v>
      </c>
      <c r="C22" s="32" t="s">
        <v>114</v>
      </c>
      <c r="D22" s="6" t="s">
        <v>136</v>
      </c>
      <c r="E22" s="33" t="s">
        <v>137</v>
      </c>
      <c r="F22" s="32" t="s">
        <v>122</v>
      </c>
      <c r="G22" s="34">
        <v>139.3</v>
      </c>
      <c r="H22" s="49">
        <v>0</v>
      </c>
      <c r="I22" s="56">
        <f t="shared" si="0"/>
        <v>0</v>
      </c>
      <c r="J22" s="57">
        <v>0</v>
      </c>
      <c r="K22" s="34">
        <f t="shared" si="1"/>
        <v>0</v>
      </c>
      <c r="L22" s="57">
        <v>0</v>
      </c>
      <c r="M22" s="34">
        <f t="shared" si="2"/>
        <v>0</v>
      </c>
      <c r="N22" s="68">
        <v>15</v>
      </c>
      <c r="O22" s="75">
        <v>4</v>
      </c>
      <c r="P22" s="6" t="s">
        <v>118</v>
      </c>
    </row>
    <row r="23" spans="1:16" s="6" customFormat="1" ht="13.5" customHeight="1">
      <c r="A23" s="32" t="s">
        <v>138</v>
      </c>
      <c r="B23" s="32" t="s">
        <v>113</v>
      </c>
      <c r="C23" s="32" t="s">
        <v>114</v>
      </c>
      <c r="D23" s="6" t="s">
        <v>139</v>
      </c>
      <c r="E23" s="33" t="s">
        <v>140</v>
      </c>
      <c r="F23" s="32" t="s">
        <v>117</v>
      </c>
      <c r="G23" s="34">
        <v>257.39</v>
      </c>
      <c r="H23" s="49">
        <v>0</v>
      </c>
      <c r="I23" s="56">
        <f t="shared" si="0"/>
        <v>0</v>
      </c>
      <c r="J23" s="57">
        <v>0</v>
      </c>
      <c r="K23" s="34">
        <f t="shared" si="1"/>
        <v>0</v>
      </c>
      <c r="L23" s="57">
        <v>0</v>
      </c>
      <c r="M23" s="34">
        <f t="shared" si="2"/>
        <v>0</v>
      </c>
      <c r="N23" s="68">
        <v>15</v>
      </c>
      <c r="O23" s="75">
        <v>4</v>
      </c>
      <c r="P23" s="6" t="s">
        <v>118</v>
      </c>
    </row>
    <row r="24" spans="1:16" s="6" customFormat="1" ht="24" customHeight="1">
      <c r="A24" s="32" t="s">
        <v>141</v>
      </c>
      <c r="B24" s="32" t="s">
        <v>113</v>
      </c>
      <c r="C24" s="32" t="s">
        <v>119</v>
      </c>
      <c r="D24" s="6" t="s">
        <v>142</v>
      </c>
      <c r="E24" s="33" t="s">
        <v>143</v>
      </c>
      <c r="F24" s="32" t="s">
        <v>117</v>
      </c>
      <c r="G24" s="34">
        <v>257.39</v>
      </c>
      <c r="H24" s="49">
        <v>0</v>
      </c>
      <c r="I24" s="56">
        <f t="shared" si="0"/>
        <v>0</v>
      </c>
      <c r="J24" s="57">
        <v>0</v>
      </c>
      <c r="K24" s="34">
        <f t="shared" si="1"/>
        <v>0</v>
      </c>
      <c r="L24" s="57">
        <v>0</v>
      </c>
      <c r="M24" s="34">
        <f t="shared" si="2"/>
        <v>0</v>
      </c>
      <c r="N24" s="68">
        <v>15</v>
      </c>
      <c r="O24" s="75">
        <v>4</v>
      </c>
      <c r="P24" s="6" t="s">
        <v>118</v>
      </c>
    </row>
    <row r="25" spans="1:16" s="6" customFormat="1" ht="13.5" customHeight="1">
      <c r="A25" s="32" t="s">
        <v>144</v>
      </c>
      <c r="B25" s="32" t="s">
        <v>113</v>
      </c>
      <c r="C25" s="32" t="s">
        <v>119</v>
      </c>
      <c r="D25" s="6" t="s">
        <v>145</v>
      </c>
      <c r="E25" s="33" t="s">
        <v>146</v>
      </c>
      <c r="F25" s="32" t="s">
        <v>117</v>
      </c>
      <c r="G25" s="34">
        <v>305.79</v>
      </c>
      <c r="H25" s="49">
        <v>0</v>
      </c>
      <c r="I25" s="56">
        <f t="shared" si="0"/>
        <v>0</v>
      </c>
      <c r="J25" s="57">
        <v>0</v>
      </c>
      <c r="K25" s="34">
        <f t="shared" si="1"/>
        <v>0</v>
      </c>
      <c r="L25" s="57">
        <v>0</v>
      </c>
      <c r="M25" s="34">
        <f t="shared" si="2"/>
        <v>0</v>
      </c>
      <c r="N25" s="68">
        <v>15</v>
      </c>
      <c r="O25" s="75">
        <v>4</v>
      </c>
      <c r="P25" s="6" t="s">
        <v>118</v>
      </c>
    </row>
    <row r="26" spans="1:16" s="6" customFormat="1" ht="24" customHeight="1">
      <c r="A26" s="32" t="s">
        <v>147</v>
      </c>
      <c r="B26" s="32" t="s">
        <v>113</v>
      </c>
      <c r="C26" s="32" t="s">
        <v>130</v>
      </c>
      <c r="D26" s="6" t="s">
        <v>148</v>
      </c>
      <c r="E26" s="33" t="s">
        <v>149</v>
      </c>
      <c r="F26" s="32" t="s">
        <v>117</v>
      </c>
      <c r="G26" s="34">
        <v>48.4</v>
      </c>
      <c r="H26" s="49">
        <v>0</v>
      </c>
      <c r="I26" s="56">
        <f t="shared" si="0"/>
        <v>0</v>
      </c>
      <c r="J26" s="57">
        <v>0</v>
      </c>
      <c r="K26" s="34">
        <f t="shared" si="1"/>
        <v>0</v>
      </c>
      <c r="L26" s="57">
        <v>0</v>
      </c>
      <c r="M26" s="34">
        <f t="shared" si="2"/>
        <v>0</v>
      </c>
      <c r="N26" s="68">
        <v>15</v>
      </c>
      <c r="O26" s="75">
        <v>4</v>
      </c>
      <c r="P26" s="6" t="s">
        <v>118</v>
      </c>
    </row>
    <row r="27" spans="1:16" s="6" customFormat="1" ht="13.5" customHeight="1">
      <c r="A27" s="32" t="s">
        <v>150</v>
      </c>
      <c r="B27" s="32" t="s">
        <v>113</v>
      </c>
      <c r="C27" s="32" t="s">
        <v>114</v>
      </c>
      <c r="D27" s="6" t="s">
        <v>151</v>
      </c>
      <c r="E27" s="33" t="s">
        <v>152</v>
      </c>
      <c r="F27" s="32" t="s">
        <v>122</v>
      </c>
      <c r="G27" s="34">
        <v>17.35</v>
      </c>
      <c r="H27" s="49">
        <v>0</v>
      </c>
      <c r="I27" s="56">
        <f t="shared" si="0"/>
        <v>0</v>
      </c>
      <c r="J27" s="57">
        <v>0</v>
      </c>
      <c r="K27" s="34">
        <f t="shared" si="1"/>
        <v>0</v>
      </c>
      <c r="L27" s="57">
        <v>0</v>
      </c>
      <c r="M27" s="34">
        <f t="shared" si="2"/>
        <v>0</v>
      </c>
      <c r="N27" s="68">
        <v>15</v>
      </c>
      <c r="O27" s="75">
        <v>4</v>
      </c>
      <c r="P27" s="6" t="s">
        <v>118</v>
      </c>
    </row>
    <row r="28" spans="1:16" s="6" customFormat="1" ht="13.5" customHeight="1">
      <c r="A28" s="35" t="s">
        <v>153</v>
      </c>
      <c r="B28" s="35" t="s">
        <v>154</v>
      </c>
      <c r="C28" s="35" t="s">
        <v>155</v>
      </c>
      <c r="D28" s="36" t="s">
        <v>156</v>
      </c>
      <c r="E28" s="37" t="s">
        <v>157</v>
      </c>
      <c r="F28" s="35" t="s">
        <v>122</v>
      </c>
      <c r="G28" s="38">
        <v>17.35</v>
      </c>
      <c r="H28" s="50">
        <v>0</v>
      </c>
      <c r="I28" s="58">
        <f t="shared" si="0"/>
        <v>0</v>
      </c>
      <c r="J28" s="59">
        <v>0</v>
      </c>
      <c r="K28" s="38">
        <f t="shared" si="1"/>
        <v>0</v>
      </c>
      <c r="L28" s="59">
        <v>0</v>
      </c>
      <c r="M28" s="38">
        <f t="shared" si="2"/>
        <v>0</v>
      </c>
      <c r="N28" s="69">
        <v>15</v>
      </c>
      <c r="O28" s="76">
        <v>8</v>
      </c>
      <c r="P28" s="36" t="s">
        <v>118</v>
      </c>
    </row>
    <row r="29" spans="1:16" s="6" customFormat="1" ht="13.5" customHeight="1">
      <c r="A29" s="35" t="s">
        <v>158</v>
      </c>
      <c r="B29" s="35" t="s">
        <v>154</v>
      </c>
      <c r="C29" s="35" t="s">
        <v>155</v>
      </c>
      <c r="D29" s="36" t="s">
        <v>159</v>
      </c>
      <c r="E29" s="37" t="s">
        <v>160</v>
      </c>
      <c r="F29" s="35" t="s">
        <v>161</v>
      </c>
      <c r="G29" s="38">
        <v>17</v>
      </c>
      <c r="H29" s="50">
        <v>0</v>
      </c>
      <c r="I29" s="58">
        <f t="shared" si="0"/>
        <v>0</v>
      </c>
      <c r="J29" s="59">
        <v>0</v>
      </c>
      <c r="K29" s="38">
        <f t="shared" si="1"/>
        <v>0</v>
      </c>
      <c r="L29" s="59">
        <v>0</v>
      </c>
      <c r="M29" s="38">
        <f t="shared" si="2"/>
        <v>0</v>
      </c>
      <c r="N29" s="69">
        <v>15</v>
      </c>
      <c r="O29" s="76">
        <v>8</v>
      </c>
      <c r="P29" s="36" t="s">
        <v>118</v>
      </c>
    </row>
    <row r="30" spans="2:16" s="20" customFormat="1" ht="12.75" customHeight="1">
      <c r="B30" s="30" t="s">
        <v>66</v>
      </c>
      <c r="D30" s="31" t="s">
        <v>141</v>
      </c>
      <c r="E30" s="31" t="s">
        <v>162</v>
      </c>
      <c r="H30" s="48"/>
      <c r="I30" s="54">
        <f>I31+SUM(I32:I51)</f>
        <v>0</v>
      </c>
      <c r="K30" s="55">
        <f>K31+SUM(K32:K51)</f>
        <v>0</v>
      </c>
      <c r="M30" s="55">
        <f>M31+SUM(M32:M51)</f>
        <v>0</v>
      </c>
      <c r="N30" s="48"/>
      <c r="P30" s="31" t="s">
        <v>112</v>
      </c>
    </row>
    <row r="31" spans="1:16" s="6" customFormat="1" ht="13.5" customHeight="1">
      <c r="A31" s="32" t="s">
        <v>163</v>
      </c>
      <c r="B31" s="32" t="s">
        <v>113</v>
      </c>
      <c r="C31" s="32" t="s">
        <v>164</v>
      </c>
      <c r="D31" s="6" t="s">
        <v>165</v>
      </c>
      <c r="E31" s="33" t="s">
        <v>166</v>
      </c>
      <c r="F31" s="32" t="s">
        <v>117</v>
      </c>
      <c r="G31" s="34">
        <v>348</v>
      </c>
      <c r="H31" s="49">
        <v>0</v>
      </c>
      <c r="I31" s="56">
        <f aca="true" t="shared" si="3" ref="I31:I50">ROUND(G31*H31,2)</f>
        <v>0</v>
      </c>
      <c r="J31" s="57">
        <v>0</v>
      </c>
      <c r="K31" s="34">
        <f aca="true" t="shared" si="4" ref="K31:K50">G31*J31</f>
        <v>0</v>
      </c>
      <c r="L31" s="57">
        <v>0</v>
      </c>
      <c r="M31" s="34">
        <f aca="true" t="shared" si="5" ref="M31:M50">G31*L31</f>
        <v>0</v>
      </c>
      <c r="N31" s="68">
        <v>15</v>
      </c>
      <c r="O31" s="75">
        <v>4</v>
      </c>
      <c r="P31" s="6" t="s">
        <v>118</v>
      </c>
    </row>
    <row r="32" spans="1:16" s="6" customFormat="1" ht="24" customHeight="1">
      <c r="A32" s="32" t="s">
        <v>167</v>
      </c>
      <c r="B32" s="32" t="s">
        <v>113</v>
      </c>
      <c r="C32" s="32" t="s">
        <v>164</v>
      </c>
      <c r="D32" s="6" t="s">
        <v>168</v>
      </c>
      <c r="E32" s="33" t="s">
        <v>169</v>
      </c>
      <c r="F32" s="32" t="s">
        <v>117</v>
      </c>
      <c r="G32" s="34">
        <v>348</v>
      </c>
      <c r="H32" s="49">
        <v>0</v>
      </c>
      <c r="I32" s="56">
        <f t="shared" si="3"/>
        <v>0</v>
      </c>
      <c r="J32" s="57">
        <v>0</v>
      </c>
      <c r="K32" s="34">
        <f t="shared" si="4"/>
        <v>0</v>
      </c>
      <c r="L32" s="57">
        <v>0</v>
      </c>
      <c r="M32" s="34">
        <f t="shared" si="5"/>
        <v>0</v>
      </c>
      <c r="N32" s="68">
        <v>15</v>
      </c>
      <c r="O32" s="75">
        <v>4</v>
      </c>
      <c r="P32" s="6" t="s">
        <v>118</v>
      </c>
    </row>
    <row r="33" spans="1:16" s="6" customFormat="1" ht="13.5" customHeight="1">
      <c r="A33" s="32" t="s">
        <v>170</v>
      </c>
      <c r="B33" s="32" t="s">
        <v>113</v>
      </c>
      <c r="C33" s="32" t="s">
        <v>164</v>
      </c>
      <c r="D33" s="6" t="s">
        <v>171</v>
      </c>
      <c r="E33" s="33" t="s">
        <v>172</v>
      </c>
      <c r="F33" s="32" t="s">
        <v>117</v>
      </c>
      <c r="G33" s="34">
        <v>348</v>
      </c>
      <c r="H33" s="49">
        <v>0</v>
      </c>
      <c r="I33" s="56">
        <f t="shared" si="3"/>
        <v>0</v>
      </c>
      <c r="J33" s="57">
        <v>0</v>
      </c>
      <c r="K33" s="34">
        <f t="shared" si="4"/>
        <v>0</v>
      </c>
      <c r="L33" s="57">
        <v>0</v>
      </c>
      <c r="M33" s="34">
        <f t="shared" si="5"/>
        <v>0</v>
      </c>
      <c r="N33" s="68">
        <v>15</v>
      </c>
      <c r="O33" s="75">
        <v>4</v>
      </c>
      <c r="P33" s="6" t="s">
        <v>118</v>
      </c>
    </row>
    <row r="34" spans="1:16" s="6" customFormat="1" ht="13.5" customHeight="1">
      <c r="A34" s="32" t="s">
        <v>173</v>
      </c>
      <c r="B34" s="32" t="s">
        <v>113</v>
      </c>
      <c r="C34" s="32" t="s">
        <v>164</v>
      </c>
      <c r="D34" s="6" t="s">
        <v>174</v>
      </c>
      <c r="E34" s="33" t="s">
        <v>175</v>
      </c>
      <c r="F34" s="32" t="s">
        <v>117</v>
      </c>
      <c r="G34" s="34">
        <v>27</v>
      </c>
      <c r="H34" s="49">
        <v>0</v>
      </c>
      <c r="I34" s="56">
        <f t="shared" si="3"/>
        <v>0</v>
      </c>
      <c r="J34" s="57">
        <v>0</v>
      </c>
      <c r="K34" s="34">
        <f t="shared" si="4"/>
        <v>0</v>
      </c>
      <c r="L34" s="57">
        <v>0</v>
      </c>
      <c r="M34" s="34">
        <f t="shared" si="5"/>
        <v>0</v>
      </c>
      <c r="N34" s="68">
        <v>15</v>
      </c>
      <c r="O34" s="75">
        <v>4</v>
      </c>
      <c r="P34" s="6" t="s">
        <v>118</v>
      </c>
    </row>
    <row r="35" spans="1:16" s="6" customFormat="1" ht="13.5" customHeight="1">
      <c r="A35" s="32" t="s">
        <v>176</v>
      </c>
      <c r="B35" s="32" t="s">
        <v>113</v>
      </c>
      <c r="C35" s="32" t="s">
        <v>164</v>
      </c>
      <c r="D35" s="6" t="s">
        <v>177</v>
      </c>
      <c r="E35" s="33" t="s">
        <v>178</v>
      </c>
      <c r="F35" s="32" t="s">
        <v>117</v>
      </c>
      <c r="G35" s="34">
        <v>348</v>
      </c>
      <c r="H35" s="49">
        <v>0</v>
      </c>
      <c r="I35" s="56">
        <f t="shared" si="3"/>
        <v>0</v>
      </c>
      <c r="J35" s="57">
        <v>0</v>
      </c>
      <c r="K35" s="34">
        <f t="shared" si="4"/>
        <v>0</v>
      </c>
      <c r="L35" s="57">
        <v>0</v>
      </c>
      <c r="M35" s="34">
        <f t="shared" si="5"/>
        <v>0</v>
      </c>
      <c r="N35" s="68">
        <v>15</v>
      </c>
      <c r="O35" s="75">
        <v>4</v>
      </c>
      <c r="P35" s="6" t="s">
        <v>118</v>
      </c>
    </row>
    <row r="36" spans="1:16" s="6" customFormat="1" ht="13.5" customHeight="1">
      <c r="A36" s="32" t="s">
        <v>179</v>
      </c>
      <c r="B36" s="32" t="s">
        <v>113</v>
      </c>
      <c r="C36" s="32" t="s">
        <v>114</v>
      </c>
      <c r="D36" s="6" t="s">
        <v>180</v>
      </c>
      <c r="E36" s="33" t="s">
        <v>181</v>
      </c>
      <c r="F36" s="32" t="s">
        <v>117</v>
      </c>
      <c r="G36" s="34">
        <v>30</v>
      </c>
      <c r="H36" s="49">
        <v>0</v>
      </c>
      <c r="I36" s="56">
        <f t="shared" si="3"/>
        <v>0</v>
      </c>
      <c r="J36" s="57">
        <v>0</v>
      </c>
      <c r="K36" s="34">
        <f t="shared" si="4"/>
        <v>0</v>
      </c>
      <c r="L36" s="57">
        <v>0</v>
      </c>
      <c r="M36" s="34">
        <f t="shared" si="5"/>
        <v>0</v>
      </c>
      <c r="N36" s="68">
        <v>15</v>
      </c>
      <c r="O36" s="75">
        <v>4</v>
      </c>
      <c r="P36" s="6" t="s">
        <v>118</v>
      </c>
    </row>
    <row r="37" spans="1:16" s="6" customFormat="1" ht="13.5" customHeight="1">
      <c r="A37" s="32" t="s">
        <v>182</v>
      </c>
      <c r="B37" s="32" t="s">
        <v>113</v>
      </c>
      <c r="C37" s="32" t="s">
        <v>183</v>
      </c>
      <c r="D37" s="6" t="s">
        <v>184</v>
      </c>
      <c r="E37" s="33" t="s">
        <v>185</v>
      </c>
      <c r="F37" s="32" t="s">
        <v>117</v>
      </c>
      <c r="G37" s="34">
        <v>12.52</v>
      </c>
      <c r="H37" s="49">
        <v>0</v>
      </c>
      <c r="I37" s="56">
        <f t="shared" si="3"/>
        <v>0</v>
      </c>
      <c r="J37" s="57">
        <v>0</v>
      </c>
      <c r="K37" s="34">
        <f t="shared" si="4"/>
        <v>0</v>
      </c>
      <c r="L37" s="57">
        <v>0</v>
      </c>
      <c r="M37" s="34">
        <f t="shared" si="5"/>
        <v>0</v>
      </c>
      <c r="N37" s="68">
        <v>15</v>
      </c>
      <c r="O37" s="75">
        <v>4</v>
      </c>
      <c r="P37" s="6" t="s">
        <v>118</v>
      </c>
    </row>
    <row r="38" spans="1:16" s="6" customFormat="1" ht="13.5" customHeight="1">
      <c r="A38" s="32" t="s">
        <v>186</v>
      </c>
      <c r="B38" s="32" t="s">
        <v>113</v>
      </c>
      <c r="C38" s="32" t="s">
        <v>130</v>
      </c>
      <c r="D38" s="6" t="s">
        <v>187</v>
      </c>
      <c r="E38" s="33" t="s">
        <v>188</v>
      </c>
      <c r="F38" s="32" t="s">
        <v>117</v>
      </c>
      <c r="G38" s="34">
        <v>6.94</v>
      </c>
      <c r="H38" s="49">
        <v>0</v>
      </c>
      <c r="I38" s="56">
        <f t="shared" si="3"/>
        <v>0</v>
      </c>
      <c r="J38" s="57">
        <v>0</v>
      </c>
      <c r="K38" s="34">
        <f t="shared" si="4"/>
        <v>0</v>
      </c>
      <c r="L38" s="57">
        <v>0</v>
      </c>
      <c r="M38" s="34">
        <f t="shared" si="5"/>
        <v>0</v>
      </c>
      <c r="N38" s="68">
        <v>15</v>
      </c>
      <c r="O38" s="75">
        <v>4</v>
      </c>
      <c r="P38" s="6" t="s">
        <v>118</v>
      </c>
    </row>
    <row r="39" spans="1:16" s="6" customFormat="1" ht="13.5" customHeight="1">
      <c r="A39" s="32" t="s">
        <v>189</v>
      </c>
      <c r="B39" s="32" t="s">
        <v>113</v>
      </c>
      <c r="C39" s="32" t="s">
        <v>183</v>
      </c>
      <c r="D39" s="6" t="s">
        <v>190</v>
      </c>
      <c r="E39" s="33" t="s">
        <v>191</v>
      </c>
      <c r="F39" s="32" t="s">
        <v>161</v>
      </c>
      <c r="G39" s="34">
        <v>22</v>
      </c>
      <c r="H39" s="49">
        <v>0</v>
      </c>
      <c r="I39" s="56">
        <f t="shared" si="3"/>
        <v>0</v>
      </c>
      <c r="J39" s="57">
        <v>0</v>
      </c>
      <c r="K39" s="34">
        <f t="shared" si="4"/>
        <v>0</v>
      </c>
      <c r="L39" s="57">
        <v>0</v>
      </c>
      <c r="M39" s="34">
        <f t="shared" si="5"/>
        <v>0</v>
      </c>
      <c r="N39" s="68">
        <v>15</v>
      </c>
      <c r="O39" s="75">
        <v>4</v>
      </c>
      <c r="P39" s="6" t="s">
        <v>118</v>
      </c>
    </row>
    <row r="40" spans="1:16" s="6" customFormat="1" ht="13.5" customHeight="1">
      <c r="A40" s="32" t="s">
        <v>192</v>
      </c>
      <c r="B40" s="32" t="s">
        <v>113</v>
      </c>
      <c r="C40" s="32" t="s">
        <v>183</v>
      </c>
      <c r="D40" s="6" t="s">
        <v>193</v>
      </c>
      <c r="E40" s="33" t="s">
        <v>194</v>
      </c>
      <c r="F40" s="32" t="s">
        <v>161</v>
      </c>
      <c r="G40" s="34">
        <v>2</v>
      </c>
      <c r="H40" s="49">
        <v>0</v>
      </c>
      <c r="I40" s="56">
        <f t="shared" si="3"/>
        <v>0</v>
      </c>
      <c r="J40" s="57">
        <v>0</v>
      </c>
      <c r="K40" s="34">
        <f t="shared" si="4"/>
        <v>0</v>
      </c>
      <c r="L40" s="57">
        <v>0</v>
      </c>
      <c r="M40" s="34">
        <f t="shared" si="5"/>
        <v>0</v>
      </c>
      <c r="N40" s="68">
        <v>15</v>
      </c>
      <c r="O40" s="75">
        <v>4</v>
      </c>
      <c r="P40" s="6" t="s">
        <v>118</v>
      </c>
    </row>
    <row r="41" spans="1:16" s="6" customFormat="1" ht="13.5" customHeight="1">
      <c r="A41" s="32" t="s">
        <v>195</v>
      </c>
      <c r="B41" s="32" t="s">
        <v>113</v>
      </c>
      <c r="C41" s="32" t="s">
        <v>183</v>
      </c>
      <c r="D41" s="6" t="s">
        <v>196</v>
      </c>
      <c r="E41" s="33" t="s">
        <v>197</v>
      </c>
      <c r="F41" s="32" t="s">
        <v>117</v>
      </c>
      <c r="G41" s="34">
        <v>2.7</v>
      </c>
      <c r="H41" s="49">
        <v>0</v>
      </c>
      <c r="I41" s="56">
        <f t="shared" si="3"/>
        <v>0</v>
      </c>
      <c r="J41" s="57">
        <v>0</v>
      </c>
      <c r="K41" s="34">
        <f t="shared" si="4"/>
        <v>0</v>
      </c>
      <c r="L41" s="57">
        <v>0</v>
      </c>
      <c r="M41" s="34">
        <f t="shared" si="5"/>
        <v>0</v>
      </c>
      <c r="N41" s="68">
        <v>15</v>
      </c>
      <c r="O41" s="75">
        <v>4</v>
      </c>
      <c r="P41" s="6" t="s">
        <v>118</v>
      </c>
    </row>
    <row r="42" spans="1:16" s="6" customFormat="1" ht="13.5" customHeight="1">
      <c r="A42" s="32" t="s">
        <v>198</v>
      </c>
      <c r="B42" s="32" t="s">
        <v>113</v>
      </c>
      <c r="C42" s="32" t="s">
        <v>183</v>
      </c>
      <c r="D42" s="6" t="s">
        <v>199</v>
      </c>
      <c r="E42" s="33" t="s">
        <v>200</v>
      </c>
      <c r="F42" s="32" t="s">
        <v>117</v>
      </c>
      <c r="G42" s="34">
        <v>22.275</v>
      </c>
      <c r="H42" s="49">
        <v>0</v>
      </c>
      <c r="I42" s="56">
        <f t="shared" si="3"/>
        <v>0</v>
      </c>
      <c r="J42" s="57">
        <v>0</v>
      </c>
      <c r="K42" s="34">
        <f t="shared" si="4"/>
        <v>0</v>
      </c>
      <c r="L42" s="57">
        <v>0</v>
      </c>
      <c r="M42" s="34">
        <f t="shared" si="5"/>
        <v>0</v>
      </c>
      <c r="N42" s="68">
        <v>15</v>
      </c>
      <c r="O42" s="75">
        <v>4</v>
      </c>
      <c r="P42" s="6" t="s">
        <v>118</v>
      </c>
    </row>
    <row r="43" spans="1:16" s="6" customFormat="1" ht="13.5" customHeight="1">
      <c r="A43" s="32" t="s">
        <v>201</v>
      </c>
      <c r="B43" s="32" t="s">
        <v>113</v>
      </c>
      <c r="C43" s="32" t="s">
        <v>183</v>
      </c>
      <c r="D43" s="6" t="s">
        <v>202</v>
      </c>
      <c r="E43" s="33" t="s">
        <v>203</v>
      </c>
      <c r="F43" s="32" t="s">
        <v>117</v>
      </c>
      <c r="G43" s="34">
        <v>2.3</v>
      </c>
      <c r="H43" s="49">
        <v>0</v>
      </c>
      <c r="I43" s="56">
        <f t="shared" si="3"/>
        <v>0</v>
      </c>
      <c r="J43" s="57">
        <v>0</v>
      </c>
      <c r="K43" s="34">
        <f t="shared" si="4"/>
        <v>0</v>
      </c>
      <c r="L43" s="57">
        <v>0</v>
      </c>
      <c r="M43" s="34">
        <f t="shared" si="5"/>
        <v>0</v>
      </c>
      <c r="N43" s="68">
        <v>15</v>
      </c>
      <c r="O43" s="75">
        <v>4</v>
      </c>
      <c r="P43" s="6" t="s">
        <v>118</v>
      </c>
    </row>
    <row r="44" spans="1:16" s="6" customFormat="1" ht="24" customHeight="1">
      <c r="A44" s="32" t="s">
        <v>204</v>
      </c>
      <c r="B44" s="32" t="s">
        <v>113</v>
      </c>
      <c r="C44" s="32" t="s">
        <v>183</v>
      </c>
      <c r="D44" s="6" t="s">
        <v>205</v>
      </c>
      <c r="E44" s="33" t="s">
        <v>206</v>
      </c>
      <c r="F44" s="32" t="s">
        <v>117</v>
      </c>
      <c r="G44" s="34">
        <v>257.39</v>
      </c>
      <c r="H44" s="49">
        <v>0</v>
      </c>
      <c r="I44" s="56">
        <f t="shared" si="3"/>
        <v>0</v>
      </c>
      <c r="J44" s="57">
        <v>0</v>
      </c>
      <c r="K44" s="34">
        <f t="shared" si="4"/>
        <v>0</v>
      </c>
      <c r="L44" s="57">
        <v>0</v>
      </c>
      <c r="M44" s="34">
        <f t="shared" si="5"/>
        <v>0</v>
      </c>
      <c r="N44" s="68">
        <v>15</v>
      </c>
      <c r="O44" s="75">
        <v>4</v>
      </c>
      <c r="P44" s="6" t="s">
        <v>118</v>
      </c>
    </row>
    <row r="45" spans="1:16" s="6" customFormat="1" ht="13.5" customHeight="1">
      <c r="A45" s="32" t="s">
        <v>207</v>
      </c>
      <c r="B45" s="32" t="s">
        <v>113</v>
      </c>
      <c r="C45" s="32" t="s">
        <v>183</v>
      </c>
      <c r="D45" s="6" t="s">
        <v>208</v>
      </c>
      <c r="E45" s="33" t="s">
        <v>209</v>
      </c>
      <c r="F45" s="32" t="s">
        <v>210</v>
      </c>
      <c r="G45" s="34">
        <v>10.039</v>
      </c>
      <c r="H45" s="49">
        <v>0</v>
      </c>
      <c r="I45" s="56">
        <f t="shared" si="3"/>
        <v>0</v>
      </c>
      <c r="J45" s="57">
        <v>0</v>
      </c>
      <c r="K45" s="34">
        <f t="shared" si="4"/>
        <v>0</v>
      </c>
      <c r="L45" s="57">
        <v>0</v>
      </c>
      <c r="M45" s="34">
        <f t="shared" si="5"/>
        <v>0</v>
      </c>
      <c r="N45" s="68">
        <v>15</v>
      </c>
      <c r="O45" s="75">
        <v>4</v>
      </c>
      <c r="P45" s="6" t="s">
        <v>118</v>
      </c>
    </row>
    <row r="46" spans="1:16" s="6" customFormat="1" ht="13.5" customHeight="1">
      <c r="A46" s="32" t="s">
        <v>211</v>
      </c>
      <c r="B46" s="32" t="s">
        <v>113</v>
      </c>
      <c r="C46" s="32" t="s">
        <v>183</v>
      </c>
      <c r="D46" s="6" t="s">
        <v>212</v>
      </c>
      <c r="E46" s="33" t="s">
        <v>213</v>
      </c>
      <c r="F46" s="32" t="s">
        <v>210</v>
      </c>
      <c r="G46" s="34">
        <v>5.118</v>
      </c>
      <c r="H46" s="49">
        <v>0</v>
      </c>
      <c r="I46" s="56">
        <f t="shared" si="3"/>
        <v>0</v>
      </c>
      <c r="J46" s="57">
        <v>0</v>
      </c>
      <c r="K46" s="34">
        <f t="shared" si="4"/>
        <v>0</v>
      </c>
      <c r="L46" s="57">
        <v>0</v>
      </c>
      <c r="M46" s="34">
        <f t="shared" si="5"/>
        <v>0</v>
      </c>
      <c r="N46" s="68">
        <v>15</v>
      </c>
      <c r="O46" s="75">
        <v>4</v>
      </c>
      <c r="P46" s="6" t="s">
        <v>118</v>
      </c>
    </row>
    <row r="47" spans="1:16" s="6" customFormat="1" ht="13.5" customHeight="1">
      <c r="A47" s="32" t="s">
        <v>214</v>
      </c>
      <c r="B47" s="32" t="s">
        <v>113</v>
      </c>
      <c r="C47" s="32" t="s">
        <v>183</v>
      </c>
      <c r="D47" s="6" t="s">
        <v>215</v>
      </c>
      <c r="E47" s="33" t="s">
        <v>216</v>
      </c>
      <c r="F47" s="32" t="s">
        <v>210</v>
      </c>
      <c r="G47" s="34">
        <v>10.039</v>
      </c>
      <c r="H47" s="49">
        <v>0</v>
      </c>
      <c r="I47" s="56">
        <f t="shared" si="3"/>
        <v>0</v>
      </c>
      <c r="J47" s="57">
        <v>0</v>
      </c>
      <c r="K47" s="34">
        <f t="shared" si="4"/>
        <v>0</v>
      </c>
      <c r="L47" s="57">
        <v>0</v>
      </c>
      <c r="M47" s="34">
        <f t="shared" si="5"/>
        <v>0</v>
      </c>
      <c r="N47" s="68">
        <v>15</v>
      </c>
      <c r="O47" s="75">
        <v>4</v>
      </c>
      <c r="P47" s="6" t="s">
        <v>118</v>
      </c>
    </row>
    <row r="48" spans="1:16" s="6" customFormat="1" ht="13.5" customHeight="1">
      <c r="A48" s="32" t="s">
        <v>217</v>
      </c>
      <c r="B48" s="32" t="s">
        <v>113</v>
      </c>
      <c r="C48" s="32" t="s">
        <v>183</v>
      </c>
      <c r="D48" s="6" t="s">
        <v>218</v>
      </c>
      <c r="E48" s="33" t="s">
        <v>219</v>
      </c>
      <c r="F48" s="32" t="s">
        <v>210</v>
      </c>
      <c r="G48" s="34">
        <v>40.94</v>
      </c>
      <c r="H48" s="49">
        <v>0</v>
      </c>
      <c r="I48" s="56">
        <f t="shared" si="3"/>
        <v>0</v>
      </c>
      <c r="J48" s="57">
        <v>0</v>
      </c>
      <c r="K48" s="34">
        <f t="shared" si="4"/>
        <v>0</v>
      </c>
      <c r="L48" s="57">
        <v>0</v>
      </c>
      <c r="M48" s="34">
        <f t="shared" si="5"/>
        <v>0</v>
      </c>
      <c r="N48" s="68">
        <v>15</v>
      </c>
      <c r="O48" s="75">
        <v>4</v>
      </c>
      <c r="P48" s="6" t="s">
        <v>118</v>
      </c>
    </row>
    <row r="49" spans="1:16" s="6" customFormat="1" ht="13.5" customHeight="1">
      <c r="A49" s="32" t="s">
        <v>220</v>
      </c>
      <c r="B49" s="32" t="s">
        <v>113</v>
      </c>
      <c r="C49" s="32" t="s">
        <v>183</v>
      </c>
      <c r="D49" s="6" t="s">
        <v>221</v>
      </c>
      <c r="E49" s="33" t="s">
        <v>222</v>
      </c>
      <c r="F49" s="32" t="s">
        <v>210</v>
      </c>
      <c r="G49" s="34">
        <v>10.235</v>
      </c>
      <c r="H49" s="49">
        <v>0</v>
      </c>
      <c r="I49" s="56">
        <f t="shared" si="3"/>
        <v>0</v>
      </c>
      <c r="J49" s="57">
        <v>0</v>
      </c>
      <c r="K49" s="34">
        <f t="shared" si="4"/>
        <v>0</v>
      </c>
      <c r="L49" s="57">
        <v>0</v>
      </c>
      <c r="M49" s="34">
        <f t="shared" si="5"/>
        <v>0</v>
      </c>
      <c r="N49" s="68">
        <v>15</v>
      </c>
      <c r="O49" s="75">
        <v>4</v>
      </c>
      <c r="P49" s="6" t="s">
        <v>118</v>
      </c>
    </row>
    <row r="50" spans="1:16" s="6" customFormat="1" ht="13.5" customHeight="1">
      <c r="A50" s="32" t="s">
        <v>223</v>
      </c>
      <c r="B50" s="32" t="s">
        <v>113</v>
      </c>
      <c r="C50" s="32" t="s">
        <v>183</v>
      </c>
      <c r="D50" s="6" t="s">
        <v>224</v>
      </c>
      <c r="E50" s="33" t="s">
        <v>225</v>
      </c>
      <c r="F50" s="32" t="s">
        <v>210</v>
      </c>
      <c r="G50" s="34">
        <v>10.235</v>
      </c>
      <c r="H50" s="49">
        <v>0</v>
      </c>
      <c r="I50" s="56">
        <f t="shared" si="3"/>
        <v>0</v>
      </c>
      <c r="J50" s="57">
        <v>0</v>
      </c>
      <c r="K50" s="34">
        <f t="shared" si="4"/>
        <v>0</v>
      </c>
      <c r="L50" s="57">
        <v>0</v>
      </c>
      <c r="M50" s="34">
        <f t="shared" si="5"/>
        <v>0</v>
      </c>
      <c r="N50" s="68">
        <v>15</v>
      </c>
      <c r="O50" s="75">
        <v>4</v>
      </c>
      <c r="P50" s="6" t="s">
        <v>118</v>
      </c>
    </row>
    <row r="51" spans="2:16" s="20" customFormat="1" ht="12.75" customHeight="1">
      <c r="B51" s="39" t="s">
        <v>66</v>
      </c>
      <c r="D51" s="40" t="s">
        <v>226</v>
      </c>
      <c r="E51" s="40" t="s">
        <v>227</v>
      </c>
      <c r="H51" s="48"/>
      <c r="I51" s="60">
        <f>I52</f>
        <v>0</v>
      </c>
      <c r="K51" s="61">
        <f>K52</f>
        <v>0</v>
      </c>
      <c r="M51" s="61">
        <f>M52</f>
        <v>0</v>
      </c>
      <c r="N51" s="48"/>
      <c r="P51" s="40" t="s">
        <v>118</v>
      </c>
    </row>
    <row r="52" spans="1:16" s="6" customFormat="1" ht="13.5" customHeight="1">
      <c r="A52" s="32" t="s">
        <v>228</v>
      </c>
      <c r="B52" s="32" t="s">
        <v>113</v>
      </c>
      <c r="C52" s="32" t="s">
        <v>119</v>
      </c>
      <c r="D52" s="6" t="s">
        <v>229</v>
      </c>
      <c r="E52" s="33" t="s">
        <v>230</v>
      </c>
      <c r="F52" s="32" t="s">
        <v>210</v>
      </c>
      <c r="G52" s="34">
        <v>18.046</v>
      </c>
      <c r="H52" s="49">
        <v>0</v>
      </c>
      <c r="I52" s="56">
        <f>ROUND(G52*H52,2)</f>
        <v>0</v>
      </c>
      <c r="J52" s="57">
        <v>0</v>
      </c>
      <c r="K52" s="34">
        <f>G52*J52</f>
        <v>0</v>
      </c>
      <c r="L52" s="57">
        <v>0</v>
      </c>
      <c r="M52" s="34">
        <f>G52*L52</f>
        <v>0</v>
      </c>
      <c r="N52" s="68">
        <v>15</v>
      </c>
      <c r="O52" s="75">
        <v>4</v>
      </c>
      <c r="P52" s="6" t="s">
        <v>123</v>
      </c>
    </row>
    <row r="53" spans="2:16" s="20" customFormat="1" ht="12.75" customHeight="1">
      <c r="B53" s="41" t="s">
        <v>66</v>
      </c>
      <c r="D53" s="42" t="s">
        <v>53</v>
      </c>
      <c r="E53" s="42" t="s">
        <v>231</v>
      </c>
      <c r="H53" s="48"/>
      <c r="I53" s="62">
        <f>I54+I58+I61+I65+I76</f>
        <v>0</v>
      </c>
      <c r="K53" s="63">
        <f>K54+K58+K61+K65+K76</f>
        <v>0</v>
      </c>
      <c r="M53" s="63">
        <f>M54+M58+M61+M65+M76</f>
        <v>0</v>
      </c>
      <c r="N53" s="48"/>
      <c r="P53" s="42" t="s">
        <v>109</v>
      </c>
    </row>
    <row r="54" spans="2:16" s="20" customFormat="1" ht="12.75" customHeight="1">
      <c r="B54" s="30" t="s">
        <v>66</v>
      </c>
      <c r="D54" s="31" t="s">
        <v>232</v>
      </c>
      <c r="E54" s="31" t="s">
        <v>233</v>
      </c>
      <c r="H54" s="48"/>
      <c r="I54" s="54">
        <f>SUM(I55:I57)</f>
        <v>0</v>
      </c>
      <c r="K54" s="55">
        <f>SUM(K55:K57)</f>
        <v>0</v>
      </c>
      <c r="M54" s="55">
        <f>SUM(M55:M57)</f>
        <v>0</v>
      </c>
      <c r="N54" s="48"/>
      <c r="P54" s="31" t="s">
        <v>112</v>
      </c>
    </row>
    <row r="55" spans="1:16" s="6" customFormat="1" ht="24" customHeight="1">
      <c r="A55" s="32" t="s">
        <v>234</v>
      </c>
      <c r="B55" s="32" t="s">
        <v>113</v>
      </c>
      <c r="C55" s="32" t="s">
        <v>232</v>
      </c>
      <c r="D55" s="6" t="s">
        <v>235</v>
      </c>
      <c r="E55" s="33" t="s">
        <v>236</v>
      </c>
      <c r="F55" s="32" t="s">
        <v>117</v>
      </c>
      <c r="G55" s="34">
        <v>6.94</v>
      </c>
      <c r="H55" s="49">
        <v>0</v>
      </c>
      <c r="I55" s="56">
        <f>ROUND(G55*H55,2)</f>
        <v>0</v>
      </c>
      <c r="J55" s="57">
        <v>0</v>
      </c>
      <c r="K55" s="34">
        <f>G55*J55</f>
        <v>0</v>
      </c>
      <c r="L55" s="57">
        <v>0</v>
      </c>
      <c r="M55" s="34">
        <f>G55*L55</f>
        <v>0</v>
      </c>
      <c r="N55" s="68">
        <v>15</v>
      </c>
      <c r="O55" s="75">
        <v>16</v>
      </c>
      <c r="P55" s="6" t="s">
        <v>118</v>
      </c>
    </row>
    <row r="56" spans="1:16" s="6" customFormat="1" ht="13.5" customHeight="1">
      <c r="A56" s="35" t="s">
        <v>237</v>
      </c>
      <c r="B56" s="35" t="s">
        <v>154</v>
      </c>
      <c r="C56" s="35" t="s">
        <v>155</v>
      </c>
      <c r="D56" s="36" t="s">
        <v>238</v>
      </c>
      <c r="E56" s="37" t="s">
        <v>239</v>
      </c>
      <c r="F56" s="35" t="s">
        <v>117</v>
      </c>
      <c r="G56" s="38">
        <v>7.079</v>
      </c>
      <c r="H56" s="50">
        <v>0</v>
      </c>
      <c r="I56" s="58">
        <f>ROUND(G56*H56,2)</f>
        <v>0</v>
      </c>
      <c r="J56" s="59">
        <v>0</v>
      </c>
      <c r="K56" s="38">
        <f>G56*J56</f>
        <v>0</v>
      </c>
      <c r="L56" s="59">
        <v>0</v>
      </c>
      <c r="M56" s="38">
        <f>G56*L56</f>
        <v>0</v>
      </c>
      <c r="N56" s="69">
        <v>15</v>
      </c>
      <c r="O56" s="76">
        <v>32</v>
      </c>
      <c r="P56" s="36" t="s">
        <v>118</v>
      </c>
    </row>
    <row r="57" spans="1:16" s="6" customFormat="1" ht="13.5" customHeight="1">
      <c r="A57" s="32" t="s">
        <v>240</v>
      </c>
      <c r="B57" s="32" t="s">
        <v>113</v>
      </c>
      <c r="C57" s="32" t="s">
        <v>232</v>
      </c>
      <c r="D57" s="6" t="s">
        <v>241</v>
      </c>
      <c r="E57" s="33" t="s">
        <v>242</v>
      </c>
      <c r="F57" s="32" t="s">
        <v>210</v>
      </c>
      <c r="G57" s="34">
        <v>0.015</v>
      </c>
      <c r="H57" s="49">
        <v>0</v>
      </c>
      <c r="I57" s="56">
        <f>ROUND(G57*H57,2)</f>
        <v>0</v>
      </c>
      <c r="J57" s="57">
        <v>0</v>
      </c>
      <c r="K57" s="34">
        <f>G57*J57</f>
        <v>0</v>
      </c>
      <c r="L57" s="57">
        <v>0</v>
      </c>
      <c r="M57" s="34">
        <f>G57*L57</f>
        <v>0</v>
      </c>
      <c r="N57" s="68">
        <v>15</v>
      </c>
      <c r="O57" s="75">
        <v>16</v>
      </c>
      <c r="P57" s="6" t="s">
        <v>118</v>
      </c>
    </row>
    <row r="58" spans="2:16" s="20" customFormat="1" ht="12.75" customHeight="1">
      <c r="B58" s="30" t="s">
        <v>66</v>
      </c>
      <c r="D58" s="31" t="s">
        <v>243</v>
      </c>
      <c r="E58" s="31" t="s">
        <v>244</v>
      </c>
      <c r="H58" s="48"/>
      <c r="I58" s="54">
        <f>SUM(I59:I60)</f>
        <v>0</v>
      </c>
      <c r="K58" s="55">
        <f>SUM(K59:K60)</f>
        <v>0</v>
      </c>
      <c r="M58" s="55">
        <f>SUM(M59:M60)</f>
        <v>0</v>
      </c>
      <c r="N58" s="48"/>
      <c r="P58" s="31" t="s">
        <v>112</v>
      </c>
    </row>
    <row r="59" spans="1:16" s="6" customFormat="1" ht="13.5" customHeight="1">
      <c r="A59" s="32" t="s">
        <v>245</v>
      </c>
      <c r="B59" s="32" t="s">
        <v>113</v>
      </c>
      <c r="C59" s="32" t="s">
        <v>130</v>
      </c>
      <c r="D59" s="6" t="s">
        <v>246</v>
      </c>
      <c r="E59" s="33" t="s">
        <v>247</v>
      </c>
      <c r="F59" s="32" t="s">
        <v>161</v>
      </c>
      <c r="G59" s="34">
        <v>2</v>
      </c>
      <c r="H59" s="49">
        <v>0</v>
      </c>
      <c r="I59" s="56">
        <f>ROUND(G59*H59,2)</f>
        <v>0</v>
      </c>
      <c r="J59" s="57">
        <v>0</v>
      </c>
      <c r="K59" s="34">
        <f>G59*J59</f>
        <v>0</v>
      </c>
      <c r="L59" s="57">
        <v>0</v>
      </c>
      <c r="M59" s="34">
        <f>G59*L59</f>
        <v>0</v>
      </c>
      <c r="N59" s="68">
        <v>15</v>
      </c>
      <c r="O59" s="75">
        <v>16</v>
      </c>
      <c r="P59" s="6" t="s">
        <v>118</v>
      </c>
    </row>
    <row r="60" spans="1:16" s="6" customFormat="1" ht="13.5" customHeight="1">
      <c r="A60" s="32" t="s">
        <v>248</v>
      </c>
      <c r="B60" s="32" t="s">
        <v>113</v>
      </c>
      <c r="C60" s="32" t="s">
        <v>130</v>
      </c>
      <c r="D60" s="6" t="s">
        <v>249</v>
      </c>
      <c r="E60" s="33" t="s">
        <v>250</v>
      </c>
      <c r="F60" s="32" t="s">
        <v>161</v>
      </c>
      <c r="G60" s="34">
        <v>2</v>
      </c>
      <c r="H60" s="49">
        <v>0</v>
      </c>
      <c r="I60" s="56">
        <f>ROUND(G60*H60,2)</f>
        <v>0</v>
      </c>
      <c r="J60" s="57">
        <v>0</v>
      </c>
      <c r="K60" s="34">
        <f>G60*J60</f>
        <v>0</v>
      </c>
      <c r="L60" s="57">
        <v>0</v>
      </c>
      <c r="M60" s="34">
        <f>G60*L60</f>
        <v>0</v>
      </c>
      <c r="N60" s="68">
        <v>15</v>
      </c>
      <c r="O60" s="75">
        <v>16</v>
      </c>
      <c r="P60" s="6" t="s">
        <v>118</v>
      </c>
    </row>
    <row r="61" spans="2:16" s="20" customFormat="1" ht="12.75" customHeight="1">
      <c r="B61" s="30" t="s">
        <v>66</v>
      </c>
      <c r="D61" s="31" t="s">
        <v>251</v>
      </c>
      <c r="E61" s="31" t="s">
        <v>252</v>
      </c>
      <c r="H61" s="48"/>
      <c r="I61" s="54">
        <f>SUM(I62:I64)</f>
        <v>0</v>
      </c>
      <c r="K61" s="55">
        <f>SUM(K62:K64)</f>
        <v>0</v>
      </c>
      <c r="M61" s="55">
        <f>SUM(M62:M64)</f>
        <v>0</v>
      </c>
      <c r="N61" s="48"/>
      <c r="P61" s="31" t="s">
        <v>112</v>
      </c>
    </row>
    <row r="62" spans="1:16" s="6" customFormat="1" ht="13.5" customHeight="1">
      <c r="A62" s="32" t="s">
        <v>253</v>
      </c>
      <c r="B62" s="32" t="s">
        <v>113</v>
      </c>
      <c r="C62" s="32" t="s">
        <v>251</v>
      </c>
      <c r="D62" s="6" t="s">
        <v>254</v>
      </c>
      <c r="E62" s="33" t="s">
        <v>255</v>
      </c>
      <c r="F62" s="32" t="s">
        <v>122</v>
      </c>
      <c r="G62" s="34">
        <v>17.35</v>
      </c>
      <c r="H62" s="49">
        <v>0</v>
      </c>
      <c r="I62" s="56">
        <f>ROUND(G62*H62,2)</f>
        <v>0</v>
      </c>
      <c r="J62" s="57">
        <v>0</v>
      </c>
      <c r="K62" s="34">
        <f>G62*J62</f>
        <v>0</v>
      </c>
      <c r="L62" s="57">
        <v>0</v>
      </c>
      <c r="M62" s="34">
        <f>G62*L62</f>
        <v>0</v>
      </c>
      <c r="N62" s="68">
        <v>15</v>
      </c>
      <c r="O62" s="75">
        <v>16</v>
      </c>
      <c r="P62" s="6" t="s">
        <v>118</v>
      </c>
    </row>
    <row r="63" spans="1:16" s="6" customFormat="1" ht="13.5" customHeight="1">
      <c r="A63" s="32" t="s">
        <v>256</v>
      </c>
      <c r="B63" s="32" t="s">
        <v>113</v>
      </c>
      <c r="C63" s="32" t="s">
        <v>251</v>
      </c>
      <c r="D63" s="6" t="s">
        <v>257</v>
      </c>
      <c r="E63" s="33" t="s">
        <v>258</v>
      </c>
      <c r="F63" s="32" t="s">
        <v>122</v>
      </c>
      <c r="G63" s="34">
        <v>17.35</v>
      </c>
      <c r="H63" s="49">
        <v>0</v>
      </c>
      <c r="I63" s="56">
        <f>ROUND(G63*H63,2)</f>
        <v>0</v>
      </c>
      <c r="J63" s="57">
        <v>0</v>
      </c>
      <c r="K63" s="34">
        <f>G63*J63</f>
        <v>0</v>
      </c>
      <c r="L63" s="57">
        <v>0</v>
      </c>
      <c r="M63" s="34">
        <f>G63*L63</f>
        <v>0</v>
      </c>
      <c r="N63" s="68">
        <v>15</v>
      </c>
      <c r="O63" s="75">
        <v>16</v>
      </c>
      <c r="P63" s="6" t="s">
        <v>118</v>
      </c>
    </row>
    <row r="64" spans="1:16" s="6" customFormat="1" ht="13.5" customHeight="1">
      <c r="A64" s="32" t="s">
        <v>259</v>
      </c>
      <c r="B64" s="32" t="s">
        <v>113</v>
      </c>
      <c r="C64" s="32" t="s">
        <v>251</v>
      </c>
      <c r="D64" s="6" t="s">
        <v>260</v>
      </c>
      <c r="E64" s="33" t="s">
        <v>261</v>
      </c>
      <c r="F64" s="32" t="s">
        <v>210</v>
      </c>
      <c r="G64" s="34">
        <v>0.033</v>
      </c>
      <c r="H64" s="49">
        <v>0</v>
      </c>
      <c r="I64" s="56">
        <f>ROUND(G64*H64,2)</f>
        <v>0</v>
      </c>
      <c r="J64" s="57">
        <v>0</v>
      </c>
      <c r="K64" s="34">
        <f>G64*J64</f>
        <v>0</v>
      </c>
      <c r="L64" s="57">
        <v>0</v>
      </c>
      <c r="M64" s="34">
        <f>G64*L64</f>
        <v>0</v>
      </c>
      <c r="N64" s="68">
        <v>15</v>
      </c>
      <c r="O64" s="75">
        <v>16</v>
      </c>
      <c r="P64" s="6" t="s">
        <v>118</v>
      </c>
    </row>
    <row r="65" spans="2:16" s="20" customFormat="1" ht="12.75" customHeight="1">
      <c r="B65" s="30" t="s">
        <v>66</v>
      </c>
      <c r="D65" s="31" t="s">
        <v>262</v>
      </c>
      <c r="E65" s="31" t="s">
        <v>263</v>
      </c>
      <c r="H65" s="48"/>
      <c r="I65" s="54">
        <f>SUM(I66:I75)</f>
        <v>0</v>
      </c>
      <c r="K65" s="55">
        <f>SUM(K66:K75)</f>
        <v>0</v>
      </c>
      <c r="M65" s="55">
        <f>SUM(M66:M75)</f>
        <v>0</v>
      </c>
      <c r="N65" s="48"/>
      <c r="P65" s="31" t="s">
        <v>112</v>
      </c>
    </row>
    <row r="66" spans="1:16" s="6" customFormat="1" ht="13.5" customHeight="1">
      <c r="A66" s="35" t="s">
        <v>264</v>
      </c>
      <c r="B66" s="35" t="s">
        <v>154</v>
      </c>
      <c r="C66" s="35" t="s">
        <v>155</v>
      </c>
      <c r="D66" s="36" t="s">
        <v>265</v>
      </c>
      <c r="E66" s="37" t="s">
        <v>266</v>
      </c>
      <c r="F66" s="35" t="s">
        <v>161</v>
      </c>
      <c r="G66" s="38">
        <v>1</v>
      </c>
      <c r="H66" s="50">
        <v>0</v>
      </c>
      <c r="I66" s="58">
        <f aca="true" t="shared" si="6" ref="I66:I75">ROUND(G66*H66,2)</f>
        <v>0</v>
      </c>
      <c r="J66" s="59">
        <v>0</v>
      </c>
      <c r="K66" s="38">
        <f aca="true" t="shared" si="7" ref="K66:K75">G66*J66</f>
        <v>0</v>
      </c>
      <c r="L66" s="59">
        <v>0</v>
      </c>
      <c r="M66" s="38">
        <f aca="true" t="shared" si="8" ref="M66:M75">G66*L66</f>
        <v>0</v>
      </c>
      <c r="N66" s="69">
        <v>15</v>
      </c>
      <c r="O66" s="76">
        <v>32</v>
      </c>
      <c r="P66" s="36" t="s">
        <v>118</v>
      </c>
    </row>
    <row r="67" spans="1:16" s="6" customFormat="1" ht="13.5" customHeight="1">
      <c r="A67" s="35" t="s">
        <v>267</v>
      </c>
      <c r="B67" s="35" t="s">
        <v>154</v>
      </c>
      <c r="C67" s="35" t="s">
        <v>155</v>
      </c>
      <c r="D67" s="36" t="s">
        <v>268</v>
      </c>
      <c r="E67" s="37" t="s">
        <v>269</v>
      </c>
      <c r="F67" s="35" t="s">
        <v>161</v>
      </c>
      <c r="G67" s="38">
        <v>1</v>
      </c>
      <c r="H67" s="50">
        <v>0</v>
      </c>
      <c r="I67" s="58">
        <f t="shared" si="6"/>
        <v>0</v>
      </c>
      <c r="J67" s="59">
        <v>0</v>
      </c>
      <c r="K67" s="38">
        <f t="shared" si="7"/>
        <v>0</v>
      </c>
      <c r="L67" s="59">
        <v>0</v>
      </c>
      <c r="M67" s="38">
        <f t="shared" si="8"/>
        <v>0</v>
      </c>
      <c r="N67" s="69">
        <v>15</v>
      </c>
      <c r="O67" s="76">
        <v>32</v>
      </c>
      <c r="P67" s="36" t="s">
        <v>118</v>
      </c>
    </row>
    <row r="68" spans="1:16" s="6" customFormat="1" ht="24" customHeight="1">
      <c r="A68" s="32" t="s">
        <v>270</v>
      </c>
      <c r="B68" s="32" t="s">
        <v>113</v>
      </c>
      <c r="C68" s="32" t="s">
        <v>130</v>
      </c>
      <c r="D68" s="6" t="s">
        <v>271</v>
      </c>
      <c r="E68" s="33" t="s">
        <v>272</v>
      </c>
      <c r="F68" s="32" t="s">
        <v>122</v>
      </c>
      <c r="G68" s="34">
        <v>94.1</v>
      </c>
      <c r="H68" s="49">
        <v>0</v>
      </c>
      <c r="I68" s="56">
        <f t="shared" si="6"/>
        <v>0</v>
      </c>
      <c r="J68" s="57">
        <v>0</v>
      </c>
      <c r="K68" s="34">
        <f t="shared" si="7"/>
        <v>0</v>
      </c>
      <c r="L68" s="57">
        <v>0</v>
      </c>
      <c r="M68" s="34">
        <f t="shared" si="8"/>
        <v>0</v>
      </c>
      <c r="N68" s="68">
        <v>15</v>
      </c>
      <c r="O68" s="75">
        <v>16</v>
      </c>
      <c r="P68" s="6" t="s">
        <v>118</v>
      </c>
    </row>
    <row r="69" spans="1:16" s="6" customFormat="1" ht="13.5" customHeight="1">
      <c r="A69" s="32" t="s">
        <v>273</v>
      </c>
      <c r="B69" s="32" t="s">
        <v>113</v>
      </c>
      <c r="C69" s="32" t="s">
        <v>262</v>
      </c>
      <c r="D69" s="6" t="s">
        <v>274</v>
      </c>
      <c r="E69" s="33" t="s">
        <v>275</v>
      </c>
      <c r="F69" s="32" t="s">
        <v>210</v>
      </c>
      <c r="G69" s="34">
        <v>2.645</v>
      </c>
      <c r="H69" s="49">
        <v>0</v>
      </c>
      <c r="I69" s="56">
        <f t="shared" si="6"/>
        <v>0</v>
      </c>
      <c r="J69" s="57">
        <v>0</v>
      </c>
      <c r="K69" s="34">
        <f t="shared" si="7"/>
        <v>0</v>
      </c>
      <c r="L69" s="57">
        <v>0</v>
      </c>
      <c r="M69" s="34">
        <f t="shared" si="8"/>
        <v>0</v>
      </c>
      <c r="N69" s="68">
        <v>15</v>
      </c>
      <c r="O69" s="75">
        <v>16</v>
      </c>
      <c r="P69" s="6" t="s">
        <v>118</v>
      </c>
    </row>
    <row r="70" spans="1:16" s="6" customFormat="1" ht="13.5" customHeight="1">
      <c r="A70" s="35" t="s">
        <v>276</v>
      </c>
      <c r="B70" s="35" t="s">
        <v>154</v>
      </c>
      <c r="C70" s="35" t="s">
        <v>155</v>
      </c>
      <c r="D70" s="36" t="s">
        <v>277</v>
      </c>
      <c r="E70" s="37" t="s">
        <v>278</v>
      </c>
      <c r="F70" s="35" t="s">
        <v>161</v>
      </c>
      <c r="G70" s="38">
        <v>2</v>
      </c>
      <c r="H70" s="50">
        <v>0</v>
      </c>
      <c r="I70" s="58">
        <f t="shared" si="6"/>
        <v>0</v>
      </c>
      <c r="J70" s="59">
        <v>0</v>
      </c>
      <c r="K70" s="38">
        <f t="shared" si="7"/>
        <v>0</v>
      </c>
      <c r="L70" s="59">
        <v>0</v>
      </c>
      <c r="M70" s="38">
        <f t="shared" si="8"/>
        <v>0</v>
      </c>
      <c r="N70" s="69">
        <v>15</v>
      </c>
      <c r="O70" s="76">
        <v>32</v>
      </c>
      <c r="P70" s="36" t="s">
        <v>118</v>
      </c>
    </row>
    <row r="71" spans="1:16" s="6" customFormat="1" ht="13.5" customHeight="1">
      <c r="A71" s="35" t="s">
        <v>279</v>
      </c>
      <c r="B71" s="35" t="s">
        <v>154</v>
      </c>
      <c r="C71" s="35" t="s">
        <v>155</v>
      </c>
      <c r="D71" s="36" t="s">
        <v>280</v>
      </c>
      <c r="E71" s="37" t="s">
        <v>281</v>
      </c>
      <c r="F71" s="35" t="s">
        <v>161</v>
      </c>
      <c r="G71" s="38">
        <v>1</v>
      </c>
      <c r="H71" s="50">
        <v>0</v>
      </c>
      <c r="I71" s="58">
        <f t="shared" si="6"/>
        <v>0</v>
      </c>
      <c r="J71" s="59">
        <v>0</v>
      </c>
      <c r="K71" s="38">
        <f t="shared" si="7"/>
        <v>0</v>
      </c>
      <c r="L71" s="59">
        <v>0</v>
      </c>
      <c r="M71" s="38">
        <f t="shared" si="8"/>
        <v>0</v>
      </c>
      <c r="N71" s="69">
        <v>15</v>
      </c>
      <c r="O71" s="76">
        <v>32</v>
      </c>
      <c r="P71" s="36" t="s">
        <v>118</v>
      </c>
    </row>
    <row r="72" spans="1:16" s="6" customFormat="1" ht="13.5" customHeight="1">
      <c r="A72" s="35" t="s">
        <v>282</v>
      </c>
      <c r="B72" s="35" t="s">
        <v>154</v>
      </c>
      <c r="C72" s="35" t="s">
        <v>155</v>
      </c>
      <c r="D72" s="36" t="s">
        <v>283</v>
      </c>
      <c r="E72" s="37" t="s">
        <v>284</v>
      </c>
      <c r="F72" s="35" t="s">
        <v>161</v>
      </c>
      <c r="G72" s="38">
        <v>2</v>
      </c>
      <c r="H72" s="50">
        <v>0</v>
      </c>
      <c r="I72" s="58">
        <f t="shared" si="6"/>
        <v>0</v>
      </c>
      <c r="J72" s="59">
        <v>0</v>
      </c>
      <c r="K72" s="38">
        <f t="shared" si="7"/>
        <v>0</v>
      </c>
      <c r="L72" s="59">
        <v>0</v>
      </c>
      <c r="M72" s="38">
        <f t="shared" si="8"/>
        <v>0</v>
      </c>
      <c r="N72" s="69">
        <v>15</v>
      </c>
      <c r="O72" s="76">
        <v>32</v>
      </c>
      <c r="P72" s="36" t="s">
        <v>118</v>
      </c>
    </row>
    <row r="73" spans="1:16" s="6" customFormat="1" ht="13.5" customHeight="1">
      <c r="A73" s="35" t="s">
        <v>285</v>
      </c>
      <c r="B73" s="35" t="s">
        <v>154</v>
      </c>
      <c r="C73" s="35" t="s">
        <v>155</v>
      </c>
      <c r="D73" s="36" t="s">
        <v>286</v>
      </c>
      <c r="E73" s="37" t="s">
        <v>287</v>
      </c>
      <c r="F73" s="35" t="s">
        <v>161</v>
      </c>
      <c r="G73" s="38">
        <v>5</v>
      </c>
      <c r="H73" s="50">
        <v>0</v>
      </c>
      <c r="I73" s="58">
        <f t="shared" si="6"/>
        <v>0</v>
      </c>
      <c r="J73" s="59">
        <v>0</v>
      </c>
      <c r="K73" s="38">
        <f t="shared" si="7"/>
        <v>0</v>
      </c>
      <c r="L73" s="59">
        <v>0</v>
      </c>
      <c r="M73" s="38">
        <f t="shared" si="8"/>
        <v>0</v>
      </c>
      <c r="N73" s="69">
        <v>15</v>
      </c>
      <c r="O73" s="76">
        <v>32</v>
      </c>
      <c r="P73" s="36" t="s">
        <v>118</v>
      </c>
    </row>
    <row r="74" spans="1:16" s="6" customFormat="1" ht="13.5" customHeight="1">
      <c r="A74" s="35" t="s">
        <v>288</v>
      </c>
      <c r="B74" s="35" t="s">
        <v>154</v>
      </c>
      <c r="C74" s="35" t="s">
        <v>155</v>
      </c>
      <c r="D74" s="36" t="s">
        <v>289</v>
      </c>
      <c r="E74" s="37" t="s">
        <v>290</v>
      </c>
      <c r="F74" s="35" t="s">
        <v>161</v>
      </c>
      <c r="G74" s="38">
        <v>2</v>
      </c>
      <c r="H74" s="50">
        <v>0</v>
      </c>
      <c r="I74" s="58">
        <f t="shared" si="6"/>
        <v>0</v>
      </c>
      <c r="J74" s="59">
        <v>0</v>
      </c>
      <c r="K74" s="38">
        <f t="shared" si="7"/>
        <v>0</v>
      </c>
      <c r="L74" s="59">
        <v>0</v>
      </c>
      <c r="M74" s="38">
        <f t="shared" si="8"/>
        <v>0</v>
      </c>
      <c r="N74" s="69">
        <v>15</v>
      </c>
      <c r="O74" s="76">
        <v>32</v>
      </c>
      <c r="P74" s="36" t="s">
        <v>118</v>
      </c>
    </row>
    <row r="75" spans="1:16" s="6" customFormat="1" ht="13.5" customHeight="1">
      <c r="A75" s="35" t="s">
        <v>291</v>
      </c>
      <c r="B75" s="35" t="s">
        <v>154</v>
      </c>
      <c r="C75" s="35" t="s">
        <v>155</v>
      </c>
      <c r="D75" s="36" t="s">
        <v>292</v>
      </c>
      <c r="E75" s="37" t="s">
        <v>293</v>
      </c>
      <c r="F75" s="35" t="s">
        <v>161</v>
      </c>
      <c r="G75" s="38">
        <v>1</v>
      </c>
      <c r="H75" s="50">
        <v>0</v>
      </c>
      <c r="I75" s="58">
        <f t="shared" si="6"/>
        <v>0</v>
      </c>
      <c r="J75" s="59">
        <v>0</v>
      </c>
      <c r="K75" s="38">
        <f t="shared" si="7"/>
        <v>0</v>
      </c>
      <c r="L75" s="59">
        <v>0</v>
      </c>
      <c r="M75" s="38">
        <f t="shared" si="8"/>
        <v>0</v>
      </c>
      <c r="N75" s="69">
        <v>15</v>
      </c>
      <c r="O75" s="76">
        <v>32</v>
      </c>
      <c r="P75" s="36" t="s">
        <v>118</v>
      </c>
    </row>
    <row r="76" spans="2:16" s="20" customFormat="1" ht="12.75" customHeight="1">
      <c r="B76" s="30" t="s">
        <v>66</v>
      </c>
      <c r="D76" s="31" t="s">
        <v>294</v>
      </c>
      <c r="E76" s="31" t="s">
        <v>295</v>
      </c>
      <c r="H76" s="48"/>
      <c r="I76" s="54">
        <f>SUM(I77:I81)</f>
        <v>0</v>
      </c>
      <c r="K76" s="55">
        <f>SUM(K77:K81)</f>
        <v>0</v>
      </c>
      <c r="M76" s="55">
        <f>SUM(M77:M81)</f>
        <v>0</v>
      </c>
      <c r="N76" s="48"/>
      <c r="P76" s="31" t="s">
        <v>112</v>
      </c>
    </row>
    <row r="77" spans="1:16" s="6" customFormat="1" ht="13.5" customHeight="1">
      <c r="A77" s="32" t="s">
        <v>296</v>
      </c>
      <c r="B77" s="32" t="s">
        <v>113</v>
      </c>
      <c r="C77" s="32" t="s">
        <v>294</v>
      </c>
      <c r="D77" s="6" t="s">
        <v>297</v>
      </c>
      <c r="E77" s="33" t="s">
        <v>298</v>
      </c>
      <c r="F77" s="32" t="s">
        <v>117</v>
      </c>
      <c r="G77" s="34">
        <v>53.06</v>
      </c>
      <c r="H77" s="49">
        <v>0</v>
      </c>
      <c r="I77" s="56">
        <f>ROUND(G77*H77,2)</f>
        <v>0</v>
      </c>
      <c r="J77" s="57">
        <v>0</v>
      </c>
      <c r="K77" s="34">
        <f>G77*J77</f>
        <v>0</v>
      </c>
      <c r="L77" s="57">
        <v>0</v>
      </c>
      <c r="M77" s="34">
        <f>G77*L77</f>
        <v>0</v>
      </c>
      <c r="N77" s="68">
        <v>15</v>
      </c>
      <c r="O77" s="75">
        <v>16</v>
      </c>
      <c r="P77" s="6" t="s">
        <v>118</v>
      </c>
    </row>
    <row r="78" spans="1:16" s="6" customFormat="1" ht="24" customHeight="1">
      <c r="A78" s="32" t="s">
        <v>299</v>
      </c>
      <c r="B78" s="32" t="s">
        <v>113</v>
      </c>
      <c r="C78" s="32" t="s">
        <v>294</v>
      </c>
      <c r="D78" s="6" t="s">
        <v>300</v>
      </c>
      <c r="E78" s="33" t="s">
        <v>301</v>
      </c>
      <c r="F78" s="32" t="s">
        <v>117</v>
      </c>
      <c r="G78" s="34">
        <v>5</v>
      </c>
      <c r="H78" s="49">
        <v>0</v>
      </c>
      <c r="I78" s="56">
        <f>ROUND(G78*H78,2)</f>
        <v>0</v>
      </c>
      <c r="J78" s="57">
        <v>0</v>
      </c>
      <c r="K78" s="34">
        <f>G78*J78</f>
        <v>0</v>
      </c>
      <c r="L78" s="57">
        <v>0</v>
      </c>
      <c r="M78" s="34">
        <f>G78*L78</f>
        <v>0</v>
      </c>
      <c r="N78" s="68">
        <v>15</v>
      </c>
      <c r="O78" s="75">
        <v>16</v>
      </c>
      <c r="P78" s="6" t="s">
        <v>118</v>
      </c>
    </row>
    <row r="79" spans="1:16" s="6" customFormat="1" ht="24" customHeight="1">
      <c r="A79" s="32" t="s">
        <v>302</v>
      </c>
      <c r="B79" s="32" t="s">
        <v>113</v>
      </c>
      <c r="C79" s="32" t="s">
        <v>294</v>
      </c>
      <c r="D79" s="6" t="s">
        <v>303</v>
      </c>
      <c r="E79" s="33" t="s">
        <v>304</v>
      </c>
      <c r="F79" s="32" t="s">
        <v>117</v>
      </c>
      <c r="G79" s="34">
        <v>48.06</v>
      </c>
      <c r="H79" s="49">
        <v>0</v>
      </c>
      <c r="I79" s="56">
        <f>ROUND(G79*H79,2)</f>
        <v>0</v>
      </c>
      <c r="J79" s="57">
        <v>0</v>
      </c>
      <c r="K79" s="34">
        <f>G79*J79</f>
        <v>0</v>
      </c>
      <c r="L79" s="57">
        <v>0</v>
      </c>
      <c r="M79" s="34">
        <f>G79*L79</f>
        <v>0</v>
      </c>
      <c r="N79" s="68">
        <v>15</v>
      </c>
      <c r="O79" s="75">
        <v>16</v>
      </c>
      <c r="P79" s="6" t="s">
        <v>118</v>
      </c>
    </row>
    <row r="80" spans="1:16" s="6" customFormat="1" ht="24" customHeight="1">
      <c r="A80" s="32" t="s">
        <v>305</v>
      </c>
      <c r="B80" s="32" t="s">
        <v>113</v>
      </c>
      <c r="C80" s="32" t="s">
        <v>294</v>
      </c>
      <c r="D80" s="6" t="s">
        <v>306</v>
      </c>
      <c r="E80" s="33" t="s">
        <v>307</v>
      </c>
      <c r="F80" s="32" t="s">
        <v>117</v>
      </c>
      <c r="G80" s="34">
        <v>105.6</v>
      </c>
      <c r="H80" s="49">
        <v>0</v>
      </c>
      <c r="I80" s="56">
        <f>ROUND(G80*H80,2)</f>
        <v>0</v>
      </c>
      <c r="J80" s="57">
        <v>0</v>
      </c>
      <c r="K80" s="34">
        <f>G80*J80</f>
        <v>0</v>
      </c>
      <c r="L80" s="57">
        <v>0</v>
      </c>
      <c r="M80" s="34">
        <f>G80*L80</f>
        <v>0</v>
      </c>
      <c r="N80" s="68">
        <v>15</v>
      </c>
      <c r="O80" s="75">
        <v>16</v>
      </c>
      <c r="P80" s="6" t="s">
        <v>118</v>
      </c>
    </row>
    <row r="81" spans="1:16" s="6" customFormat="1" ht="24" customHeight="1">
      <c r="A81" s="32" t="s">
        <v>308</v>
      </c>
      <c r="B81" s="32" t="s">
        <v>113</v>
      </c>
      <c r="C81" s="32" t="s">
        <v>294</v>
      </c>
      <c r="D81" s="6" t="s">
        <v>309</v>
      </c>
      <c r="E81" s="33" t="s">
        <v>310</v>
      </c>
      <c r="F81" s="32" t="s">
        <v>117</v>
      </c>
      <c r="G81" s="34">
        <v>105.6</v>
      </c>
      <c r="H81" s="49">
        <v>0</v>
      </c>
      <c r="I81" s="56">
        <f>ROUND(G81*H81,2)</f>
        <v>0</v>
      </c>
      <c r="J81" s="57">
        <v>0</v>
      </c>
      <c r="K81" s="34">
        <f>G81*J81</f>
        <v>0</v>
      </c>
      <c r="L81" s="57">
        <v>0</v>
      </c>
      <c r="M81" s="34">
        <f>G81*L81</f>
        <v>0</v>
      </c>
      <c r="N81" s="68">
        <v>15</v>
      </c>
      <c r="O81" s="75">
        <v>16</v>
      </c>
      <c r="P81" s="6" t="s">
        <v>118</v>
      </c>
    </row>
    <row r="82" spans="5:14" s="21" customFormat="1" ht="12.75" customHeight="1">
      <c r="E82" s="43" t="s">
        <v>92</v>
      </c>
      <c r="H82" s="51"/>
      <c r="I82" s="64">
        <f>I14+I53</f>
        <v>0</v>
      </c>
      <c r="K82" s="65">
        <f>K14+K53</f>
        <v>0</v>
      </c>
      <c r="M82" s="65">
        <f>M14+M53</f>
        <v>0</v>
      </c>
      <c r="N82" s="5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TumovaS</dc:creator>
  <cp:keywords/>
  <dc:description/>
  <cp:lastModifiedBy>TumovaS</cp:lastModifiedBy>
  <dcterms:modified xsi:type="dcterms:W3CDTF">2014-09-19T05:31:04Z</dcterms:modified>
  <cp:category/>
  <cp:version/>
  <cp:contentType/>
  <cp:contentStatus/>
</cp:coreProperties>
</file>