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 firstSheet="1" activeTab="1"/>
  </bookViews>
  <sheets>
    <sheet name="Rekapitulace stavby" sheetId="1" state="veryHidden" r:id="rId1"/>
    <sheet name="2020-041 - Odvodnění poze..." sheetId="2" r:id="rId2"/>
  </sheets>
  <definedNames>
    <definedName name="_xlnm._FilterDatabase" localSheetId="1" hidden="1">'2020-041 - Odvodnění poze...'!$C$122:$K$227</definedName>
    <definedName name="_xlnm.Print_Titles" localSheetId="1">'2020-041 - Odvodnění poze...'!$122:$122</definedName>
    <definedName name="_xlnm.Print_Titles" localSheetId="0">'Rekapitulace stavby'!$92:$92</definedName>
    <definedName name="_xlnm.Print_Area" localSheetId="1">'2020-041 - Odvodnění poze...'!$C$4:$J$76,'2020-041 - Odvodnění poze...'!$C$82:$J$106,'2020-041 - Odvodnění poze...'!$C$112:$K$227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227" i="2"/>
  <c r="BH227" i="2"/>
  <c r="BG227" i="2"/>
  <c r="BF227" i="2"/>
  <c r="T227" i="2"/>
  <c r="T226" i="2" s="1"/>
  <c r="R227" i="2"/>
  <c r="R226" i="2"/>
  <c r="P227" i="2"/>
  <c r="P226" i="2" s="1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T220" i="2"/>
  <c r="R221" i="2"/>
  <c r="R220" i="2"/>
  <c r="P221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T167" i="2" s="1"/>
  <c r="R168" i="2"/>
  <c r="R167" i="2" s="1"/>
  <c r="P168" i="2"/>
  <c r="P167" i="2" s="1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0" i="2"/>
  <c r="J89" i="2"/>
  <c r="F89" i="2"/>
  <c r="F87" i="2"/>
  <c r="E85" i="2"/>
  <c r="J16" i="2"/>
  <c r="E16" i="2"/>
  <c r="F120" i="2" s="1"/>
  <c r="J15" i="2"/>
  <c r="J10" i="2"/>
  <c r="J87" i="2" s="1"/>
  <c r="L90" i="1"/>
  <c r="AM90" i="1"/>
  <c r="AM89" i="1"/>
  <c r="L89" i="1"/>
  <c r="AM87" i="1"/>
  <c r="L87" i="1"/>
  <c r="L85" i="1"/>
  <c r="L84" i="1"/>
  <c r="BK225" i="2"/>
  <c r="BK224" i="2"/>
  <c r="BK219" i="2"/>
  <c r="J216" i="2"/>
  <c r="BK214" i="2"/>
  <c r="J213" i="2"/>
  <c r="J212" i="2"/>
  <c r="BK210" i="2"/>
  <c r="BK209" i="2"/>
  <c r="J209" i="2"/>
  <c r="BK208" i="2"/>
  <c r="J208" i="2"/>
  <c r="BK207" i="2"/>
  <c r="J207" i="2"/>
  <c r="BK206" i="2"/>
  <c r="J206" i="2"/>
  <c r="BK205" i="2"/>
  <c r="J205" i="2"/>
  <c r="J204" i="2"/>
  <c r="BK203" i="2"/>
  <c r="J202" i="2"/>
  <c r="BK201" i="2"/>
  <c r="BK198" i="2"/>
  <c r="BK193" i="2"/>
  <c r="J192" i="2"/>
  <c r="J189" i="2"/>
  <c r="J188" i="2"/>
  <c r="J186" i="2"/>
  <c r="BK184" i="2"/>
  <c r="J182" i="2"/>
  <c r="BK180" i="2"/>
  <c r="J178" i="2"/>
  <c r="J176" i="2"/>
  <c r="BK168" i="2"/>
  <c r="BK164" i="2"/>
  <c r="J163" i="2"/>
  <c r="BK161" i="2"/>
  <c r="BK159" i="2"/>
  <c r="BK157" i="2"/>
  <c r="J156" i="2"/>
  <c r="BK154" i="2"/>
  <c r="J150" i="2"/>
  <c r="J149" i="2"/>
  <c r="J147" i="2"/>
  <c r="BK145" i="2"/>
  <c r="J143" i="2"/>
  <c r="BK139" i="2"/>
  <c r="J137" i="2"/>
  <c r="J133" i="2"/>
  <c r="J131" i="2"/>
  <c r="BK128" i="2"/>
  <c r="BK227" i="2"/>
  <c r="BK131" i="2"/>
  <c r="J126" i="2"/>
  <c r="J227" i="2"/>
  <c r="J224" i="2"/>
  <c r="BK221" i="2"/>
  <c r="J218" i="2"/>
  <c r="BK213" i="2"/>
  <c r="BK212" i="2"/>
  <c r="J210" i="2"/>
  <c r="J200" i="2"/>
  <c r="J198" i="2"/>
  <c r="BK197" i="2"/>
  <c r="BK196" i="2"/>
  <c r="J194" i="2"/>
  <c r="J193" i="2"/>
  <c r="BK190" i="2"/>
  <c r="BK188" i="2"/>
  <c r="J187" i="2"/>
  <c r="BK186" i="2"/>
  <c r="BK178" i="2"/>
  <c r="BK174" i="2"/>
  <c r="BK171" i="2"/>
  <c r="J168" i="2"/>
  <c r="J165" i="2"/>
  <c r="BK163" i="2"/>
  <c r="J159" i="2"/>
  <c r="BK156" i="2"/>
  <c r="J152" i="2"/>
  <c r="BK149" i="2"/>
  <c r="J148" i="2"/>
  <c r="BK147" i="2"/>
  <c r="J145" i="2"/>
  <c r="J139" i="2"/>
  <c r="J135" i="2"/>
  <c r="BK133" i="2"/>
  <c r="J128" i="2"/>
  <c r="BK126" i="2"/>
  <c r="AS94" i="1"/>
  <c r="J225" i="2"/>
  <c r="J221" i="2"/>
  <c r="J219" i="2"/>
  <c r="BK218" i="2"/>
  <c r="BK216" i="2"/>
  <c r="J214" i="2"/>
  <c r="BK204" i="2"/>
  <c r="J203" i="2"/>
  <c r="BK202" i="2"/>
  <c r="J201" i="2"/>
  <c r="BK200" i="2"/>
  <c r="J197" i="2"/>
  <c r="J196" i="2"/>
  <c r="BK194" i="2"/>
  <c r="BK192" i="2"/>
  <c r="J190" i="2"/>
  <c r="BK189" i="2"/>
  <c r="BK187" i="2"/>
  <c r="J184" i="2"/>
  <c r="BK182" i="2"/>
  <c r="J180" i="2"/>
  <c r="BK176" i="2"/>
  <c r="J174" i="2"/>
  <c r="J171" i="2"/>
  <c r="BK165" i="2"/>
  <c r="J164" i="2"/>
  <c r="J161" i="2"/>
  <c r="J157" i="2"/>
  <c r="J154" i="2"/>
  <c r="BK152" i="2"/>
  <c r="BK150" i="2"/>
  <c r="BK148" i="2"/>
  <c r="BK143" i="2"/>
  <c r="BK137" i="2"/>
  <c r="BK135" i="2"/>
  <c r="T195" i="2" l="1"/>
  <c r="T211" i="2"/>
  <c r="P223" i="2"/>
  <c r="P222" i="2" s="1"/>
  <c r="BK125" i="2"/>
  <c r="J125" i="2" s="1"/>
  <c r="J96" i="2" s="1"/>
  <c r="P125" i="2"/>
  <c r="R170" i="2"/>
  <c r="BK185" i="2"/>
  <c r="J185" i="2" s="1"/>
  <c r="J99" i="2" s="1"/>
  <c r="R185" i="2"/>
  <c r="BK195" i="2"/>
  <c r="J195" i="2" s="1"/>
  <c r="J100" i="2" s="1"/>
  <c r="BK223" i="2"/>
  <c r="R125" i="2"/>
  <c r="T125" i="2"/>
  <c r="BK170" i="2"/>
  <c r="J170" i="2" s="1"/>
  <c r="J98" i="2" s="1"/>
  <c r="P170" i="2"/>
  <c r="T170" i="2"/>
  <c r="P185" i="2"/>
  <c r="T185" i="2"/>
  <c r="P195" i="2"/>
  <c r="BK211" i="2"/>
  <c r="J211" i="2" s="1"/>
  <c r="J101" i="2" s="1"/>
  <c r="P211" i="2"/>
  <c r="R223" i="2"/>
  <c r="R222" i="2" s="1"/>
  <c r="R195" i="2"/>
  <c r="R211" i="2"/>
  <c r="T223" i="2"/>
  <c r="T222" i="2" s="1"/>
  <c r="BE133" i="2"/>
  <c r="BE135" i="2"/>
  <c r="BE143" i="2"/>
  <c r="BE147" i="2"/>
  <c r="BE149" i="2"/>
  <c r="BE150" i="2"/>
  <c r="BE165" i="2"/>
  <c r="BE168" i="2"/>
  <c r="BE171" i="2"/>
  <c r="BE180" i="2"/>
  <c r="BE184" i="2"/>
  <c r="BE186" i="2"/>
  <c r="BE188" i="2"/>
  <c r="BE190" i="2"/>
  <c r="BE193" i="2"/>
  <c r="BE196" i="2"/>
  <c r="BE198" i="2"/>
  <c r="BE201" i="2"/>
  <c r="BE203" i="2"/>
  <c r="BE214" i="2"/>
  <c r="BE216" i="2"/>
  <c r="BE219" i="2"/>
  <c r="BE225" i="2"/>
  <c r="F90" i="2"/>
  <c r="J117" i="2"/>
  <c r="BE137" i="2"/>
  <c r="BE145" i="2"/>
  <c r="BE148" i="2"/>
  <c r="BE154" i="2"/>
  <c r="BE157" i="2"/>
  <c r="BE161" i="2"/>
  <c r="BE164" i="2"/>
  <c r="BE176" i="2"/>
  <c r="BE187" i="2"/>
  <c r="BE189" i="2"/>
  <c r="BE212" i="2"/>
  <c r="BE221" i="2"/>
  <c r="BE128" i="2"/>
  <c r="BK167" i="2"/>
  <c r="J167" i="2"/>
  <c r="J97" i="2"/>
  <c r="BE126" i="2"/>
  <c r="BE131" i="2"/>
  <c r="BE139" i="2"/>
  <c r="BE152" i="2"/>
  <c r="BE156" i="2"/>
  <c r="BE159" i="2"/>
  <c r="BE163" i="2"/>
  <c r="BE174" i="2"/>
  <c r="BE178" i="2"/>
  <c r="BE182" i="2"/>
  <c r="BE192" i="2"/>
  <c r="BE194" i="2"/>
  <c r="BE197" i="2"/>
  <c r="BE200" i="2"/>
  <c r="BE202" i="2"/>
  <c r="BE204" i="2"/>
  <c r="BE205" i="2"/>
  <c r="BE206" i="2"/>
  <c r="BE207" i="2"/>
  <c r="BE208" i="2"/>
  <c r="BE209" i="2"/>
  <c r="BE210" i="2"/>
  <c r="BE213" i="2"/>
  <c r="BE218" i="2"/>
  <c r="BE224" i="2"/>
  <c r="BE227" i="2"/>
  <c r="BK220" i="2"/>
  <c r="J220" i="2"/>
  <c r="J102" i="2" s="1"/>
  <c r="BK226" i="2"/>
  <c r="J226" i="2" s="1"/>
  <c r="J105" i="2" s="1"/>
  <c r="F32" i="2"/>
  <c r="BA95" i="1" s="1"/>
  <c r="BA94" i="1" s="1"/>
  <c r="W30" i="1" s="1"/>
  <c r="F35" i="2"/>
  <c r="BD95" i="1" s="1"/>
  <c r="BD94" i="1" s="1"/>
  <c r="W33" i="1" s="1"/>
  <c r="J32" i="2"/>
  <c r="AW95" i="1" s="1"/>
  <c r="F33" i="2"/>
  <c r="BB95" i="1"/>
  <c r="BB94" i="1"/>
  <c r="W31" i="1" s="1"/>
  <c r="F34" i="2"/>
  <c r="BC95" i="1"/>
  <c r="BC94" i="1"/>
  <c r="AY94" i="1" s="1"/>
  <c r="R124" i="2" l="1"/>
  <c r="R123" i="2"/>
  <c r="BK222" i="2"/>
  <c r="J222" i="2" s="1"/>
  <c r="J103" i="2" s="1"/>
  <c r="P124" i="2"/>
  <c r="P123" i="2"/>
  <c r="AU95" i="1" s="1"/>
  <c r="AU94" i="1" s="1"/>
  <c r="T124" i="2"/>
  <c r="T123" i="2"/>
  <c r="BK124" i="2"/>
  <c r="J124" i="2" s="1"/>
  <c r="J95" i="2" s="1"/>
  <c r="J223" i="2"/>
  <c r="J104" i="2"/>
  <c r="AW94" i="1"/>
  <c r="AK30" i="1"/>
  <c r="AX94" i="1"/>
  <c r="W32" i="1"/>
  <c r="J31" i="2"/>
  <c r="AV95" i="1" s="1"/>
  <c r="AT95" i="1" s="1"/>
  <c r="F31" i="2"/>
  <c r="AZ95" i="1" s="1"/>
  <c r="AZ94" i="1" s="1"/>
  <c r="W29" i="1" s="1"/>
  <c r="BK123" i="2" l="1"/>
  <c r="J123" i="2"/>
  <c r="J94" i="2"/>
  <c r="AV94" i="1"/>
  <c r="AK29" i="1" s="1"/>
  <c r="J28" i="2" l="1"/>
  <c r="AG95" i="1"/>
  <c r="AG94" i="1"/>
  <c r="AK26" i="1" s="1"/>
  <c r="AK35" i="1" s="1"/>
  <c r="AT94" i="1"/>
  <c r="AN95" i="1" l="1"/>
  <c r="J37" i="2"/>
  <c r="AN94" i="1"/>
</calcChain>
</file>

<file path=xl/sharedStrings.xml><?xml version="1.0" encoding="utf-8"?>
<sst xmlns="http://schemas.openxmlformats.org/spreadsheetml/2006/main" count="1476" uniqueCount="411">
  <si>
    <t>Export Komplet</t>
  </si>
  <si>
    <t/>
  </si>
  <si>
    <t>2.0</t>
  </si>
  <si>
    <t>ZAMOK</t>
  </si>
  <si>
    <t>False</t>
  </si>
  <si>
    <t>{1542b2a6-f1b4-4f44-be75-f100a5033d3a}</t>
  </si>
  <si>
    <t>0,11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</si>
  <si>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</si>
  <si>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</si>
  <si>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</si>
  <si>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</si>
  <si>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</si>
  <si>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</si>
  <si>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</si>
  <si>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</si>
  <si>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2020-041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</si>
  <si>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</si>
  <si>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0,1</t>
  </si>
  <si>
    <t>Stavba:</t>
  </si>
  <si>
    <t>Odvodnění pozemků p.č. 114/1, 115,1 a 116/1 Městský úřad Strakonice</t>
  </si>
  <si>
    <t>KSO:</t>
  </si>
  <si>
    <t>CC-CZ:</t>
  </si>
  <si>
    <t>Místo:</t>
  </si>
  <si>
    <t>Strakonice</t>
  </si>
  <si>
    <t>Datum:</t>
  </si>
  <si>
    <t>16. 6. 2020</t>
  </si>
  <si>
    <t>Zadavatel:</t>
  </si>
  <si>
    <t>IČ:</t>
  </si>
  <si>
    <t>Město Strakonice</t>
  </si>
  <si>
    <t>DIČ:</t>
  </si>
  <si>
    <t>Uchazeč:</t>
  </si>
  <si>
    <t>Vyplň údaj</t>
  </si>
  <si>
    <t>Projektant:</t>
  </si>
  <si>
    <t>Kozlík Zdeněk</t>
  </si>
  <si>
    <t>True</t>
  </si>
  <si>
    <t>0,01</t>
  </si>
  <si>
    <t>Zpracovatel:</t>
  </si>
  <si>
    <t>Pavel Hrba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</si>
  <si>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</si>
  <si>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</si>
  <si>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</si>
  <si>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</si>
  <si>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</si>
  <si>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</si>
  <si>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</si>
  <si>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</si>
  <si>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</si>
  <si>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</si>
  <si>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</si>
  <si>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</si>
  <si>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</si>
  <si>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</si>
  <si>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</si>
  <si>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</si>
  <si>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</si>
  <si>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</si>
  <si>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</si>
  <si>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</si>
  <si>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</si>
  <si>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</si>
  <si>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</si>
  <si>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</si>
  <si>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</si>
  <si>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</si>
  <si>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</si>
  <si>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</si>
  <si>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</si>
  <si>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</si>
  <si>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</si>
  <si>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</si>
  <si>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</si>
  <si>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</si>
  <si>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</si>
  <si>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</si>
  <si>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</si>
  <si>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</si>
  <si>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</si>
  <si>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</si>
  <si>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</si>
  <si>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</si>
  <si>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</si>
  <si>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</si>
  <si>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</si>
  <si>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</si>
  <si>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</si>
  <si>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</si>
  <si>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</si>
  <si>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</si>
  <si>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</si>
  <si>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</si>
  <si>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</si>
  <si>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</si>
  <si>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</si>
  <si>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</si>
  <si>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</si>
  <si>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</si>
  <si>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</si>
  <si>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</si>
  <si>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</si>
  <si>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</si>
  <si>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</si>
  <si>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</si>
  <si>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</si>
  <si>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</si>
  <si>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</si>
  <si>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</si>
  <si>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</si>
  <si>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</si>
  <si>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</si>
  <si>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</si>
  <si>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</si>
  <si>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</si>
  <si>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</si>
  <si>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</si>
  <si>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</si>
  <si>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</si>
  <si>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</si>
  <si>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</si>
  <si>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</si>
  <si>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</si>
  <si>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</si>
  <si>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</si>
  <si>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komunikací pro pěší z betonových dlaždic plochy do 15 m2</t>
  </si>
  <si>
    <t>m2</t>
  </si>
  <si>
    <t>4</t>
  </si>
  <si>
    <t>-2089887164</t>
  </si>
  <si>
    <t>VV</t>
  </si>
  <si>
    <t>1,5*1,2*2</t>
  </si>
  <si>
    <t>113107022</t>
  </si>
  <si>
    <t>Odstranění podkladu plochy do 15 m2 z kameniva drceného tl 200 mm při překopech inž sítí</t>
  </si>
  <si>
    <t>384581655</t>
  </si>
  <si>
    <t>(2,6+1,1)*1,2</t>
  </si>
  <si>
    <t>3</t>
  </si>
  <si>
    <t>113107030</t>
  </si>
  <si>
    <t>Odstranění podkladu plochy do 15 m2 z betonu prostého tl 100 mm při překopech inž sítí</t>
  </si>
  <si>
    <t>-1088732902</t>
  </si>
  <si>
    <t>1,2*1,5*2</t>
  </si>
  <si>
    <t>113107042</t>
  </si>
  <si>
    <t>Odstranění podkladu plochy do 15 m2 živičných tl 100 mm při překopech inž sítí</t>
  </si>
  <si>
    <t>-721520373</t>
  </si>
  <si>
    <t>5</t>
  </si>
  <si>
    <t>121112003</t>
  </si>
  <si>
    <t>Sejmutí ornice tl vrstvy do 200 mm ručně</t>
  </si>
  <si>
    <t>2048005718</t>
  </si>
  <si>
    <t>(6,1+33-1,5*2-2,6-1,1)*1,5</t>
  </si>
  <si>
    <t>6</t>
  </si>
  <si>
    <t>130001101</t>
  </si>
  <si>
    <t>Příplatek za ztížení vykopávky v blízkosti podzemního vedení</t>
  </si>
  <si>
    <t>m3</t>
  </si>
  <si>
    <t>-331354387</t>
  </si>
  <si>
    <t>23,46/3</t>
  </si>
  <si>
    <t>7</t>
  </si>
  <si>
    <t>132212111</t>
  </si>
  <si>
    <t>Hloubení rýh š do 800 mm v soudržných horninách třídy těžitelnosti I, skupiny 3 ručně</t>
  </si>
  <si>
    <t>-45136867</t>
  </si>
  <si>
    <t>"Pro kanalizaci" (33+6,1)*0,6*1</t>
  </si>
  <si>
    <t>"Pro odvodňovací žlábky" 8*0,5*0,3+3,5*0,4*0,3</t>
  </si>
  <si>
    <t>"Pro obrubníky" 3*0,3*0,3</t>
  </si>
  <si>
    <t>8</t>
  </si>
  <si>
    <t>162211311</t>
  </si>
  <si>
    <t>Vodorovné přemístění výkopku z horniny třídy těžitelnosti I, skupiny 1 až 3 stavebním kolečkem do 10 m</t>
  </si>
  <si>
    <t>988626749</t>
  </si>
  <si>
    <t>25,35-10,374-10,74</t>
  </si>
  <si>
    <t>9</t>
  </si>
  <si>
    <t>162211319</t>
  </si>
  <si>
    <t>Příplatek k vodorovnému přemístění výkopku z horniny třídy těžitelnosti I, skupiny 1 až 3 stavebním kolečkem ZKD 10 m</t>
  </si>
  <si>
    <t>151112637</t>
  </si>
  <si>
    <t>4,236*2</t>
  </si>
  <si>
    <t>10</t>
  </si>
  <si>
    <t>162751113</t>
  </si>
  <si>
    <t>Vodorovné přemístění do 6000 m výkopku/sypaniny z horniny třídy těžitelnosti I, skupiny 1 až 3</t>
  </si>
  <si>
    <t>1775871620</t>
  </si>
  <si>
    <t>11</t>
  </si>
  <si>
    <t>167111101</t>
  </si>
  <si>
    <t>Nakládání výkopku z hornin třídy těžitelnosti I, skupiny 1 až 3 do 100 m3 ručně</t>
  </si>
  <si>
    <t>-760320244</t>
  </si>
  <si>
    <t>12</t>
  </si>
  <si>
    <t>171201201</t>
  </si>
  <si>
    <t>Uložení sypaniny na skládky</t>
  </si>
  <si>
    <t>1247549917</t>
  </si>
  <si>
    <t>13</t>
  </si>
  <si>
    <t>171201231</t>
  </si>
  <si>
    <t>Poplatek za uložení zeminy a kamení na recyklační skládce (skládkovné) kód odpadu 17 05 04</t>
  </si>
  <si>
    <t>t</t>
  </si>
  <si>
    <t>1226399155</t>
  </si>
  <si>
    <t>4,236*1,7</t>
  </si>
  <si>
    <t>14</t>
  </si>
  <si>
    <t>174101102</t>
  </si>
  <si>
    <t>Zásyp v uzavřených prostorech sypaninou se zhutněním</t>
  </si>
  <si>
    <t>-463835338</t>
  </si>
  <si>
    <t>33*0,6*0,45+6,1*0,6*0,4</t>
  </si>
  <si>
    <t>175111101</t>
  </si>
  <si>
    <t>Obsypání potrubí ručně sypaninou bez prohození, uloženou do 3 m</t>
  </si>
  <si>
    <t>-1759856545</t>
  </si>
  <si>
    <t>33*0,6*0,45+6,1*0,6*0,5</t>
  </si>
  <si>
    <t>16</t>
  </si>
  <si>
    <t>175111109</t>
  </si>
  <si>
    <t>Příplatek k obsypání potrubí za ruční prohození sypaniny, uložené do 3 m</t>
  </si>
  <si>
    <t>1368740371</t>
  </si>
  <si>
    <t>17</t>
  </si>
  <si>
    <t>181411131</t>
  </si>
  <si>
    <t>Založení parkového trávníku výsevem plochy do 1000 m2 v rovině a ve svahu do 1:5</t>
  </si>
  <si>
    <t>939261459</t>
  </si>
  <si>
    <t>18</t>
  </si>
  <si>
    <t>M</t>
  </si>
  <si>
    <t>005724100</t>
  </si>
  <si>
    <t>osivo směs travní parková</t>
  </si>
  <si>
    <t>kg</t>
  </si>
  <si>
    <t>644134633</t>
  </si>
  <si>
    <t>48,6*0,03</t>
  </si>
  <si>
    <t>19</t>
  </si>
  <si>
    <t>181351003</t>
  </si>
  <si>
    <t>Rozprostření ornice tl vrstvy do 200 mm pl do 100 m2 v rovině nebo ve svahu do 1:5 strojně</t>
  </si>
  <si>
    <t>513357904</t>
  </si>
  <si>
    <t>20</t>
  </si>
  <si>
    <t>199-010</t>
  </si>
  <si>
    <t>Vytýčení stávajících inženýrských sítí</t>
  </si>
  <si>
    <t>kpl</t>
  </si>
  <si>
    <t>1609629732</t>
  </si>
  <si>
    <t>199-020</t>
  </si>
  <si>
    <t>Ošetření kořenů stromu u trasy kanalizace</t>
  </si>
  <si>
    <t>ks</t>
  </si>
  <si>
    <t>-2075393990</t>
  </si>
  <si>
    <t>22</t>
  </si>
  <si>
    <t>199-030</t>
  </si>
  <si>
    <t>Ochrana kanalizace včetně lože protikořenovou textilií</t>
  </si>
  <si>
    <t>-2101716819</t>
  </si>
  <si>
    <t>10*(0,6+0,5)*2</t>
  </si>
  <si>
    <t>Vodorovné konstrukce</t>
  </si>
  <si>
    <t>23</t>
  </si>
  <si>
    <t>451572111</t>
  </si>
  <si>
    <t>Lože pod potrubí otevřený výkop z kameniva drobného těženého</t>
  </si>
  <si>
    <t>-1425786762</t>
  </si>
  <si>
    <t>(33+6,1)*0,6*0,1</t>
  </si>
  <si>
    <t>Komunikace pozemní</t>
  </si>
  <si>
    <t>24</t>
  </si>
  <si>
    <t>566901132</t>
  </si>
  <si>
    <t>Vyspravení podkladu po překopech ing sítí plochy do 15 m2 štěrkodrtí tl. 150 mm</t>
  </si>
  <si>
    <t>-144134632</t>
  </si>
  <si>
    <t>25</t>
  </si>
  <si>
    <t>566901171</t>
  </si>
  <si>
    <t>Vyspravení podkladu po překopech ing sítí plochy do 15 m2 betonem tř. PB I (C 20/25) tl 100 mm</t>
  </si>
  <si>
    <t>305250127</t>
  </si>
  <si>
    <t>26</t>
  </si>
  <si>
    <t>572330111</t>
  </si>
  <si>
    <t>Vyspravení krytu komunikací po překopech plochy do 15 m2 obalovaným kamenivem tl 50 mm</t>
  </si>
  <si>
    <t>1696546335</t>
  </si>
  <si>
    <t>27</t>
  </si>
  <si>
    <t>572340111</t>
  </si>
  <si>
    <t>Vyspravení krytu komunikací po překopech plochy do 15 m2 asfaltovým betonem ACO (AB) tl 50 mm</t>
  </si>
  <si>
    <t>1204039114</t>
  </si>
  <si>
    <t>28</t>
  </si>
  <si>
    <t>596841120</t>
  </si>
  <si>
    <t>Kladení betonové dlažby komunikací pro pěší do lože z cement malty vel do 0,09 m2 plochy do 50 m2</t>
  </si>
  <si>
    <t>-1391666171</t>
  </si>
  <si>
    <t>29</t>
  </si>
  <si>
    <t>59246115</t>
  </si>
  <si>
    <t>dlažba betonová chodníková 300x300x32mm přírodní</t>
  </si>
  <si>
    <t>1250667794</t>
  </si>
  <si>
    <t>3,6*1,05</t>
  </si>
  <si>
    <t>30</t>
  </si>
  <si>
    <t>599141111</t>
  </si>
  <si>
    <t>Vyplnění spár živičnou zálivkou</t>
  </si>
  <si>
    <t>m</t>
  </si>
  <si>
    <t>-1641842677</t>
  </si>
  <si>
    <t>Trubní vedení</t>
  </si>
  <si>
    <t>31</t>
  </si>
  <si>
    <t>871315211</t>
  </si>
  <si>
    <t>Kanalizační potrubí z tvrdého PVC-systém KG tuhost třídy SN4 DN150</t>
  </si>
  <si>
    <t>1352963348</t>
  </si>
  <si>
    <t>32</t>
  </si>
  <si>
    <t>871355211</t>
  </si>
  <si>
    <t>Kanalizační potrubí z tvrdého PVC-systém KG tuhost třídy SN4 DN200</t>
  </si>
  <si>
    <t>-1744153440</t>
  </si>
  <si>
    <t>33</t>
  </si>
  <si>
    <t>877355221</t>
  </si>
  <si>
    <t>Montáž tvarovek z tvrdého PVC-systém KG nebo z polypropylenu-systém KG 2000 dvouosé DN 200</t>
  </si>
  <si>
    <t>kus</t>
  </si>
  <si>
    <t>-1813607893</t>
  </si>
  <si>
    <t>34</t>
  </si>
  <si>
    <t>28611918</t>
  </si>
  <si>
    <t>odbočka kanalizační s hrdlem PVC 200/160/45°</t>
  </si>
  <si>
    <t>-722571697</t>
  </si>
  <si>
    <t>35</t>
  </si>
  <si>
    <t>892351111</t>
  </si>
  <si>
    <t>Tlaková zkouška vodou potrubí DN 150 nebo 200</t>
  </si>
  <si>
    <t>892382434</t>
  </si>
  <si>
    <t>33+6,1</t>
  </si>
  <si>
    <t>36</t>
  </si>
  <si>
    <t>892372111</t>
  </si>
  <si>
    <t>Zabezpečení konců potrubí DN do 300 při tlakových zkouškách vodou</t>
  </si>
  <si>
    <t>989566006</t>
  </si>
  <si>
    <t>37</t>
  </si>
  <si>
    <t>894811151</t>
  </si>
  <si>
    <t>Revizní šachta z PVC systém RV typ přímý, DN 400/200 tlak 12,5 t hl od 910 do 1280 mm</t>
  </si>
  <si>
    <t>909297579</t>
  </si>
  <si>
    <t>38</t>
  </si>
  <si>
    <t>8999-010</t>
  </si>
  <si>
    <t>Napojení na stávající kanalizaci</t>
  </si>
  <si>
    <t>963485009</t>
  </si>
  <si>
    <t>Ostatní konstrukce a práce, bourání</t>
  </si>
  <si>
    <t>39</t>
  </si>
  <si>
    <t>916231213</t>
  </si>
  <si>
    <t>Osazení chodníkového obrubníku betonového stojatého s boční opěrou do lože z betonu prostého</t>
  </si>
  <si>
    <t>834173573</t>
  </si>
  <si>
    <t>40</t>
  </si>
  <si>
    <t>59217023</t>
  </si>
  <si>
    <t>obrubník betonový chodníkový 1000x150x250mm</t>
  </si>
  <si>
    <t>1616309024</t>
  </si>
  <si>
    <t>41</t>
  </si>
  <si>
    <t>919735112</t>
  </si>
  <si>
    <t>Řezání stávajícího živičného krytu hl do 100 mm</t>
  </si>
  <si>
    <t>-2030777514</t>
  </si>
  <si>
    <t>(2,6+1,1)*2+1,2*4</t>
  </si>
  <si>
    <t>42</t>
  </si>
  <si>
    <t>935113111</t>
  </si>
  <si>
    <t>Osazení odvodňovacího polymerbetonového žlabu s krycím roštem šířky do 200 mm</t>
  </si>
  <si>
    <t>1459082060</t>
  </si>
  <si>
    <t>43</t>
  </si>
  <si>
    <t>5929-010</t>
  </si>
  <si>
    <t>odvodňovací žlábek z polyesteru vyztuženého skelnnými vlákny, zátěžová třída A15-D400 š. 200mm - žlab dl.1m</t>
  </si>
  <si>
    <t>122473274</t>
  </si>
  <si>
    <t>44</t>
  </si>
  <si>
    <t>5929-020</t>
  </si>
  <si>
    <t>odvodňovací žlábek z polyesteru vyztuženého skelnnými vlákny, zátěžová třída A15-D400 š. 200mm - žlab dl.0,5m</t>
  </si>
  <si>
    <t>-340001778</t>
  </si>
  <si>
    <t>45</t>
  </si>
  <si>
    <t>5929-030</t>
  </si>
  <si>
    <t>odvodňovací žlábek z polyesteru vyztuženého skelnnými vlákny, zátěžová třída A15-D400 š. 200mm - čelní stěna plná</t>
  </si>
  <si>
    <t>617345173</t>
  </si>
  <si>
    <t>46</t>
  </si>
  <si>
    <t>5929-040</t>
  </si>
  <si>
    <t>odvodňovací žlábek z polyesteru vyztuženého skelnnými vlákny, zátěžová třída A15-D400 š. 200mm - čelní stěna s nátrubkem DN 150</t>
  </si>
  <si>
    <t>1437650761</t>
  </si>
  <si>
    <t>47</t>
  </si>
  <si>
    <t>5929-050</t>
  </si>
  <si>
    <t>odvodňovací žlábek z polyesteru vyztuženého skelnnými vlákny, zátěžová třída A15-D400 š. 200mm - rošt litinový C250 dl.0,5m</t>
  </si>
  <si>
    <t>1732995443</t>
  </si>
  <si>
    <t>48</t>
  </si>
  <si>
    <t>935113112</t>
  </si>
  <si>
    <t>Osazení odvodňovacího polymerbetonového žlabu s krycím roštem šířky přes 200 mm</t>
  </si>
  <si>
    <t>-1597444484</t>
  </si>
  <si>
    <t>49</t>
  </si>
  <si>
    <t>5929-060</t>
  </si>
  <si>
    <t>odvodňovací žlábek z polyesteru vyztuženého skelnnými vlákny, zátěžová třída A15-D400 š. 300mm - žlab dl.1m</t>
  </si>
  <si>
    <t>-2085772173</t>
  </si>
  <si>
    <t>50</t>
  </si>
  <si>
    <t>5929-070</t>
  </si>
  <si>
    <t>odvodňovací žlábek z polyesteru vyztuženého skelnnými vlákny, zátěžová třída A15-D400 š. 300mm - čelní stěna plná</t>
  </si>
  <si>
    <t>-1985553208</t>
  </si>
  <si>
    <t>51</t>
  </si>
  <si>
    <t>5929-080</t>
  </si>
  <si>
    <t>odvodňovací žlábek z polyesteru vyztuženého skelnnými vlákny, zátěžová třída A15-D400 š. 300mm - odtokové hrdlo DN200</t>
  </si>
  <si>
    <t>-1085448603</t>
  </si>
  <si>
    <t>52</t>
  </si>
  <si>
    <t>5929-090</t>
  </si>
  <si>
    <t>odvodňovací žlábek z polyesteru vyztuženého skelnnými vlákny, zátěžová třída A15-D400 š. 300mm - rošt litinový C250 dl.0,5m</t>
  </si>
  <si>
    <t>-520080473</t>
  </si>
  <si>
    <t>997</t>
  </si>
  <si>
    <t>Přesun sutě</t>
  </si>
  <si>
    <t>53</t>
  </si>
  <si>
    <t>997221111</t>
  </si>
  <si>
    <t>Vodorovná doprava suti ze sypkých materiálů nošením do 50 m</t>
  </si>
  <si>
    <t>-944560727</t>
  </si>
  <si>
    <t>54</t>
  </si>
  <si>
    <t>997221551</t>
  </si>
  <si>
    <t>Vodorovná doprava suti ze sypkých materiálů do 1 km</t>
  </si>
  <si>
    <t>-627121098</t>
  </si>
  <si>
    <t>55</t>
  </si>
  <si>
    <t>997221559</t>
  </si>
  <si>
    <t>Příplatek ZKD 1 km u vodorovné dopravy suti ze sypkých materiálů</t>
  </si>
  <si>
    <t>497573643</t>
  </si>
  <si>
    <t>5,09*5 'Přepočtené koeficientem množství</t>
  </si>
  <si>
    <t>56</t>
  </si>
  <si>
    <t>997221861</t>
  </si>
  <si>
    <t>Poplatek za uložení stavebního odpadu na recyklační skládce (skládkovné) z prostého betonu pod kódem 17 01 01</t>
  </si>
  <si>
    <t>-481653066</t>
  </si>
  <si>
    <t>0,918+0,666</t>
  </si>
  <si>
    <t>57</t>
  </si>
  <si>
    <t>997221862</t>
  </si>
  <si>
    <t>Poplatek za uložení stavebního odpadu na recyklační skládce (skládkovné) z armovaného betonu pod kódem 17 01 01</t>
  </si>
  <si>
    <t>1003981459</t>
  </si>
  <si>
    <t>58</t>
  </si>
  <si>
    <t>997221873</t>
  </si>
  <si>
    <t>Poplatek za uložení stavebního odpadu na recyklační skládce (skládkovné) zeminy a kamení zatříděného do Katalogu odpadů pod kódem 17 05 04</t>
  </si>
  <si>
    <t>-1156784445</t>
  </si>
  <si>
    <t>998</t>
  </si>
  <si>
    <t>Přesun hmot</t>
  </si>
  <si>
    <t>59</t>
  </si>
  <si>
    <t>998276101</t>
  </si>
  <si>
    <t>Přesun hmot pro trubní vedení z trub z plastických hmot otevřený výkop</t>
  </si>
  <si>
    <t>573196850</t>
  </si>
  <si>
    <t>VRN</t>
  </si>
  <si>
    <t>Vedlejší rozpočtové náklady</t>
  </si>
  <si>
    <t>VRN1</t>
  </si>
  <si>
    <t>Průzkumné, geodetické a projektové práce</t>
  </si>
  <si>
    <t>60</t>
  </si>
  <si>
    <t>012002000</t>
  </si>
  <si>
    <t>Geodetické práce - geodetické zaměření dokončené stavby</t>
  </si>
  <si>
    <t>1024</t>
  </si>
  <si>
    <t>1809334524</t>
  </si>
  <si>
    <t>61</t>
  </si>
  <si>
    <t>013002000</t>
  </si>
  <si>
    <t>Projektové práce - dokumentace skutečného provedení stavby</t>
  </si>
  <si>
    <t>-875756254</t>
  </si>
  <si>
    <t>VRN3</t>
  </si>
  <si>
    <t>Zařízení staveniště</t>
  </si>
  <si>
    <t>62</t>
  </si>
  <si>
    <t>030001000</t>
  </si>
  <si>
    <t>%</t>
  </si>
  <si>
    <t>887351071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</si>
</sst>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8</v>
      </c>
      <c r="BT3" s="15" t="s">
        <v>9</v>
      </c>
    </row>
    <row r="4" spans="1:74" s="1" customFormat="1" ht="24.95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E4" s="23" t="s">
        <v>12</v>
      </c>
      <c r="BS4" s="15" t="s">
        <v>13</v>
      </c>
    </row>
    <row r="5" spans="1:74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43" t="s">
        <v>15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0"/>
      <c r="AQ5" s="20"/>
      <c r="AR5" s="18"/>
      <c r="BE5" s="240" t="s">
        <v>16</v>
      </c>
      <c r="BS5" s="15" t="s">
        <v>17</v>
      </c>
    </row>
    <row r="6" spans="1:74" s="1" customFormat="1" ht="36.950000000000003" customHeight="1">
      <c r="B6" s="19"/>
      <c r="C6" s="20"/>
      <c r="D6" s="26" t="s">
        <v>18</v>
      </c>
      <c r="E6" s="20"/>
      <c r="F6" s="20"/>
      <c r="G6" s="20"/>
      <c r="H6" s="20"/>
      <c r="I6" s="20"/>
      <c r="J6" s="20"/>
      <c r="K6" s="245" t="s">
        <v>19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0"/>
      <c r="AQ6" s="20"/>
      <c r="AR6" s="18"/>
      <c r="BE6" s="241"/>
      <c r="BS6" s="15" t="s">
        <v>17</v>
      </c>
    </row>
    <row r="7" spans="1:74" s="1" customFormat="1" ht="12" customHeight="1">
      <c r="B7" s="19"/>
      <c r="C7" s="20"/>
      <c r="D7" s="27" t="s">
        <v>20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21</v>
      </c>
      <c r="AL7" s="20"/>
      <c r="AM7" s="20"/>
      <c r="AN7" s="25" t="s">
        <v>1</v>
      </c>
      <c r="AO7" s="20"/>
      <c r="AP7" s="20"/>
      <c r="AQ7" s="20"/>
      <c r="AR7" s="18"/>
      <c r="BE7" s="241"/>
      <c r="BS7" s="15" t="s">
        <v>17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241"/>
      <c r="BS8" s="15" t="s">
        <v>17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41"/>
      <c r="BS9" s="15" t="s">
        <v>17</v>
      </c>
    </row>
    <row r="10" spans="1:74" s="1" customFormat="1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1</v>
      </c>
      <c r="AO10" s="20"/>
      <c r="AP10" s="20"/>
      <c r="AQ10" s="20"/>
      <c r="AR10" s="18"/>
      <c r="BE10" s="241"/>
      <c r="BS10" s="15" t="s">
        <v>17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1</v>
      </c>
      <c r="AO11" s="20"/>
      <c r="AP11" s="20"/>
      <c r="AQ11" s="20"/>
      <c r="AR11" s="18"/>
      <c r="BE11" s="241"/>
      <c r="BS11" s="15" t="s">
        <v>17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41"/>
      <c r="BS12" s="15" t="s">
        <v>17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31</v>
      </c>
      <c r="AO13" s="20"/>
      <c r="AP13" s="20"/>
      <c r="AQ13" s="20"/>
      <c r="AR13" s="18"/>
      <c r="BE13" s="241"/>
      <c r="BS13" s="15" t="s">
        <v>17</v>
      </c>
    </row>
    <row r="14" spans="1:74" ht="12.75">
      <c r="B14" s="19"/>
      <c r="C14" s="20"/>
      <c r="D14" s="20"/>
      <c r="E14" s="246" t="s">
        <v>31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7" t="s">
        <v>29</v>
      </c>
      <c r="AL14" s="20"/>
      <c r="AM14" s="20"/>
      <c r="AN14" s="29" t="s">
        <v>31</v>
      </c>
      <c r="AO14" s="20"/>
      <c r="AP14" s="20"/>
      <c r="AQ14" s="20"/>
      <c r="AR14" s="18"/>
      <c r="BE14" s="241"/>
      <c r="BS14" s="15" t="s">
        <v>17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41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1</v>
      </c>
      <c r="AO16" s="20"/>
      <c r="AP16" s="20"/>
      <c r="AQ16" s="20"/>
      <c r="AR16" s="18"/>
      <c r="BE16" s="241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1</v>
      </c>
      <c r="AO17" s="20"/>
      <c r="AP17" s="20"/>
      <c r="AQ17" s="20"/>
      <c r="AR17" s="18"/>
      <c r="BE17" s="241"/>
      <c r="BS17" s="15" t="s">
        <v>34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41"/>
      <c r="BS18" s="15" t="s">
        <v>35</v>
      </c>
    </row>
    <row r="19" spans="1:71" s="1" customFormat="1" ht="12" customHeight="1">
      <c r="B19" s="19"/>
      <c r="C19" s="20"/>
      <c r="D19" s="27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1</v>
      </c>
      <c r="AO19" s="20"/>
      <c r="AP19" s="20"/>
      <c r="AQ19" s="20"/>
      <c r="AR19" s="18"/>
      <c r="BE19" s="241"/>
      <c r="BS19" s="15" t="s">
        <v>35</v>
      </c>
    </row>
    <row r="20" spans="1:71" s="1" customFormat="1" ht="18.399999999999999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1</v>
      </c>
      <c r="AO20" s="20"/>
      <c r="AP20" s="20"/>
      <c r="AQ20" s="20"/>
      <c r="AR20" s="18"/>
      <c r="BE20" s="241"/>
      <c r="BS20" s="15" t="s">
        <v>34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41"/>
    </row>
    <row r="22" spans="1:71" s="1" customFormat="1" ht="12" customHeight="1">
      <c r="B22" s="19"/>
      <c r="C22" s="20"/>
      <c r="D22" s="27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41"/>
    </row>
    <row r="23" spans="1:71" s="1" customFormat="1" ht="16.5" customHeight="1">
      <c r="B23" s="19"/>
      <c r="C23" s="20"/>
      <c r="D23" s="20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0"/>
      <c r="AP23" s="20"/>
      <c r="AQ23" s="20"/>
      <c r="AR23" s="18"/>
      <c r="BE23" s="241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41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41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9">
        <f>ROUND(AG94,2)</f>
        <v>0</v>
      </c>
      <c r="AL26" s="250"/>
      <c r="AM26" s="250"/>
      <c r="AN26" s="250"/>
      <c r="AO26" s="250"/>
      <c r="AP26" s="34"/>
      <c r="AQ26" s="34"/>
      <c r="AR26" s="37"/>
      <c r="BE26" s="241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1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51" t="s">
        <v>40</v>
      </c>
      <c r="M28" s="251"/>
      <c r="N28" s="251"/>
      <c r="O28" s="251"/>
      <c r="P28" s="251"/>
      <c r="Q28" s="34"/>
      <c r="R28" s="34"/>
      <c r="S28" s="34"/>
      <c r="T28" s="34"/>
      <c r="U28" s="34"/>
      <c r="V28" s="34"/>
      <c r="W28" s="251" t="s">
        <v>41</v>
      </c>
      <c r="X28" s="251"/>
      <c r="Y28" s="251"/>
      <c r="Z28" s="251"/>
      <c r="AA28" s="251"/>
      <c r="AB28" s="251"/>
      <c r="AC28" s="251"/>
      <c r="AD28" s="251"/>
      <c r="AE28" s="251"/>
      <c r="AF28" s="34"/>
      <c r="AG28" s="34"/>
      <c r="AH28" s="34"/>
      <c r="AI28" s="34"/>
      <c r="AJ28" s="34"/>
      <c r="AK28" s="251" t="s">
        <v>42</v>
      </c>
      <c r="AL28" s="251"/>
      <c r="AM28" s="251"/>
      <c r="AN28" s="251"/>
      <c r="AO28" s="251"/>
      <c r="AP28" s="34"/>
      <c r="AQ28" s="34"/>
      <c r="AR28" s="37"/>
      <c r="BE28" s="241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254">
        <v>0.21</v>
      </c>
      <c r="M29" s="253"/>
      <c r="N29" s="253"/>
      <c r="O29" s="253"/>
      <c r="P29" s="253"/>
      <c r="Q29" s="39"/>
      <c r="R29" s="39"/>
      <c r="S29" s="39"/>
      <c r="T29" s="39"/>
      <c r="U29" s="39"/>
      <c r="V29" s="39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39"/>
      <c r="AG29" s="39"/>
      <c r="AH29" s="39"/>
      <c r="AI29" s="39"/>
      <c r="AJ29" s="39"/>
      <c r="AK29" s="252">
        <f>ROUND(AV94, 2)</f>
        <v>0</v>
      </c>
      <c r="AL29" s="253"/>
      <c r="AM29" s="253"/>
      <c r="AN29" s="253"/>
      <c r="AO29" s="253"/>
      <c r="AP29" s="39"/>
      <c r="AQ29" s="39"/>
      <c r="AR29" s="40"/>
      <c r="BE29" s="242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254">
        <v>0.15</v>
      </c>
      <c r="M30" s="253"/>
      <c r="N30" s="253"/>
      <c r="O30" s="253"/>
      <c r="P30" s="253"/>
      <c r="Q30" s="39"/>
      <c r="R30" s="39"/>
      <c r="S30" s="39"/>
      <c r="T30" s="39"/>
      <c r="U30" s="39"/>
      <c r="V30" s="39"/>
      <c r="W30" s="252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F30" s="39"/>
      <c r="AG30" s="39"/>
      <c r="AH30" s="39"/>
      <c r="AI30" s="39"/>
      <c r="AJ30" s="39"/>
      <c r="AK30" s="252">
        <f>ROUND(AW94, 2)</f>
        <v>0</v>
      </c>
      <c r="AL30" s="253"/>
      <c r="AM30" s="253"/>
      <c r="AN30" s="253"/>
      <c r="AO30" s="253"/>
      <c r="AP30" s="39"/>
      <c r="AQ30" s="39"/>
      <c r="AR30" s="40"/>
      <c r="BE30" s="242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254">
        <v>0.21</v>
      </c>
      <c r="M31" s="253"/>
      <c r="N31" s="253"/>
      <c r="O31" s="253"/>
      <c r="P31" s="253"/>
      <c r="Q31" s="39"/>
      <c r="R31" s="39"/>
      <c r="S31" s="39"/>
      <c r="T31" s="39"/>
      <c r="U31" s="39"/>
      <c r="V31" s="39"/>
      <c r="W31" s="252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39"/>
      <c r="AG31" s="39"/>
      <c r="AH31" s="39"/>
      <c r="AI31" s="39"/>
      <c r="AJ31" s="39"/>
      <c r="AK31" s="252">
        <v>0</v>
      </c>
      <c r="AL31" s="253"/>
      <c r="AM31" s="253"/>
      <c r="AN31" s="253"/>
      <c r="AO31" s="253"/>
      <c r="AP31" s="39"/>
      <c r="AQ31" s="39"/>
      <c r="AR31" s="40"/>
      <c r="BE31" s="242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254">
        <v>0.15</v>
      </c>
      <c r="M32" s="253"/>
      <c r="N32" s="253"/>
      <c r="O32" s="253"/>
      <c r="P32" s="253"/>
      <c r="Q32" s="39"/>
      <c r="R32" s="39"/>
      <c r="S32" s="39"/>
      <c r="T32" s="39"/>
      <c r="U32" s="39"/>
      <c r="V32" s="39"/>
      <c r="W32" s="252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39"/>
      <c r="AG32" s="39"/>
      <c r="AH32" s="39"/>
      <c r="AI32" s="39"/>
      <c r="AJ32" s="39"/>
      <c r="AK32" s="252">
        <v>0</v>
      </c>
      <c r="AL32" s="253"/>
      <c r="AM32" s="253"/>
      <c r="AN32" s="253"/>
      <c r="AO32" s="253"/>
      <c r="AP32" s="39"/>
      <c r="AQ32" s="39"/>
      <c r="AR32" s="40"/>
      <c r="BE32" s="242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254">
        <v>0</v>
      </c>
      <c r="M33" s="253"/>
      <c r="N33" s="253"/>
      <c r="O33" s="253"/>
      <c r="P33" s="253"/>
      <c r="Q33" s="39"/>
      <c r="R33" s="39"/>
      <c r="S33" s="39"/>
      <c r="T33" s="39"/>
      <c r="U33" s="39"/>
      <c r="V33" s="39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39"/>
      <c r="AG33" s="39"/>
      <c r="AH33" s="39"/>
      <c r="AI33" s="39"/>
      <c r="AJ33" s="39"/>
      <c r="AK33" s="252">
        <v>0</v>
      </c>
      <c r="AL33" s="253"/>
      <c r="AM33" s="253"/>
      <c r="AN33" s="253"/>
      <c r="AO33" s="253"/>
      <c r="AP33" s="39"/>
      <c r="AQ33" s="39"/>
      <c r="AR33" s="40"/>
      <c r="BE33" s="242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1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255" t="s">
        <v>51</v>
      </c>
      <c r="Y35" s="256"/>
      <c r="Z35" s="256"/>
      <c r="AA35" s="256"/>
      <c r="AB35" s="256"/>
      <c r="AC35" s="43"/>
      <c r="AD35" s="43"/>
      <c r="AE35" s="43"/>
      <c r="AF35" s="43"/>
      <c r="AG35" s="43"/>
      <c r="AH35" s="43"/>
      <c r="AI35" s="43"/>
      <c r="AJ35" s="43"/>
      <c r="AK35" s="257">
        <f>SUM(AK26:AK33)</f>
        <v>0</v>
      </c>
      <c r="AL35" s="256"/>
      <c r="AM35" s="256"/>
      <c r="AN35" s="256"/>
      <c r="AO35" s="258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52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53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54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55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54</v>
      </c>
      <c r="AI60" s="36"/>
      <c r="AJ60" s="36"/>
      <c r="AK60" s="36"/>
      <c r="AL60" s="36"/>
      <c r="AM60" s="50" t="s">
        <v>55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56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57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54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55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54</v>
      </c>
      <c r="AI75" s="36"/>
      <c r="AJ75" s="36"/>
      <c r="AK75" s="36"/>
      <c r="AL75" s="36"/>
      <c r="AM75" s="50" t="s">
        <v>55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0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0" s="2" customFormat="1" ht="24.95" customHeight="1">
      <c r="A82" s="32"/>
      <c r="B82" s="33"/>
      <c r="C82" s="21" t="s">
        <v>58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0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0" s="4" customFormat="1" ht="12" customHeight="1">
      <c r="B84" s="56"/>
      <c r="C84" s="27" t="s">
        <v>14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2020-041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0" s="5" customFormat="1" ht="36.950000000000003" customHeight="1">
      <c r="B85" s="59"/>
      <c r="C85" s="60" t="s">
        <v>18</v>
      </c>
      <c r="D85" s="61"/>
      <c r="E85" s="61"/>
      <c r="F85" s="61"/>
      <c r="G85" s="61"/>
      <c r="H85" s="61"/>
      <c r="I85" s="61"/>
      <c r="J85" s="61"/>
      <c r="K85" s="61"/>
      <c r="L85" s="259" t="str">
        <f>K6</f>
        <v>Odvodnění pozemků p.č. 114/1, 115,1 a 116/1 Městský úřad Strakonice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1"/>
      <c r="AQ85" s="61"/>
      <c r="AR85" s="62"/>
    </row>
    <row r="86" spans="1:90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0" s="2" customFormat="1" ht="12" customHeight="1">
      <c r="A87" s="32"/>
      <c r="B87" s="33"/>
      <c r="C87" s="27" t="s">
        <v>22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Strakonice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24</v>
      </c>
      <c r="AJ87" s="34"/>
      <c r="AK87" s="34"/>
      <c r="AL87" s="34"/>
      <c r="AM87" s="261" t="str">
        <f>IF(AN8= "","",AN8)</f>
        <v>16. 6. 2020</v>
      </c>
      <c r="AN87" s="261"/>
      <c r="AO87" s="34"/>
      <c r="AP87" s="34"/>
      <c r="AQ87" s="34"/>
      <c r="AR87" s="37"/>
      <c r="BE87" s="32"/>
    </row>
    <row r="88" spans="1:90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0" s="2" customFormat="1" ht="15.2" customHeight="1">
      <c r="A89" s="32"/>
      <c r="B89" s="33"/>
      <c r="C89" s="27" t="s">
        <v>26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Město Strakonice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62" t="str">
        <f>IF(E17="","",E17)</f>
        <v>Kozlík Zdeněk</v>
      </c>
      <c r="AN89" s="263"/>
      <c r="AO89" s="263"/>
      <c r="AP89" s="263"/>
      <c r="AQ89" s="34"/>
      <c r="AR89" s="37"/>
      <c r="AS89" s="264" t="s">
        <v>59</v>
      </c>
      <c r="AT89" s="265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0" s="2" customFormat="1" ht="15.2" customHeight="1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36</v>
      </c>
      <c r="AJ90" s="34"/>
      <c r="AK90" s="34"/>
      <c r="AL90" s="34"/>
      <c r="AM90" s="262" t="str">
        <f>IF(E20="","",E20)</f>
        <v>Pavel Hrba</v>
      </c>
      <c r="AN90" s="263"/>
      <c r="AO90" s="263"/>
      <c r="AP90" s="263"/>
      <c r="AQ90" s="34"/>
      <c r="AR90" s="37"/>
      <c r="AS90" s="266"/>
      <c r="AT90" s="267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0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8"/>
      <c r="AT91" s="269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0" s="2" customFormat="1" ht="29.25" customHeight="1">
      <c r="A92" s="32"/>
      <c r="B92" s="33"/>
      <c r="C92" s="270" t="s">
        <v>60</v>
      </c>
      <c r="D92" s="271"/>
      <c r="E92" s="271"/>
      <c r="F92" s="271"/>
      <c r="G92" s="271"/>
      <c r="H92" s="71"/>
      <c r="I92" s="272" t="s">
        <v>61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3" t="s">
        <v>62</v>
      </c>
      <c r="AH92" s="271"/>
      <c r="AI92" s="271"/>
      <c r="AJ92" s="271"/>
      <c r="AK92" s="271"/>
      <c r="AL92" s="271"/>
      <c r="AM92" s="271"/>
      <c r="AN92" s="272" t="s">
        <v>63</v>
      </c>
      <c r="AO92" s="271"/>
      <c r="AP92" s="274"/>
      <c r="AQ92" s="72" t="s">
        <v>64</v>
      </c>
      <c r="AR92" s="37"/>
      <c r="AS92" s="73" t="s">
        <v>65</v>
      </c>
      <c r="AT92" s="74" t="s">
        <v>66</v>
      </c>
      <c r="AU92" s="74" t="s">
        <v>67</v>
      </c>
      <c r="AV92" s="74" t="s">
        <v>68</v>
      </c>
      <c r="AW92" s="74" t="s">
        <v>69</v>
      </c>
      <c r="AX92" s="74" t="s">
        <v>70</v>
      </c>
      <c r="AY92" s="74" t="s">
        <v>71</v>
      </c>
      <c r="AZ92" s="74" t="s">
        <v>72</v>
      </c>
      <c r="BA92" s="74" t="s">
        <v>73</v>
      </c>
      <c r="BB92" s="74" t="s">
        <v>74</v>
      </c>
      <c r="BC92" s="74" t="s">
        <v>75</v>
      </c>
      <c r="BD92" s="75" t="s">
        <v>76</v>
      </c>
      <c r="BE92" s="32"/>
    </row>
    <row r="93" spans="1:90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0" s="6" customFormat="1" ht="32.450000000000003" customHeight="1">
      <c r="B94" s="79"/>
      <c r="C94" s="80" t="s">
        <v>77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78">
        <f>ROUND(AG95,2)</f>
        <v>0</v>
      </c>
      <c r="AH94" s="278"/>
      <c r="AI94" s="278"/>
      <c r="AJ94" s="278"/>
      <c r="AK94" s="278"/>
      <c r="AL94" s="278"/>
      <c r="AM94" s="278"/>
      <c r="AN94" s="279">
        <f>SUM(AG94,AT94)</f>
        <v>0</v>
      </c>
      <c r="AO94" s="279"/>
      <c r="AP94" s="279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78</v>
      </c>
      <c r="BT94" s="89" t="s">
        <v>79</v>
      </c>
      <c r="BV94" s="89" t="s">
        <v>80</v>
      </c>
      <c r="BW94" s="89" t="s">
        <v>5</v>
      </c>
      <c r="BX94" s="89" t="s">
        <v>81</v>
      </c>
      <c r="CL94" s="89" t="s">
        <v>1</v>
      </c>
    </row>
    <row r="95" spans="1:90" s="7" customFormat="1" ht="24.75" customHeight="1">
      <c r="A95" s="90" t="s">
        <v>82</v>
      </c>
      <c r="B95" s="91"/>
      <c r="C95" s="92"/>
      <c r="D95" s="277" t="s">
        <v>15</v>
      </c>
      <c r="E95" s="277"/>
      <c r="F95" s="277"/>
      <c r="G95" s="277"/>
      <c r="H95" s="277"/>
      <c r="I95" s="93"/>
      <c r="J95" s="277" t="s">
        <v>19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'2020-041 - Odvodnění poze...'!J28</f>
        <v>0</v>
      </c>
      <c r="AH95" s="276"/>
      <c r="AI95" s="276"/>
      <c r="AJ95" s="276"/>
      <c r="AK95" s="276"/>
      <c r="AL95" s="276"/>
      <c r="AM95" s="276"/>
      <c r="AN95" s="275">
        <f>SUM(AG95,AT95)</f>
        <v>0</v>
      </c>
      <c r="AO95" s="276"/>
      <c r="AP95" s="276"/>
      <c r="AQ95" s="94" t="s">
        <v>83</v>
      </c>
      <c r="AR95" s="95"/>
      <c r="AS95" s="96">
        <v>0</v>
      </c>
      <c r="AT95" s="97">
        <f>ROUND(SUM(AV95:AW95),2)</f>
        <v>0</v>
      </c>
      <c r="AU95" s="98">
        <f>'2020-041 - Odvodnění poze...'!P123</f>
        <v>0</v>
      </c>
      <c r="AV95" s="97">
        <f>'2020-041 - Odvodnění poze...'!J31</f>
        <v>0</v>
      </c>
      <c r="AW95" s="97">
        <f>'2020-041 - Odvodnění poze...'!J32</f>
        <v>0</v>
      </c>
      <c r="AX95" s="97">
        <f>'2020-041 - Odvodnění poze...'!J33</f>
        <v>0</v>
      </c>
      <c r="AY95" s="97">
        <f>'2020-041 - Odvodnění poze...'!J34</f>
        <v>0</v>
      </c>
      <c r="AZ95" s="97">
        <f>'2020-041 - Odvodnění poze...'!F31</f>
        <v>0</v>
      </c>
      <c r="BA95" s="97">
        <f>'2020-041 - Odvodnění poze...'!F32</f>
        <v>0</v>
      </c>
      <c r="BB95" s="97">
        <f>'2020-041 - Odvodnění poze...'!F33</f>
        <v>0</v>
      </c>
      <c r="BC95" s="97">
        <f>'2020-041 - Odvodnění poze...'!F34</f>
        <v>0</v>
      </c>
      <c r="BD95" s="99">
        <f>'2020-041 - Odvodnění poze...'!F35</f>
        <v>0</v>
      </c>
      <c r="BT95" s="100" t="s">
        <v>8</v>
      </c>
      <c r="BU95" s="100" t="s">
        <v>84</v>
      </c>
      <c r="BV95" s="100" t="s">
        <v>80</v>
      </c>
      <c r="BW95" s="100" t="s">
        <v>5</v>
      </c>
      <c r="BX95" s="100" t="s">
        <v>81</v>
      </c>
      <c r="CL95" s="100" t="s">
        <v>1</v>
      </c>
    </row>
    <row r="96" spans="1:90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Z9BXGmJFEGXQoy8Pq5PIPrOKx7rYRp6lOu/nrmOHjb4V1G0Qs0rjiu8ScNGTyJ3VTJZyyhr1P9BGnEhc2p4oVA==" saltValue="hLX2Kcg4x7i9E2lZEDPKueE0wLZb9zsB5UmfTRGihRLHFEjiZYV4j1tCDgkhbLsx5L40VlvXEC/yP9Gei0xXz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0-041 - Odvodnění poz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tabSelected="1" topLeftCell="A20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5" t="s">
        <v>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18"/>
      <c r="AT3" s="15" t="s">
        <v>85</v>
      </c>
    </row>
    <row r="4" spans="1:46" s="1" customFormat="1" ht="24.95" customHeight="1">
      <c r="B4" s="18"/>
      <c r="D4" s="105" t="s">
        <v>86</v>
      </c>
      <c r="I4" s="101"/>
      <c r="L4" s="18"/>
      <c r="M4" s="106" t="s">
        <v>11</v>
      </c>
      <c r="AT4" s="15" t="s">
        <v>4</v>
      </c>
    </row>
    <row r="5" spans="1:46" s="1" customFormat="1" ht="6.95" customHeight="1">
      <c r="B5" s="18"/>
      <c r="I5" s="101"/>
      <c r="L5" s="18"/>
    </row>
    <row r="6" spans="1:46" s="2" customFormat="1" ht="12" customHeight="1">
      <c r="A6" s="32"/>
      <c r="B6" s="37"/>
      <c r="C6" s="32"/>
      <c r="D6" s="107" t="s">
        <v>18</v>
      </c>
      <c r="E6" s="32"/>
      <c r="F6" s="32"/>
      <c r="G6" s="32"/>
      <c r="H6" s="32"/>
      <c r="I6" s="108"/>
      <c r="J6" s="32"/>
      <c r="K6" s="32"/>
      <c r="L6" s="4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24.75" customHeight="1">
      <c r="A7" s="32"/>
      <c r="B7" s="37"/>
      <c r="C7" s="32"/>
      <c r="D7" s="32"/>
      <c r="E7" s="281" t="s">
        <v>19</v>
      </c>
      <c r="F7" s="282"/>
      <c r="G7" s="282"/>
      <c r="H7" s="282"/>
      <c r="I7" s="108"/>
      <c r="J7" s="32"/>
      <c r="K7" s="32"/>
      <c r="L7" s="4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1.25">
      <c r="A8" s="32"/>
      <c r="B8" s="37"/>
      <c r="C8" s="32"/>
      <c r="D8" s="32"/>
      <c r="E8" s="32"/>
      <c r="F8" s="32"/>
      <c r="G8" s="32"/>
      <c r="H8" s="32"/>
      <c r="I8" s="10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7"/>
      <c r="C9" s="32"/>
      <c r="D9" s="107" t="s">
        <v>20</v>
      </c>
      <c r="E9" s="32"/>
      <c r="F9" s="109" t="s">
        <v>1</v>
      </c>
      <c r="G9" s="32"/>
      <c r="H9" s="32"/>
      <c r="I9" s="110" t="s">
        <v>21</v>
      </c>
      <c r="J9" s="109" t="s">
        <v>1</v>
      </c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07" t="s">
        <v>22</v>
      </c>
      <c r="E10" s="32"/>
      <c r="F10" s="109" t="s">
        <v>23</v>
      </c>
      <c r="G10" s="32"/>
      <c r="H10" s="32"/>
      <c r="I10" s="110" t="s">
        <v>24</v>
      </c>
      <c r="J10" s="111" t="str">
        <f>'Rekapitulace stavby'!AN8</f>
        <v>16. 6. 2020</v>
      </c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7"/>
      <c r="C11" s="32"/>
      <c r="D11" s="32"/>
      <c r="E11" s="32"/>
      <c r="F11" s="32"/>
      <c r="G11" s="32"/>
      <c r="H11" s="32"/>
      <c r="I11" s="108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7" t="s">
        <v>26</v>
      </c>
      <c r="E12" s="32"/>
      <c r="F12" s="32"/>
      <c r="G12" s="32"/>
      <c r="H12" s="32"/>
      <c r="I12" s="110" t="s">
        <v>27</v>
      </c>
      <c r="J12" s="109" t="s">
        <v>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7"/>
      <c r="C13" s="32"/>
      <c r="D13" s="32"/>
      <c r="E13" s="109" t="s">
        <v>28</v>
      </c>
      <c r="F13" s="32"/>
      <c r="G13" s="32"/>
      <c r="H13" s="32"/>
      <c r="I13" s="110" t="s">
        <v>29</v>
      </c>
      <c r="J13" s="109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7"/>
      <c r="C14" s="32"/>
      <c r="D14" s="32"/>
      <c r="E14" s="32"/>
      <c r="F14" s="32"/>
      <c r="G14" s="32"/>
      <c r="H14" s="32"/>
      <c r="I14" s="108"/>
      <c r="J14" s="32"/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107" t="s">
        <v>30</v>
      </c>
      <c r="E15" s="32"/>
      <c r="F15" s="32"/>
      <c r="G15" s="32"/>
      <c r="H15" s="32"/>
      <c r="I15" s="110" t="s">
        <v>27</v>
      </c>
      <c r="J15" s="28" t="str">
        <f>'Rekapitulace stavby'!AN13</f>
        <v>Vyplň údaj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7"/>
      <c r="C16" s="32"/>
      <c r="D16" s="32"/>
      <c r="E16" s="283" t="str">
        <f>'Rekapitulace stavby'!E14</f>
        <v>Vyplň údaj</v>
      </c>
      <c r="F16" s="284"/>
      <c r="G16" s="284"/>
      <c r="H16" s="284"/>
      <c r="I16" s="110" t="s">
        <v>29</v>
      </c>
      <c r="J16" s="28" t="str">
        <f>'Rekapitulace stavby'!AN14</f>
        <v>Vyplň údaj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7"/>
      <c r="C17" s="32"/>
      <c r="D17" s="32"/>
      <c r="E17" s="32"/>
      <c r="F17" s="32"/>
      <c r="G17" s="32"/>
      <c r="H17" s="32"/>
      <c r="I17" s="108"/>
      <c r="J17" s="32"/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107" t="s">
        <v>32</v>
      </c>
      <c r="E18" s="32"/>
      <c r="F18" s="32"/>
      <c r="G18" s="32"/>
      <c r="H18" s="32"/>
      <c r="I18" s="110" t="s">
        <v>27</v>
      </c>
      <c r="J18" s="109" t="s">
        <v>1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9" t="s">
        <v>33</v>
      </c>
      <c r="F19" s="32"/>
      <c r="G19" s="32"/>
      <c r="H19" s="32"/>
      <c r="I19" s="110" t="s">
        <v>29</v>
      </c>
      <c r="J19" s="109" t="s">
        <v>1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108"/>
      <c r="J20" s="32"/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107" t="s">
        <v>36</v>
      </c>
      <c r="E21" s="32"/>
      <c r="F21" s="32"/>
      <c r="G21" s="32"/>
      <c r="H21" s="32"/>
      <c r="I21" s="110" t="s">
        <v>27</v>
      </c>
      <c r="J21" s="109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109" t="s">
        <v>37</v>
      </c>
      <c r="F22" s="32"/>
      <c r="G22" s="32"/>
      <c r="H22" s="32"/>
      <c r="I22" s="110" t="s">
        <v>29</v>
      </c>
      <c r="J22" s="109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108"/>
      <c r="J23" s="32"/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107" t="s">
        <v>38</v>
      </c>
      <c r="E24" s="32"/>
      <c r="F24" s="32"/>
      <c r="G24" s="32"/>
      <c r="H24" s="32"/>
      <c r="I24" s="108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112"/>
      <c r="B25" s="113"/>
      <c r="C25" s="112"/>
      <c r="D25" s="112"/>
      <c r="E25" s="285" t="s">
        <v>1</v>
      </c>
      <c r="F25" s="285"/>
      <c r="G25" s="285"/>
      <c r="H25" s="285"/>
      <c r="I25" s="114"/>
      <c r="J25" s="112"/>
      <c r="K25" s="112"/>
      <c r="L25" s="115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10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116"/>
      <c r="E27" s="116"/>
      <c r="F27" s="116"/>
      <c r="G27" s="116"/>
      <c r="H27" s="116"/>
      <c r="I27" s="117"/>
      <c r="J27" s="116"/>
      <c r="K27" s="116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7"/>
      <c r="C28" s="32"/>
      <c r="D28" s="118" t="s">
        <v>39</v>
      </c>
      <c r="E28" s="32"/>
      <c r="F28" s="32"/>
      <c r="G28" s="32"/>
      <c r="H28" s="32"/>
      <c r="I28" s="108"/>
      <c r="J28" s="119">
        <f>ROUND(J123, 2)</f>
        <v>0</v>
      </c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7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32"/>
      <c r="E30" s="32"/>
      <c r="F30" s="120" t="s">
        <v>41</v>
      </c>
      <c r="G30" s="32"/>
      <c r="H30" s="32"/>
      <c r="I30" s="121" t="s">
        <v>40</v>
      </c>
      <c r="J30" s="120" t="s">
        <v>42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22" t="s">
        <v>43</v>
      </c>
      <c r="E31" s="107" t="s">
        <v>44</v>
      </c>
      <c r="F31" s="123">
        <f>ROUND((SUM(BE123:BE227)),  2)</f>
        <v>0</v>
      </c>
      <c r="G31" s="32"/>
      <c r="H31" s="32"/>
      <c r="I31" s="124">
        <v>0.21</v>
      </c>
      <c r="J31" s="123">
        <f>ROUND(((SUM(BE123:BE227))*I31),  2)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107" t="s">
        <v>45</v>
      </c>
      <c r="F32" s="123">
        <f>ROUND((SUM(BF123:BF227)),  2)</f>
        <v>0</v>
      </c>
      <c r="G32" s="32"/>
      <c r="H32" s="32"/>
      <c r="I32" s="124">
        <v>0.15</v>
      </c>
      <c r="J32" s="123">
        <f>ROUND(((SUM(BF123:BF227))*I32), 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32"/>
      <c r="E33" s="107" t="s">
        <v>46</v>
      </c>
      <c r="F33" s="123">
        <f>ROUND((SUM(BG123:BG227)),  2)</f>
        <v>0</v>
      </c>
      <c r="G33" s="32"/>
      <c r="H33" s="32"/>
      <c r="I33" s="124">
        <v>0.21</v>
      </c>
      <c r="J33" s="123">
        <f>0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07" t="s">
        <v>47</v>
      </c>
      <c r="F34" s="123">
        <f>ROUND((SUM(BH123:BH227)),  2)</f>
        <v>0</v>
      </c>
      <c r="G34" s="32"/>
      <c r="H34" s="32"/>
      <c r="I34" s="124">
        <v>0.15</v>
      </c>
      <c r="J34" s="123">
        <f>0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7" t="s">
        <v>48</v>
      </c>
      <c r="F35" s="123">
        <f>ROUND((SUM(BI123:BI227)),  2)</f>
        <v>0</v>
      </c>
      <c r="G35" s="32"/>
      <c r="H35" s="32"/>
      <c r="I35" s="124">
        <v>0</v>
      </c>
      <c r="J35" s="123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7"/>
      <c r="C36" s="32"/>
      <c r="D36" s="32"/>
      <c r="E36" s="32"/>
      <c r="F36" s="32"/>
      <c r="G36" s="32"/>
      <c r="H36" s="32"/>
      <c r="I36" s="108"/>
      <c r="J36" s="32"/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7"/>
      <c r="C37" s="125"/>
      <c r="D37" s="126" t="s">
        <v>49</v>
      </c>
      <c r="E37" s="127"/>
      <c r="F37" s="127"/>
      <c r="G37" s="128" t="s">
        <v>50</v>
      </c>
      <c r="H37" s="129" t="s">
        <v>51</v>
      </c>
      <c r="I37" s="130"/>
      <c r="J37" s="131">
        <f>SUM(J28:J35)</f>
        <v>0</v>
      </c>
      <c r="K37" s="1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7"/>
      <c r="C38" s="32"/>
      <c r="D38" s="32"/>
      <c r="E38" s="32"/>
      <c r="F38" s="32"/>
      <c r="G38" s="32"/>
      <c r="H38" s="32"/>
      <c r="I38" s="10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18"/>
      <c r="I39" s="101"/>
      <c r="L39" s="18"/>
    </row>
    <row r="40" spans="1:31" s="1" customFormat="1" ht="14.45" customHeight="1">
      <c r="B40" s="18"/>
      <c r="I40" s="101"/>
      <c r="L40" s="18"/>
    </row>
    <row r="41" spans="1:31" s="1" customFormat="1" ht="14.45" customHeight="1">
      <c r="B41" s="18"/>
      <c r="I41" s="101"/>
      <c r="L41" s="18"/>
    </row>
    <row r="42" spans="1:31" s="1" customFormat="1" ht="14.45" customHeight="1">
      <c r="B42" s="18"/>
      <c r="I42" s="101"/>
      <c r="L42" s="18"/>
    </row>
    <row r="43" spans="1:31" s="1" customFormat="1" ht="14.45" customHeight="1">
      <c r="B43" s="18"/>
      <c r="I43" s="101"/>
      <c r="L43" s="18"/>
    </row>
    <row r="44" spans="1:31" s="1" customFormat="1" ht="14.45" customHeight="1">
      <c r="B44" s="18"/>
      <c r="I44" s="101"/>
      <c r="L44" s="18"/>
    </row>
    <row r="45" spans="1:31" s="1" customFormat="1" ht="14.45" customHeight="1">
      <c r="B45" s="18"/>
      <c r="I45" s="101"/>
      <c r="L45" s="18"/>
    </row>
    <row r="46" spans="1:31" s="1" customFormat="1" ht="14.45" customHeight="1">
      <c r="B46" s="18"/>
      <c r="I46" s="101"/>
      <c r="L46" s="18"/>
    </row>
    <row r="47" spans="1:31" s="1" customFormat="1" ht="14.45" customHeight="1">
      <c r="B47" s="18"/>
      <c r="I47" s="101"/>
      <c r="L47" s="18"/>
    </row>
    <row r="48" spans="1:31" s="1" customFormat="1" ht="14.45" customHeight="1">
      <c r="B48" s="18"/>
      <c r="I48" s="101"/>
      <c r="L48" s="18"/>
    </row>
    <row r="49" spans="1:31" s="1" customFormat="1" ht="14.45" customHeight="1">
      <c r="B49" s="18"/>
      <c r="I49" s="101"/>
      <c r="L49" s="18"/>
    </row>
    <row r="50" spans="1:31" s="2" customFormat="1" ht="14.45" customHeight="1">
      <c r="B50" s="49"/>
      <c r="D50" s="133" t="s">
        <v>52</v>
      </c>
      <c r="E50" s="134"/>
      <c r="F50" s="134"/>
      <c r="G50" s="133" t="s">
        <v>53</v>
      </c>
      <c r="H50" s="134"/>
      <c r="I50" s="135"/>
      <c r="J50" s="134"/>
      <c r="K50" s="134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6" t="s">
        <v>54</v>
      </c>
      <c r="E61" s="137"/>
      <c r="F61" s="138" t="s">
        <v>55</v>
      </c>
      <c r="G61" s="136" t="s">
        <v>54</v>
      </c>
      <c r="H61" s="137"/>
      <c r="I61" s="139"/>
      <c r="J61" s="140" t="s">
        <v>55</v>
      </c>
      <c r="K61" s="137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3" t="s">
        <v>56</v>
      </c>
      <c r="E65" s="141"/>
      <c r="F65" s="141"/>
      <c r="G65" s="133" t="s">
        <v>57</v>
      </c>
      <c r="H65" s="141"/>
      <c r="I65" s="142"/>
      <c r="J65" s="141"/>
      <c r="K65" s="14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6" t="s">
        <v>54</v>
      </c>
      <c r="E76" s="137"/>
      <c r="F76" s="138" t="s">
        <v>55</v>
      </c>
      <c r="G76" s="136" t="s">
        <v>54</v>
      </c>
      <c r="H76" s="137"/>
      <c r="I76" s="139"/>
      <c r="J76" s="140" t="s">
        <v>55</v>
      </c>
      <c r="K76" s="137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87</v>
      </c>
      <c r="D82" s="34"/>
      <c r="E82" s="34"/>
      <c r="F82" s="34"/>
      <c r="G82" s="34"/>
      <c r="H82" s="34"/>
      <c r="I82" s="10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0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18</v>
      </c>
      <c r="D84" s="34"/>
      <c r="E84" s="34"/>
      <c r="F84" s="34"/>
      <c r="G84" s="34"/>
      <c r="H84" s="34"/>
      <c r="I84" s="10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4.75" customHeight="1">
      <c r="A85" s="32"/>
      <c r="B85" s="33"/>
      <c r="C85" s="34"/>
      <c r="D85" s="34"/>
      <c r="E85" s="259" t="str">
        <f>E7</f>
        <v>Odvodnění pozemků p.č. 114/1, 115,1 a 116/1 Městský úřad Strakonice</v>
      </c>
      <c r="F85" s="286"/>
      <c r="G85" s="286"/>
      <c r="H85" s="286"/>
      <c r="I85" s="10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10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22</v>
      </c>
      <c r="D87" s="34"/>
      <c r="E87" s="34"/>
      <c r="F87" s="25" t="str">
        <f>F10</f>
        <v>Strakonice</v>
      </c>
      <c r="G87" s="34"/>
      <c r="H87" s="34"/>
      <c r="I87" s="110" t="s">
        <v>24</v>
      </c>
      <c r="J87" s="64" t="str">
        <f>IF(J10="","",J10)</f>
        <v>16. 6. 2020</v>
      </c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0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>
      <c r="A89" s="32"/>
      <c r="B89" s="33"/>
      <c r="C89" s="27" t="s">
        <v>26</v>
      </c>
      <c r="D89" s="34"/>
      <c r="E89" s="34"/>
      <c r="F89" s="25" t="str">
        <f>E13</f>
        <v>Město Strakonice</v>
      </c>
      <c r="G89" s="34"/>
      <c r="H89" s="34"/>
      <c r="I89" s="110" t="s">
        <v>32</v>
      </c>
      <c r="J89" s="30" t="str">
        <f>E19</f>
        <v>Kozlík Zdeněk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30</v>
      </c>
      <c r="D90" s="34"/>
      <c r="E90" s="34"/>
      <c r="F90" s="25" t="str">
        <f>IF(E16="","",E16)</f>
        <v>Vyplň údaj</v>
      </c>
      <c r="G90" s="34"/>
      <c r="H90" s="34"/>
      <c r="I90" s="110" t="s">
        <v>36</v>
      </c>
      <c r="J90" s="30" t="str">
        <f>E22</f>
        <v>Pavel Hrba</v>
      </c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4"/>
      <c r="D91" s="34"/>
      <c r="E91" s="34"/>
      <c r="F91" s="34"/>
      <c r="G91" s="34"/>
      <c r="H91" s="34"/>
      <c r="I91" s="108"/>
      <c r="J91" s="34"/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49" t="s">
        <v>88</v>
      </c>
      <c r="D92" s="150"/>
      <c r="E92" s="150"/>
      <c r="F92" s="150"/>
      <c r="G92" s="150"/>
      <c r="H92" s="150"/>
      <c r="I92" s="151"/>
      <c r="J92" s="152" t="s">
        <v>89</v>
      </c>
      <c r="K92" s="150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0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53" t="s">
        <v>90</v>
      </c>
      <c r="D94" s="34"/>
      <c r="E94" s="34"/>
      <c r="F94" s="34"/>
      <c r="G94" s="34"/>
      <c r="H94" s="34"/>
      <c r="I94" s="108"/>
      <c r="J94" s="82">
        <f>J123</f>
        <v>0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5" t="s">
        <v>91</v>
      </c>
    </row>
    <row r="95" spans="1:47" s="9" customFormat="1" ht="24.95" customHeight="1">
      <c r="B95" s="154"/>
      <c r="C95" s="155"/>
      <c r="D95" s="156" t="s">
        <v>92</v>
      </c>
      <c r="E95" s="157"/>
      <c r="F95" s="157"/>
      <c r="G95" s="157"/>
      <c r="H95" s="157"/>
      <c r="I95" s="158"/>
      <c r="J95" s="159">
        <f>J124</f>
        <v>0</v>
      </c>
      <c r="K95" s="155"/>
      <c r="L95" s="160"/>
    </row>
    <row r="96" spans="1:47" s="10" customFormat="1" ht="19.899999999999999" customHeight="1">
      <c r="B96" s="161"/>
      <c r="C96" s="162"/>
      <c r="D96" s="163" t="s">
        <v>93</v>
      </c>
      <c r="E96" s="164"/>
      <c r="F96" s="164"/>
      <c r="G96" s="164"/>
      <c r="H96" s="164"/>
      <c r="I96" s="165"/>
      <c r="J96" s="166">
        <f>J125</f>
        <v>0</v>
      </c>
      <c r="K96" s="162"/>
      <c r="L96" s="167"/>
    </row>
    <row r="97" spans="1:31" s="10" customFormat="1" ht="19.899999999999999" customHeight="1">
      <c r="B97" s="161"/>
      <c r="C97" s="162"/>
      <c r="D97" s="163" t="s">
        <v>94</v>
      </c>
      <c r="E97" s="164"/>
      <c r="F97" s="164"/>
      <c r="G97" s="164"/>
      <c r="H97" s="164"/>
      <c r="I97" s="165"/>
      <c r="J97" s="166">
        <f>J167</f>
        <v>0</v>
      </c>
      <c r="K97" s="162"/>
      <c r="L97" s="167"/>
    </row>
    <row r="98" spans="1:31" s="10" customFormat="1" ht="19.899999999999999" customHeight="1">
      <c r="B98" s="161"/>
      <c r="C98" s="162"/>
      <c r="D98" s="163" t="s">
        <v>95</v>
      </c>
      <c r="E98" s="164"/>
      <c r="F98" s="164"/>
      <c r="G98" s="164"/>
      <c r="H98" s="164"/>
      <c r="I98" s="165"/>
      <c r="J98" s="166">
        <f>J170</f>
        <v>0</v>
      </c>
      <c r="K98" s="162"/>
      <c r="L98" s="167"/>
    </row>
    <row r="99" spans="1:31" s="10" customFormat="1" ht="19.899999999999999" customHeight="1">
      <c r="B99" s="161"/>
      <c r="C99" s="162"/>
      <c r="D99" s="163" t="s">
        <v>96</v>
      </c>
      <c r="E99" s="164"/>
      <c r="F99" s="164"/>
      <c r="G99" s="164"/>
      <c r="H99" s="164"/>
      <c r="I99" s="165"/>
      <c r="J99" s="166">
        <f>J185</f>
        <v>0</v>
      </c>
      <c r="K99" s="162"/>
      <c r="L99" s="167"/>
    </row>
    <row r="100" spans="1:31" s="10" customFormat="1" ht="19.899999999999999" customHeight="1">
      <c r="B100" s="161"/>
      <c r="C100" s="162"/>
      <c r="D100" s="163" t="s">
        <v>97</v>
      </c>
      <c r="E100" s="164"/>
      <c r="F100" s="164"/>
      <c r="G100" s="164"/>
      <c r="H100" s="164"/>
      <c r="I100" s="165"/>
      <c r="J100" s="166">
        <f>J195</f>
        <v>0</v>
      </c>
      <c r="K100" s="162"/>
      <c r="L100" s="167"/>
    </row>
    <row r="101" spans="1:31" s="10" customFormat="1" ht="19.899999999999999" customHeight="1">
      <c r="B101" s="161"/>
      <c r="C101" s="162"/>
      <c r="D101" s="163" t="s">
        <v>98</v>
      </c>
      <c r="E101" s="164"/>
      <c r="F101" s="164"/>
      <c r="G101" s="164"/>
      <c r="H101" s="164"/>
      <c r="I101" s="165"/>
      <c r="J101" s="166">
        <f>J211</f>
        <v>0</v>
      </c>
      <c r="K101" s="162"/>
      <c r="L101" s="167"/>
    </row>
    <row r="102" spans="1:31" s="10" customFormat="1" ht="19.899999999999999" customHeight="1">
      <c r="B102" s="161"/>
      <c r="C102" s="162"/>
      <c r="D102" s="163" t="s">
        <v>99</v>
      </c>
      <c r="E102" s="164"/>
      <c r="F102" s="164"/>
      <c r="G102" s="164"/>
      <c r="H102" s="164"/>
      <c r="I102" s="165"/>
      <c r="J102" s="166">
        <f>J220</f>
        <v>0</v>
      </c>
      <c r="K102" s="162"/>
      <c r="L102" s="167"/>
    </row>
    <row r="103" spans="1:31" s="9" customFormat="1" ht="24.95" customHeight="1">
      <c r="B103" s="154"/>
      <c r="C103" s="155"/>
      <c r="D103" s="156" t="s">
        <v>100</v>
      </c>
      <c r="E103" s="157"/>
      <c r="F103" s="157"/>
      <c r="G103" s="157"/>
      <c r="H103" s="157"/>
      <c r="I103" s="158"/>
      <c r="J103" s="159">
        <f>J222</f>
        <v>0</v>
      </c>
      <c r="K103" s="155"/>
      <c r="L103" s="160"/>
    </row>
    <row r="104" spans="1:31" s="10" customFormat="1" ht="19.899999999999999" customHeight="1">
      <c r="B104" s="161"/>
      <c r="C104" s="162"/>
      <c r="D104" s="163" t="s">
        <v>101</v>
      </c>
      <c r="E104" s="164"/>
      <c r="F104" s="164"/>
      <c r="G104" s="164"/>
      <c r="H104" s="164"/>
      <c r="I104" s="165"/>
      <c r="J104" s="166">
        <f>J223</f>
        <v>0</v>
      </c>
      <c r="K104" s="162"/>
      <c r="L104" s="167"/>
    </row>
    <row r="105" spans="1:31" s="10" customFormat="1" ht="19.899999999999999" customHeight="1">
      <c r="B105" s="161"/>
      <c r="C105" s="162"/>
      <c r="D105" s="163" t="s">
        <v>102</v>
      </c>
      <c r="E105" s="164"/>
      <c r="F105" s="164"/>
      <c r="G105" s="164"/>
      <c r="H105" s="164"/>
      <c r="I105" s="165"/>
      <c r="J105" s="166">
        <f>J226</f>
        <v>0</v>
      </c>
      <c r="K105" s="162"/>
      <c r="L105" s="167"/>
    </row>
    <row r="106" spans="1:31" s="2" customFormat="1" ht="21.75" customHeight="1">
      <c r="A106" s="32"/>
      <c r="B106" s="33"/>
      <c r="C106" s="34"/>
      <c r="D106" s="34"/>
      <c r="E106" s="34"/>
      <c r="F106" s="34"/>
      <c r="G106" s="34"/>
      <c r="H106" s="34"/>
      <c r="I106" s="108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52"/>
      <c r="C107" s="53"/>
      <c r="D107" s="53"/>
      <c r="E107" s="53"/>
      <c r="F107" s="53"/>
      <c r="G107" s="53"/>
      <c r="H107" s="53"/>
      <c r="I107" s="145"/>
      <c r="J107" s="53"/>
      <c r="K107" s="53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5" customHeight="1">
      <c r="A111" s="32"/>
      <c r="B111" s="54"/>
      <c r="C111" s="55"/>
      <c r="D111" s="55"/>
      <c r="E111" s="55"/>
      <c r="F111" s="55"/>
      <c r="G111" s="55"/>
      <c r="H111" s="55"/>
      <c r="I111" s="148"/>
      <c r="J111" s="55"/>
      <c r="K111" s="55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5" customHeight="1">
      <c r="A112" s="32"/>
      <c r="B112" s="33"/>
      <c r="C112" s="21" t="s">
        <v>103</v>
      </c>
      <c r="D112" s="34"/>
      <c r="E112" s="34"/>
      <c r="F112" s="34"/>
      <c r="G112" s="34"/>
      <c r="H112" s="34"/>
      <c r="I112" s="10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0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18</v>
      </c>
      <c r="D114" s="34"/>
      <c r="E114" s="34"/>
      <c r="F114" s="34"/>
      <c r="G114" s="34"/>
      <c r="H114" s="34"/>
      <c r="I114" s="108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4.75" customHeight="1">
      <c r="A115" s="32"/>
      <c r="B115" s="33"/>
      <c r="C115" s="34"/>
      <c r="D115" s="34"/>
      <c r="E115" s="259" t="str">
        <f>E7</f>
        <v>Odvodnění pozemků p.č. 114/1, 115,1 a 116/1 Městský úřad Strakonice</v>
      </c>
      <c r="F115" s="286"/>
      <c r="G115" s="286"/>
      <c r="H115" s="286"/>
      <c r="I115" s="10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08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22</v>
      </c>
      <c r="D117" s="34"/>
      <c r="E117" s="34"/>
      <c r="F117" s="25" t="str">
        <f>F10</f>
        <v>Strakonice</v>
      </c>
      <c r="G117" s="34"/>
      <c r="H117" s="34"/>
      <c r="I117" s="110" t="s">
        <v>24</v>
      </c>
      <c r="J117" s="64" t="str">
        <f>IF(J10="","",J10)</f>
        <v>16. 6. 2020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10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26</v>
      </c>
      <c r="D119" s="34"/>
      <c r="E119" s="34"/>
      <c r="F119" s="25" t="str">
        <f>E13</f>
        <v>Město Strakonice</v>
      </c>
      <c r="G119" s="34"/>
      <c r="H119" s="34"/>
      <c r="I119" s="110" t="s">
        <v>32</v>
      </c>
      <c r="J119" s="30" t="str">
        <f>E19</f>
        <v>Kozlík Zdeněk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30</v>
      </c>
      <c r="D120" s="34"/>
      <c r="E120" s="34"/>
      <c r="F120" s="25" t="str">
        <f>IF(E16="","",E16)</f>
        <v>Vyplň údaj</v>
      </c>
      <c r="G120" s="34"/>
      <c r="H120" s="34"/>
      <c r="I120" s="110" t="s">
        <v>36</v>
      </c>
      <c r="J120" s="30" t="str">
        <f>E22</f>
        <v>Pavel Hrba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108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68"/>
      <c r="B122" s="169"/>
      <c r="C122" s="170" t="s">
        <v>104</v>
      </c>
      <c r="D122" s="171" t="s">
        <v>64</v>
      </c>
      <c r="E122" s="171" t="s">
        <v>60</v>
      </c>
      <c r="F122" s="171" t="s">
        <v>61</v>
      </c>
      <c r="G122" s="171" t="s">
        <v>105</v>
      </c>
      <c r="H122" s="171" t="s">
        <v>106</v>
      </c>
      <c r="I122" s="172" t="s">
        <v>107</v>
      </c>
      <c r="J122" s="173" t="s">
        <v>89</v>
      </c>
      <c r="K122" s="174" t="s">
        <v>108</v>
      </c>
      <c r="L122" s="175"/>
      <c r="M122" s="73" t="s">
        <v>1</v>
      </c>
      <c r="N122" s="74" t="s">
        <v>43</v>
      </c>
      <c r="O122" s="74" t="s">
        <v>109</v>
      </c>
      <c r="P122" s="74" t="s">
        <v>110</v>
      </c>
      <c r="Q122" s="74" t="s">
        <v>111</v>
      </c>
      <c r="R122" s="74" t="s">
        <v>112</v>
      </c>
      <c r="S122" s="74" t="s">
        <v>113</v>
      </c>
      <c r="T122" s="75" t="s">
        <v>114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2" customFormat="1" ht="22.9" customHeight="1">
      <c r="A123" s="32"/>
      <c r="B123" s="33"/>
      <c r="C123" s="80" t="s">
        <v>115</v>
      </c>
      <c r="D123" s="34"/>
      <c r="E123" s="34"/>
      <c r="F123" s="34"/>
      <c r="G123" s="34"/>
      <c r="H123" s="34"/>
      <c r="I123" s="108"/>
      <c r="J123" s="176">
        <f>BK123</f>
        <v>0</v>
      </c>
      <c r="K123" s="34"/>
      <c r="L123" s="37"/>
      <c r="M123" s="76"/>
      <c r="N123" s="177"/>
      <c r="O123" s="77"/>
      <c r="P123" s="178">
        <f>P124+P222</f>
        <v>0</v>
      </c>
      <c r="Q123" s="77"/>
      <c r="R123" s="178">
        <f>R124+R222</f>
        <v>12.777417600000001</v>
      </c>
      <c r="S123" s="77"/>
      <c r="T123" s="179">
        <f>T124+T222</f>
        <v>5.0903999999999998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78</v>
      </c>
      <c r="AU123" s="15" t="s">
        <v>91</v>
      </c>
      <c r="BK123" s="180">
        <f>BK124+BK222</f>
        <v>0</v>
      </c>
    </row>
    <row r="124" spans="1:65" s="12" customFormat="1" ht="25.9" customHeight="1">
      <c r="B124" s="181"/>
      <c r="C124" s="182"/>
      <c r="D124" s="183" t="s">
        <v>78</v>
      </c>
      <c r="E124" s="184" t="s">
        <v>116</v>
      </c>
      <c r="F124" s="184" t="s">
        <v>117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P125+P167+P170+P185+P195+P211+P220</f>
        <v>0</v>
      </c>
      <c r="Q124" s="189"/>
      <c r="R124" s="190">
        <f>R125+R167+R170+R185+R195+R211+R220</f>
        <v>12.777417600000001</v>
      </c>
      <c r="S124" s="189"/>
      <c r="T124" s="191">
        <f>T125+T167+T170+T185+T195+T211+T220</f>
        <v>5.0903999999999998</v>
      </c>
      <c r="AR124" s="192" t="s">
        <v>8</v>
      </c>
      <c r="AT124" s="193" t="s">
        <v>78</v>
      </c>
      <c r="AU124" s="193" t="s">
        <v>79</v>
      </c>
      <c r="AY124" s="192" t="s">
        <v>118</v>
      </c>
      <c r="BK124" s="194">
        <f>BK125+BK167+BK170+BK185+BK195+BK211+BK220</f>
        <v>0</v>
      </c>
    </row>
    <row r="125" spans="1:65" s="12" customFormat="1" ht="22.9" customHeight="1">
      <c r="B125" s="181"/>
      <c r="C125" s="182"/>
      <c r="D125" s="183" t="s">
        <v>78</v>
      </c>
      <c r="E125" s="195" t="s">
        <v>8</v>
      </c>
      <c r="F125" s="195" t="s">
        <v>119</v>
      </c>
      <c r="G125" s="182"/>
      <c r="H125" s="182"/>
      <c r="I125" s="185"/>
      <c r="J125" s="196">
        <f>BK125</f>
        <v>0</v>
      </c>
      <c r="K125" s="182"/>
      <c r="L125" s="187"/>
      <c r="M125" s="188"/>
      <c r="N125" s="189"/>
      <c r="O125" s="189"/>
      <c r="P125" s="190">
        <f>SUM(P126:P166)</f>
        <v>0</v>
      </c>
      <c r="Q125" s="189"/>
      <c r="R125" s="190">
        <f>SUM(R126:R166)</f>
        <v>1.4580000000000001E-3</v>
      </c>
      <c r="S125" s="189"/>
      <c r="T125" s="191">
        <f>SUM(T126:T166)</f>
        <v>5.0903999999999998</v>
      </c>
      <c r="AR125" s="192" t="s">
        <v>8</v>
      </c>
      <c r="AT125" s="193" t="s">
        <v>78</v>
      </c>
      <c r="AU125" s="193" t="s">
        <v>8</v>
      </c>
      <c r="AY125" s="192" t="s">
        <v>118</v>
      </c>
      <c r="BK125" s="194">
        <f>SUM(BK126:BK166)</f>
        <v>0</v>
      </c>
    </row>
    <row r="126" spans="1:65" s="2" customFormat="1" ht="21.75" customHeight="1">
      <c r="A126" s="32"/>
      <c r="B126" s="33"/>
      <c r="C126" s="197" t="s">
        <v>8</v>
      </c>
      <c r="D126" s="197" t="s">
        <v>120</v>
      </c>
      <c r="E126" s="198" t="s">
        <v>121</v>
      </c>
      <c r="F126" s="199" t="s">
        <v>122</v>
      </c>
      <c r="G126" s="200" t="s">
        <v>123</v>
      </c>
      <c r="H126" s="201">
        <v>3.6</v>
      </c>
      <c r="I126" s="202"/>
      <c r="J126" s="203">
        <f>ROUND(I126*H126,0)</f>
        <v>0</v>
      </c>
      <c r="K126" s="204"/>
      <c r="L126" s="37"/>
      <c r="M126" s="205" t="s">
        <v>1</v>
      </c>
      <c r="N126" s="206" t="s">
        <v>44</v>
      </c>
      <c r="O126" s="69"/>
      <c r="P126" s="207">
        <f>O126*H126</f>
        <v>0</v>
      </c>
      <c r="Q126" s="207">
        <v>0</v>
      </c>
      <c r="R126" s="207">
        <f>Q126*H126</f>
        <v>0</v>
      </c>
      <c r="S126" s="207">
        <v>0.255</v>
      </c>
      <c r="T126" s="208">
        <f>S126*H126</f>
        <v>0.91800000000000004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09" t="s">
        <v>124</v>
      </c>
      <c r="AT126" s="209" t="s">
        <v>120</v>
      </c>
      <c r="AU126" s="209" t="s">
        <v>85</v>
      </c>
      <c r="AY126" s="15" t="s">
        <v>118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5" t="s">
        <v>8</v>
      </c>
      <c r="BK126" s="210">
        <f>ROUND(I126*H126,0)</f>
        <v>0</v>
      </c>
      <c r="BL126" s="15" t="s">
        <v>124</v>
      </c>
      <c r="BM126" s="209" t="s">
        <v>125</v>
      </c>
    </row>
    <row r="127" spans="1:65" s="13" customFormat="1" ht="11.25">
      <c r="B127" s="211"/>
      <c r="C127" s="212"/>
      <c r="D127" s="213" t="s">
        <v>126</v>
      </c>
      <c r="E127" s="214" t="s">
        <v>1</v>
      </c>
      <c r="F127" s="215" t="s">
        <v>127</v>
      </c>
      <c r="G127" s="212"/>
      <c r="H127" s="216">
        <v>3.6</v>
      </c>
      <c r="I127" s="217"/>
      <c r="J127" s="212"/>
      <c r="K127" s="212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126</v>
      </c>
      <c r="AU127" s="222" t="s">
        <v>85</v>
      </c>
      <c r="AV127" s="13" t="s">
        <v>85</v>
      </c>
      <c r="AW127" s="13" t="s">
        <v>34</v>
      </c>
      <c r="AX127" s="13" t="s">
        <v>79</v>
      </c>
      <c r="AY127" s="222" t="s">
        <v>118</v>
      </c>
    </row>
    <row r="128" spans="1:65" s="2" customFormat="1" ht="21.75" customHeight="1">
      <c r="A128" s="32"/>
      <c r="B128" s="33"/>
      <c r="C128" s="197" t="s">
        <v>85</v>
      </c>
      <c r="D128" s="197" t="s">
        <v>120</v>
      </c>
      <c r="E128" s="198" t="s">
        <v>128</v>
      </c>
      <c r="F128" s="199" t="s">
        <v>129</v>
      </c>
      <c r="G128" s="200" t="s">
        <v>123</v>
      </c>
      <c r="H128" s="201">
        <v>8.0399999999999991</v>
      </c>
      <c r="I128" s="202"/>
      <c r="J128" s="203">
        <f>ROUND(I128*H128,0)</f>
        <v>0</v>
      </c>
      <c r="K128" s="204"/>
      <c r="L128" s="37"/>
      <c r="M128" s="205" t="s">
        <v>1</v>
      </c>
      <c r="N128" s="206" t="s">
        <v>44</v>
      </c>
      <c r="O128" s="69"/>
      <c r="P128" s="207">
        <f>O128*H128</f>
        <v>0</v>
      </c>
      <c r="Q128" s="207">
        <v>0</v>
      </c>
      <c r="R128" s="207">
        <f>Q128*H128</f>
        <v>0</v>
      </c>
      <c r="S128" s="207">
        <v>0.28999999999999998</v>
      </c>
      <c r="T128" s="208">
        <f>S128*H128</f>
        <v>2.3315999999999995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09" t="s">
        <v>124</v>
      </c>
      <c r="AT128" s="209" t="s">
        <v>120</v>
      </c>
      <c r="AU128" s="209" t="s">
        <v>85</v>
      </c>
      <c r="AY128" s="15" t="s">
        <v>118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5" t="s">
        <v>8</v>
      </c>
      <c r="BK128" s="210">
        <f>ROUND(I128*H128,0)</f>
        <v>0</v>
      </c>
      <c r="BL128" s="15" t="s">
        <v>124</v>
      </c>
      <c r="BM128" s="209" t="s">
        <v>130</v>
      </c>
    </row>
    <row r="129" spans="1:65" s="13" customFormat="1" ht="11.25">
      <c r="B129" s="211"/>
      <c r="C129" s="212"/>
      <c r="D129" s="213" t="s">
        <v>126</v>
      </c>
      <c r="E129" s="214" t="s">
        <v>1</v>
      </c>
      <c r="F129" s="215" t="s">
        <v>127</v>
      </c>
      <c r="G129" s="212"/>
      <c r="H129" s="216">
        <v>3.6</v>
      </c>
      <c r="I129" s="217"/>
      <c r="J129" s="212"/>
      <c r="K129" s="212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126</v>
      </c>
      <c r="AU129" s="222" t="s">
        <v>85</v>
      </c>
      <c r="AV129" s="13" t="s">
        <v>85</v>
      </c>
      <c r="AW129" s="13" t="s">
        <v>34</v>
      </c>
      <c r="AX129" s="13" t="s">
        <v>79</v>
      </c>
      <c r="AY129" s="222" t="s">
        <v>118</v>
      </c>
    </row>
    <row r="130" spans="1:65" s="13" customFormat="1" ht="11.25">
      <c r="B130" s="211"/>
      <c r="C130" s="212"/>
      <c r="D130" s="213" t="s">
        <v>126</v>
      </c>
      <c r="E130" s="214" t="s">
        <v>1</v>
      </c>
      <c r="F130" s="215" t="s">
        <v>131</v>
      </c>
      <c r="G130" s="212"/>
      <c r="H130" s="216">
        <v>4.4400000000000004</v>
      </c>
      <c r="I130" s="217"/>
      <c r="J130" s="212"/>
      <c r="K130" s="212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126</v>
      </c>
      <c r="AU130" s="222" t="s">
        <v>85</v>
      </c>
      <c r="AV130" s="13" t="s">
        <v>85</v>
      </c>
      <c r="AW130" s="13" t="s">
        <v>34</v>
      </c>
      <c r="AX130" s="13" t="s">
        <v>79</v>
      </c>
      <c r="AY130" s="222" t="s">
        <v>118</v>
      </c>
    </row>
    <row r="131" spans="1:65" s="2" customFormat="1" ht="21.75" customHeight="1">
      <c r="A131" s="32"/>
      <c r="B131" s="33"/>
      <c r="C131" s="197" t="s">
        <v>132</v>
      </c>
      <c r="D131" s="197" t="s">
        <v>120</v>
      </c>
      <c r="E131" s="198" t="s">
        <v>133</v>
      </c>
      <c r="F131" s="199" t="s">
        <v>134</v>
      </c>
      <c r="G131" s="200" t="s">
        <v>123</v>
      </c>
      <c r="H131" s="201">
        <v>3.6</v>
      </c>
      <c r="I131" s="202"/>
      <c r="J131" s="203">
        <f>ROUND(I131*H131,0)</f>
        <v>0</v>
      </c>
      <c r="K131" s="204"/>
      <c r="L131" s="37"/>
      <c r="M131" s="205" t="s">
        <v>1</v>
      </c>
      <c r="N131" s="206" t="s">
        <v>44</v>
      </c>
      <c r="O131" s="69"/>
      <c r="P131" s="207">
        <f>O131*H131</f>
        <v>0</v>
      </c>
      <c r="Q131" s="207">
        <v>0</v>
      </c>
      <c r="R131" s="207">
        <f>Q131*H131</f>
        <v>0</v>
      </c>
      <c r="S131" s="207">
        <v>0.24</v>
      </c>
      <c r="T131" s="208">
        <f>S131*H131</f>
        <v>0.86399999999999999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09" t="s">
        <v>124</v>
      </c>
      <c r="AT131" s="209" t="s">
        <v>120</v>
      </c>
      <c r="AU131" s="209" t="s">
        <v>85</v>
      </c>
      <c r="AY131" s="15" t="s">
        <v>118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5" t="s">
        <v>8</v>
      </c>
      <c r="BK131" s="210">
        <f>ROUND(I131*H131,0)</f>
        <v>0</v>
      </c>
      <c r="BL131" s="15" t="s">
        <v>124</v>
      </c>
      <c r="BM131" s="209" t="s">
        <v>135</v>
      </c>
    </row>
    <row r="132" spans="1:65" s="13" customFormat="1" ht="11.25">
      <c r="B132" s="211"/>
      <c r="C132" s="212"/>
      <c r="D132" s="213" t="s">
        <v>126</v>
      </c>
      <c r="E132" s="214" t="s">
        <v>1</v>
      </c>
      <c r="F132" s="215" t="s">
        <v>136</v>
      </c>
      <c r="G132" s="212"/>
      <c r="H132" s="216">
        <v>3.6</v>
      </c>
      <c r="I132" s="217"/>
      <c r="J132" s="212"/>
      <c r="K132" s="212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126</v>
      </c>
      <c r="AU132" s="222" t="s">
        <v>85</v>
      </c>
      <c r="AV132" s="13" t="s">
        <v>85</v>
      </c>
      <c r="AW132" s="13" t="s">
        <v>34</v>
      </c>
      <c r="AX132" s="13" t="s">
        <v>79</v>
      </c>
      <c r="AY132" s="222" t="s">
        <v>118</v>
      </c>
    </row>
    <row r="133" spans="1:65" s="2" customFormat="1" ht="21.75" customHeight="1">
      <c r="A133" s="32"/>
      <c r="B133" s="33"/>
      <c r="C133" s="197" t="s">
        <v>124</v>
      </c>
      <c r="D133" s="197" t="s">
        <v>120</v>
      </c>
      <c r="E133" s="198" t="s">
        <v>137</v>
      </c>
      <c r="F133" s="199" t="s">
        <v>138</v>
      </c>
      <c r="G133" s="200" t="s">
        <v>123</v>
      </c>
      <c r="H133" s="201">
        <v>4.4400000000000004</v>
      </c>
      <c r="I133" s="202"/>
      <c r="J133" s="203">
        <f>ROUND(I133*H133,0)</f>
        <v>0</v>
      </c>
      <c r="K133" s="204"/>
      <c r="L133" s="37"/>
      <c r="M133" s="205" t="s">
        <v>1</v>
      </c>
      <c r="N133" s="206" t="s">
        <v>44</v>
      </c>
      <c r="O133" s="69"/>
      <c r="P133" s="207">
        <f>O133*H133</f>
        <v>0</v>
      </c>
      <c r="Q133" s="207">
        <v>0</v>
      </c>
      <c r="R133" s="207">
        <f>Q133*H133</f>
        <v>0</v>
      </c>
      <c r="S133" s="207">
        <v>0.22</v>
      </c>
      <c r="T133" s="208">
        <f>S133*H133</f>
        <v>0.97680000000000011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09" t="s">
        <v>124</v>
      </c>
      <c r="AT133" s="209" t="s">
        <v>120</v>
      </c>
      <c r="AU133" s="209" t="s">
        <v>85</v>
      </c>
      <c r="AY133" s="15" t="s">
        <v>118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5" t="s">
        <v>8</v>
      </c>
      <c r="BK133" s="210">
        <f>ROUND(I133*H133,0)</f>
        <v>0</v>
      </c>
      <c r="BL133" s="15" t="s">
        <v>124</v>
      </c>
      <c r="BM133" s="209" t="s">
        <v>139</v>
      </c>
    </row>
    <row r="134" spans="1:65" s="13" customFormat="1" ht="11.25">
      <c r="B134" s="211"/>
      <c r="C134" s="212"/>
      <c r="D134" s="213" t="s">
        <v>126</v>
      </c>
      <c r="E134" s="214" t="s">
        <v>1</v>
      </c>
      <c r="F134" s="215" t="s">
        <v>131</v>
      </c>
      <c r="G134" s="212"/>
      <c r="H134" s="216">
        <v>4.4400000000000004</v>
      </c>
      <c r="I134" s="217"/>
      <c r="J134" s="212"/>
      <c r="K134" s="212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126</v>
      </c>
      <c r="AU134" s="222" t="s">
        <v>85</v>
      </c>
      <c r="AV134" s="13" t="s">
        <v>85</v>
      </c>
      <c r="AW134" s="13" t="s">
        <v>34</v>
      </c>
      <c r="AX134" s="13" t="s">
        <v>79</v>
      </c>
      <c r="AY134" s="222" t="s">
        <v>118</v>
      </c>
    </row>
    <row r="135" spans="1:65" s="2" customFormat="1" ht="16.5" customHeight="1">
      <c r="A135" s="32"/>
      <c r="B135" s="33"/>
      <c r="C135" s="197" t="s">
        <v>140</v>
      </c>
      <c r="D135" s="197" t="s">
        <v>120</v>
      </c>
      <c r="E135" s="198" t="s">
        <v>141</v>
      </c>
      <c r="F135" s="199" t="s">
        <v>142</v>
      </c>
      <c r="G135" s="200" t="s">
        <v>123</v>
      </c>
      <c r="H135" s="201">
        <v>48.6</v>
      </c>
      <c r="I135" s="202"/>
      <c r="J135" s="203">
        <f>ROUND(I135*H135,0)</f>
        <v>0</v>
      </c>
      <c r="K135" s="204"/>
      <c r="L135" s="37"/>
      <c r="M135" s="205" t="s">
        <v>1</v>
      </c>
      <c r="N135" s="206" t="s">
        <v>44</v>
      </c>
      <c r="O135" s="69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09" t="s">
        <v>124</v>
      </c>
      <c r="AT135" s="209" t="s">
        <v>120</v>
      </c>
      <c r="AU135" s="209" t="s">
        <v>85</v>
      </c>
      <c r="AY135" s="15" t="s">
        <v>118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5" t="s">
        <v>8</v>
      </c>
      <c r="BK135" s="210">
        <f>ROUND(I135*H135,0)</f>
        <v>0</v>
      </c>
      <c r="BL135" s="15" t="s">
        <v>124</v>
      </c>
      <c r="BM135" s="209" t="s">
        <v>143</v>
      </c>
    </row>
    <row r="136" spans="1:65" s="13" customFormat="1" ht="11.25">
      <c r="B136" s="211"/>
      <c r="C136" s="212"/>
      <c r="D136" s="213" t="s">
        <v>126</v>
      </c>
      <c r="E136" s="214" t="s">
        <v>1</v>
      </c>
      <c r="F136" s="215" t="s">
        <v>144</v>
      </c>
      <c r="G136" s="212"/>
      <c r="H136" s="216">
        <v>48.6</v>
      </c>
      <c r="I136" s="217"/>
      <c r="J136" s="212"/>
      <c r="K136" s="212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126</v>
      </c>
      <c r="AU136" s="222" t="s">
        <v>85</v>
      </c>
      <c r="AV136" s="13" t="s">
        <v>85</v>
      </c>
      <c r="AW136" s="13" t="s">
        <v>34</v>
      </c>
      <c r="AX136" s="13" t="s">
        <v>79</v>
      </c>
      <c r="AY136" s="222" t="s">
        <v>118</v>
      </c>
    </row>
    <row r="137" spans="1:65" s="2" customFormat="1" ht="21.75" customHeight="1">
      <c r="A137" s="32"/>
      <c r="B137" s="33"/>
      <c r="C137" s="197" t="s">
        <v>145</v>
      </c>
      <c r="D137" s="197" t="s">
        <v>120</v>
      </c>
      <c r="E137" s="198" t="s">
        <v>146</v>
      </c>
      <c r="F137" s="199" t="s">
        <v>147</v>
      </c>
      <c r="G137" s="200" t="s">
        <v>148</v>
      </c>
      <c r="H137" s="201">
        <v>7.82</v>
      </c>
      <c r="I137" s="202"/>
      <c r="J137" s="203">
        <f>ROUND(I137*H137,0)</f>
        <v>0</v>
      </c>
      <c r="K137" s="204"/>
      <c r="L137" s="37"/>
      <c r="M137" s="205" t="s">
        <v>1</v>
      </c>
      <c r="N137" s="206" t="s">
        <v>44</v>
      </c>
      <c r="O137" s="69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09" t="s">
        <v>124</v>
      </c>
      <c r="AT137" s="209" t="s">
        <v>120</v>
      </c>
      <c r="AU137" s="209" t="s">
        <v>85</v>
      </c>
      <c r="AY137" s="15" t="s">
        <v>118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5" t="s">
        <v>8</v>
      </c>
      <c r="BK137" s="210">
        <f>ROUND(I137*H137,0)</f>
        <v>0</v>
      </c>
      <c r="BL137" s="15" t="s">
        <v>124</v>
      </c>
      <c r="BM137" s="209" t="s">
        <v>149</v>
      </c>
    </row>
    <row r="138" spans="1:65" s="13" customFormat="1" ht="11.25">
      <c r="B138" s="211"/>
      <c r="C138" s="212"/>
      <c r="D138" s="213" t="s">
        <v>126</v>
      </c>
      <c r="E138" s="214" t="s">
        <v>1</v>
      </c>
      <c r="F138" s="215" t="s">
        <v>150</v>
      </c>
      <c r="G138" s="212"/>
      <c r="H138" s="216">
        <v>7.82</v>
      </c>
      <c r="I138" s="217"/>
      <c r="J138" s="212"/>
      <c r="K138" s="212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126</v>
      </c>
      <c r="AU138" s="222" t="s">
        <v>85</v>
      </c>
      <c r="AV138" s="13" t="s">
        <v>85</v>
      </c>
      <c r="AW138" s="13" t="s">
        <v>34</v>
      </c>
      <c r="AX138" s="13" t="s">
        <v>79</v>
      </c>
      <c r="AY138" s="222" t="s">
        <v>118</v>
      </c>
    </row>
    <row r="139" spans="1:65" s="2" customFormat="1" ht="21.75" customHeight="1">
      <c r="A139" s="32"/>
      <c r="B139" s="33"/>
      <c r="C139" s="197" t="s">
        <v>151</v>
      </c>
      <c r="D139" s="197" t="s">
        <v>120</v>
      </c>
      <c r="E139" s="198" t="s">
        <v>152</v>
      </c>
      <c r="F139" s="199" t="s">
        <v>153</v>
      </c>
      <c r="G139" s="200" t="s">
        <v>148</v>
      </c>
      <c r="H139" s="201">
        <v>25.35</v>
      </c>
      <c r="I139" s="202"/>
      <c r="J139" s="203">
        <f>ROUND(I139*H139,0)</f>
        <v>0</v>
      </c>
      <c r="K139" s="204"/>
      <c r="L139" s="37"/>
      <c r="M139" s="205" t="s">
        <v>1</v>
      </c>
      <c r="N139" s="206" t="s">
        <v>44</v>
      </c>
      <c r="O139" s="69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09" t="s">
        <v>124</v>
      </c>
      <c r="AT139" s="209" t="s">
        <v>120</v>
      </c>
      <c r="AU139" s="209" t="s">
        <v>85</v>
      </c>
      <c r="AY139" s="15" t="s">
        <v>118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5" t="s">
        <v>8</v>
      </c>
      <c r="BK139" s="210">
        <f>ROUND(I139*H139,0)</f>
        <v>0</v>
      </c>
      <c r="BL139" s="15" t="s">
        <v>124</v>
      </c>
      <c r="BM139" s="209" t="s">
        <v>154</v>
      </c>
    </row>
    <row r="140" spans="1:65" s="13" customFormat="1" ht="11.25">
      <c r="B140" s="211"/>
      <c r="C140" s="212"/>
      <c r="D140" s="213" t="s">
        <v>126</v>
      </c>
      <c r="E140" s="214" t="s">
        <v>1</v>
      </c>
      <c r="F140" s="215" t="s">
        <v>155</v>
      </c>
      <c r="G140" s="212"/>
      <c r="H140" s="216">
        <v>23.46</v>
      </c>
      <c r="I140" s="217"/>
      <c r="J140" s="212"/>
      <c r="K140" s="212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126</v>
      </c>
      <c r="AU140" s="222" t="s">
        <v>85</v>
      </c>
      <c r="AV140" s="13" t="s">
        <v>85</v>
      </c>
      <c r="AW140" s="13" t="s">
        <v>34</v>
      </c>
      <c r="AX140" s="13" t="s">
        <v>79</v>
      </c>
      <c r="AY140" s="222" t="s">
        <v>118</v>
      </c>
    </row>
    <row r="141" spans="1:65" s="13" customFormat="1" ht="11.25">
      <c r="B141" s="211"/>
      <c r="C141" s="212"/>
      <c r="D141" s="213" t="s">
        <v>126</v>
      </c>
      <c r="E141" s="214" t="s">
        <v>1</v>
      </c>
      <c r="F141" s="215" t="s">
        <v>156</v>
      </c>
      <c r="G141" s="212"/>
      <c r="H141" s="216">
        <v>1.62</v>
      </c>
      <c r="I141" s="217"/>
      <c r="J141" s="212"/>
      <c r="K141" s="212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126</v>
      </c>
      <c r="AU141" s="222" t="s">
        <v>85</v>
      </c>
      <c r="AV141" s="13" t="s">
        <v>85</v>
      </c>
      <c r="AW141" s="13" t="s">
        <v>34</v>
      </c>
      <c r="AX141" s="13" t="s">
        <v>79</v>
      </c>
      <c r="AY141" s="222" t="s">
        <v>118</v>
      </c>
    </row>
    <row r="142" spans="1:65" s="13" customFormat="1" ht="11.25">
      <c r="B142" s="211"/>
      <c r="C142" s="212"/>
      <c r="D142" s="213" t="s">
        <v>126</v>
      </c>
      <c r="E142" s="214" t="s">
        <v>1</v>
      </c>
      <c r="F142" s="215" t="s">
        <v>157</v>
      </c>
      <c r="G142" s="212"/>
      <c r="H142" s="216">
        <v>0.27</v>
      </c>
      <c r="I142" s="217"/>
      <c r="J142" s="212"/>
      <c r="K142" s="212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126</v>
      </c>
      <c r="AU142" s="222" t="s">
        <v>85</v>
      </c>
      <c r="AV142" s="13" t="s">
        <v>85</v>
      </c>
      <c r="AW142" s="13" t="s">
        <v>34</v>
      </c>
      <c r="AX142" s="13" t="s">
        <v>79</v>
      </c>
      <c r="AY142" s="222" t="s">
        <v>118</v>
      </c>
    </row>
    <row r="143" spans="1:65" s="2" customFormat="1" ht="33" customHeight="1">
      <c r="A143" s="32"/>
      <c r="B143" s="33"/>
      <c r="C143" s="197" t="s">
        <v>158</v>
      </c>
      <c r="D143" s="197" t="s">
        <v>120</v>
      </c>
      <c r="E143" s="198" t="s">
        <v>159</v>
      </c>
      <c r="F143" s="199" t="s">
        <v>160</v>
      </c>
      <c r="G143" s="200" t="s">
        <v>148</v>
      </c>
      <c r="H143" s="201">
        <v>4.2359999999999998</v>
      </c>
      <c r="I143" s="202"/>
      <c r="J143" s="203">
        <f>ROUND(I143*H143,0)</f>
        <v>0</v>
      </c>
      <c r="K143" s="204"/>
      <c r="L143" s="37"/>
      <c r="M143" s="205" t="s">
        <v>1</v>
      </c>
      <c r="N143" s="206" t="s">
        <v>44</v>
      </c>
      <c r="O143" s="69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09" t="s">
        <v>124</v>
      </c>
      <c r="AT143" s="209" t="s">
        <v>120</v>
      </c>
      <c r="AU143" s="209" t="s">
        <v>85</v>
      </c>
      <c r="AY143" s="15" t="s">
        <v>118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5" t="s">
        <v>8</v>
      </c>
      <c r="BK143" s="210">
        <f>ROUND(I143*H143,0)</f>
        <v>0</v>
      </c>
      <c r="BL143" s="15" t="s">
        <v>124</v>
      </c>
      <c r="BM143" s="209" t="s">
        <v>161</v>
      </c>
    </row>
    <row r="144" spans="1:65" s="13" customFormat="1" ht="11.25">
      <c r="B144" s="211"/>
      <c r="C144" s="212"/>
      <c r="D144" s="213" t="s">
        <v>126</v>
      </c>
      <c r="E144" s="214" t="s">
        <v>1</v>
      </c>
      <c r="F144" s="215" t="s">
        <v>162</v>
      </c>
      <c r="G144" s="212"/>
      <c r="H144" s="216">
        <v>4.2359999999999998</v>
      </c>
      <c r="I144" s="217"/>
      <c r="J144" s="212"/>
      <c r="K144" s="212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126</v>
      </c>
      <c r="AU144" s="222" t="s">
        <v>85</v>
      </c>
      <c r="AV144" s="13" t="s">
        <v>85</v>
      </c>
      <c r="AW144" s="13" t="s">
        <v>34</v>
      </c>
      <c r="AX144" s="13" t="s">
        <v>79</v>
      </c>
      <c r="AY144" s="222" t="s">
        <v>118</v>
      </c>
    </row>
    <row r="145" spans="1:65" s="2" customFormat="1" ht="33" customHeight="1">
      <c r="A145" s="32"/>
      <c r="B145" s="33"/>
      <c r="C145" s="197" t="s">
        <v>163</v>
      </c>
      <c r="D145" s="197" t="s">
        <v>120</v>
      </c>
      <c r="E145" s="198" t="s">
        <v>164</v>
      </c>
      <c r="F145" s="199" t="s">
        <v>165</v>
      </c>
      <c r="G145" s="200" t="s">
        <v>148</v>
      </c>
      <c r="H145" s="201">
        <v>8.4719999999999995</v>
      </c>
      <c r="I145" s="202"/>
      <c r="J145" s="203">
        <f>ROUND(I145*H145,0)</f>
        <v>0</v>
      </c>
      <c r="K145" s="204"/>
      <c r="L145" s="37"/>
      <c r="M145" s="205" t="s">
        <v>1</v>
      </c>
      <c r="N145" s="206" t="s">
        <v>44</v>
      </c>
      <c r="O145" s="69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09" t="s">
        <v>124</v>
      </c>
      <c r="AT145" s="209" t="s">
        <v>120</v>
      </c>
      <c r="AU145" s="209" t="s">
        <v>85</v>
      </c>
      <c r="AY145" s="15" t="s">
        <v>118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5" t="s">
        <v>8</v>
      </c>
      <c r="BK145" s="210">
        <f>ROUND(I145*H145,0)</f>
        <v>0</v>
      </c>
      <c r="BL145" s="15" t="s">
        <v>124</v>
      </c>
      <c r="BM145" s="209" t="s">
        <v>166</v>
      </c>
    </row>
    <row r="146" spans="1:65" s="13" customFormat="1" ht="11.25">
      <c r="B146" s="211"/>
      <c r="C146" s="212"/>
      <c r="D146" s="213" t="s">
        <v>126</v>
      </c>
      <c r="E146" s="214" t="s">
        <v>1</v>
      </c>
      <c r="F146" s="215" t="s">
        <v>167</v>
      </c>
      <c r="G146" s="212"/>
      <c r="H146" s="216">
        <v>8.4719999999999995</v>
      </c>
      <c r="I146" s="217"/>
      <c r="J146" s="212"/>
      <c r="K146" s="212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126</v>
      </c>
      <c r="AU146" s="222" t="s">
        <v>85</v>
      </c>
      <c r="AV146" s="13" t="s">
        <v>85</v>
      </c>
      <c r="AW146" s="13" t="s">
        <v>34</v>
      </c>
      <c r="AX146" s="13" t="s">
        <v>79</v>
      </c>
      <c r="AY146" s="222" t="s">
        <v>118</v>
      </c>
    </row>
    <row r="147" spans="1:65" s="2" customFormat="1" ht="21.75" customHeight="1">
      <c r="A147" s="32"/>
      <c r="B147" s="33"/>
      <c r="C147" s="197" t="s">
        <v>168</v>
      </c>
      <c r="D147" s="197" t="s">
        <v>120</v>
      </c>
      <c r="E147" s="198" t="s">
        <v>169</v>
      </c>
      <c r="F147" s="199" t="s">
        <v>170</v>
      </c>
      <c r="G147" s="200" t="s">
        <v>148</v>
      </c>
      <c r="H147" s="201">
        <v>4.2359999999999998</v>
      </c>
      <c r="I147" s="202"/>
      <c r="J147" s="203">
        <f>ROUND(I147*H147,0)</f>
        <v>0</v>
      </c>
      <c r="K147" s="204"/>
      <c r="L147" s="37"/>
      <c r="M147" s="205" t="s">
        <v>1</v>
      </c>
      <c r="N147" s="206" t="s">
        <v>44</v>
      </c>
      <c r="O147" s="69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09" t="s">
        <v>124</v>
      </c>
      <c r="AT147" s="209" t="s">
        <v>120</v>
      </c>
      <c r="AU147" s="209" t="s">
        <v>85</v>
      </c>
      <c r="AY147" s="15" t="s">
        <v>118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5" t="s">
        <v>8</v>
      </c>
      <c r="BK147" s="210">
        <f>ROUND(I147*H147,0)</f>
        <v>0</v>
      </c>
      <c r="BL147" s="15" t="s">
        <v>124</v>
      </c>
      <c r="BM147" s="209" t="s">
        <v>171</v>
      </c>
    </row>
    <row r="148" spans="1:65" s="2" customFormat="1" ht="21.75" customHeight="1">
      <c r="A148" s="32"/>
      <c r="B148" s="33"/>
      <c r="C148" s="197" t="s">
        <v>172</v>
      </c>
      <c r="D148" s="197" t="s">
        <v>120</v>
      </c>
      <c r="E148" s="198" t="s">
        <v>173</v>
      </c>
      <c r="F148" s="199" t="s">
        <v>174</v>
      </c>
      <c r="G148" s="200" t="s">
        <v>148</v>
      </c>
      <c r="H148" s="201">
        <v>4.2359999999999998</v>
      </c>
      <c r="I148" s="202"/>
      <c r="J148" s="203">
        <f>ROUND(I148*H148,0)</f>
        <v>0</v>
      </c>
      <c r="K148" s="204"/>
      <c r="L148" s="37"/>
      <c r="M148" s="205" t="s">
        <v>1</v>
      </c>
      <c r="N148" s="206" t="s">
        <v>44</v>
      </c>
      <c r="O148" s="69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09" t="s">
        <v>124</v>
      </c>
      <c r="AT148" s="209" t="s">
        <v>120</v>
      </c>
      <c r="AU148" s="209" t="s">
        <v>85</v>
      </c>
      <c r="AY148" s="15" t="s">
        <v>118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5" t="s">
        <v>8</v>
      </c>
      <c r="BK148" s="210">
        <f>ROUND(I148*H148,0)</f>
        <v>0</v>
      </c>
      <c r="BL148" s="15" t="s">
        <v>124</v>
      </c>
      <c r="BM148" s="209" t="s">
        <v>175</v>
      </c>
    </row>
    <row r="149" spans="1:65" s="2" customFormat="1" ht="16.5" customHeight="1">
      <c r="A149" s="32"/>
      <c r="B149" s="33"/>
      <c r="C149" s="197" t="s">
        <v>176</v>
      </c>
      <c r="D149" s="197" t="s">
        <v>120</v>
      </c>
      <c r="E149" s="198" t="s">
        <v>177</v>
      </c>
      <c r="F149" s="199" t="s">
        <v>178</v>
      </c>
      <c r="G149" s="200" t="s">
        <v>148</v>
      </c>
      <c r="H149" s="201">
        <v>4.2359999999999998</v>
      </c>
      <c r="I149" s="202"/>
      <c r="J149" s="203">
        <f>ROUND(I149*H149,0)</f>
        <v>0</v>
      </c>
      <c r="K149" s="204"/>
      <c r="L149" s="37"/>
      <c r="M149" s="205" t="s">
        <v>1</v>
      </c>
      <c r="N149" s="206" t="s">
        <v>44</v>
      </c>
      <c r="O149" s="69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09" t="s">
        <v>124</v>
      </c>
      <c r="AT149" s="209" t="s">
        <v>120</v>
      </c>
      <c r="AU149" s="209" t="s">
        <v>85</v>
      </c>
      <c r="AY149" s="15" t="s">
        <v>118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5" t="s">
        <v>8</v>
      </c>
      <c r="BK149" s="210">
        <f>ROUND(I149*H149,0)</f>
        <v>0</v>
      </c>
      <c r="BL149" s="15" t="s">
        <v>124</v>
      </c>
      <c r="BM149" s="209" t="s">
        <v>179</v>
      </c>
    </row>
    <row r="150" spans="1:65" s="2" customFormat="1" ht="21.75" customHeight="1">
      <c r="A150" s="32"/>
      <c r="B150" s="33"/>
      <c r="C150" s="197" t="s">
        <v>180</v>
      </c>
      <c r="D150" s="197" t="s">
        <v>120</v>
      </c>
      <c r="E150" s="198" t="s">
        <v>181</v>
      </c>
      <c r="F150" s="199" t="s">
        <v>182</v>
      </c>
      <c r="G150" s="200" t="s">
        <v>183</v>
      </c>
      <c r="H150" s="201">
        <v>7.2009999999999996</v>
      </c>
      <c r="I150" s="202"/>
      <c r="J150" s="203">
        <f>ROUND(I150*H150,0)</f>
        <v>0</v>
      </c>
      <c r="K150" s="204"/>
      <c r="L150" s="37"/>
      <c r="M150" s="205" t="s">
        <v>1</v>
      </c>
      <c r="N150" s="206" t="s">
        <v>44</v>
      </c>
      <c r="O150" s="69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09" t="s">
        <v>124</v>
      </c>
      <c r="AT150" s="209" t="s">
        <v>120</v>
      </c>
      <c r="AU150" s="209" t="s">
        <v>85</v>
      </c>
      <c r="AY150" s="15" t="s">
        <v>118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5" t="s">
        <v>8</v>
      </c>
      <c r="BK150" s="210">
        <f>ROUND(I150*H150,0)</f>
        <v>0</v>
      </c>
      <c r="BL150" s="15" t="s">
        <v>124</v>
      </c>
      <c r="BM150" s="209" t="s">
        <v>184</v>
      </c>
    </row>
    <row r="151" spans="1:65" s="13" customFormat="1" ht="11.25">
      <c r="B151" s="211"/>
      <c r="C151" s="212"/>
      <c r="D151" s="213" t="s">
        <v>126</v>
      </c>
      <c r="E151" s="214" t="s">
        <v>1</v>
      </c>
      <c r="F151" s="215" t="s">
        <v>185</v>
      </c>
      <c r="G151" s="212"/>
      <c r="H151" s="216">
        <v>7.2009999999999996</v>
      </c>
      <c r="I151" s="217"/>
      <c r="J151" s="212"/>
      <c r="K151" s="212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126</v>
      </c>
      <c r="AU151" s="222" t="s">
        <v>85</v>
      </c>
      <c r="AV151" s="13" t="s">
        <v>85</v>
      </c>
      <c r="AW151" s="13" t="s">
        <v>34</v>
      </c>
      <c r="AX151" s="13" t="s">
        <v>79</v>
      </c>
      <c r="AY151" s="222" t="s">
        <v>118</v>
      </c>
    </row>
    <row r="152" spans="1:65" s="2" customFormat="1" ht="16.5" customHeight="1">
      <c r="A152" s="32"/>
      <c r="B152" s="33"/>
      <c r="C152" s="197" t="s">
        <v>186</v>
      </c>
      <c r="D152" s="197" t="s">
        <v>120</v>
      </c>
      <c r="E152" s="198" t="s">
        <v>187</v>
      </c>
      <c r="F152" s="199" t="s">
        <v>188</v>
      </c>
      <c r="G152" s="200" t="s">
        <v>148</v>
      </c>
      <c r="H152" s="201">
        <v>10.374000000000001</v>
      </c>
      <c r="I152" s="202"/>
      <c r="J152" s="203">
        <f>ROUND(I152*H152,0)</f>
        <v>0</v>
      </c>
      <c r="K152" s="204"/>
      <c r="L152" s="37"/>
      <c r="M152" s="205" t="s">
        <v>1</v>
      </c>
      <c r="N152" s="206" t="s">
        <v>44</v>
      </c>
      <c r="O152" s="69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09" t="s">
        <v>124</v>
      </c>
      <c r="AT152" s="209" t="s">
        <v>120</v>
      </c>
      <c r="AU152" s="209" t="s">
        <v>85</v>
      </c>
      <c r="AY152" s="15" t="s">
        <v>118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5" t="s">
        <v>8</v>
      </c>
      <c r="BK152" s="210">
        <f>ROUND(I152*H152,0)</f>
        <v>0</v>
      </c>
      <c r="BL152" s="15" t="s">
        <v>124</v>
      </c>
      <c r="BM152" s="209" t="s">
        <v>189</v>
      </c>
    </row>
    <row r="153" spans="1:65" s="13" customFormat="1" ht="11.25">
      <c r="B153" s="211"/>
      <c r="C153" s="212"/>
      <c r="D153" s="213" t="s">
        <v>126</v>
      </c>
      <c r="E153" s="214" t="s">
        <v>1</v>
      </c>
      <c r="F153" s="215" t="s">
        <v>190</v>
      </c>
      <c r="G153" s="212"/>
      <c r="H153" s="216">
        <v>10.374000000000001</v>
      </c>
      <c r="I153" s="217"/>
      <c r="J153" s="212"/>
      <c r="K153" s="212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126</v>
      </c>
      <c r="AU153" s="222" t="s">
        <v>85</v>
      </c>
      <c r="AV153" s="13" t="s">
        <v>85</v>
      </c>
      <c r="AW153" s="13" t="s">
        <v>34</v>
      </c>
      <c r="AX153" s="13" t="s">
        <v>79</v>
      </c>
      <c r="AY153" s="222" t="s">
        <v>118</v>
      </c>
    </row>
    <row r="154" spans="1:65" s="2" customFormat="1" ht="21.75" customHeight="1">
      <c r="A154" s="32"/>
      <c r="B154" s="33"/>
      <c r="C154" s="197" t="s">
        <v>9</v>
      </c>
      <c r="D154" s="197" t="s">
        <v>120</v>
      </c>
      <c r="E154" s="198" t="s">
        <v>191</v>
      </c>
      <c r="F154" s="199" t="s">
        <v>192</v>
      </c>
      <c r="G154" s="200" t="s">
        <v>148</v>
      </c>
      <c r="H154" s="201">
        <v>10.74</v>
      </c>
      <c r="I154" s="202"/>
      <c r="J154" s="203">
        <f>ROUND(I154*H154,0)</f>
        <v>0</v>
      </c>
      <c r="K154" s="204"/>
      <c r="L154" s="37"/>
      <c r="M154" s="205" t="s">
        <v>1</v>
      </c>
      <c r="N154" s="206" t="s">
        <v>44</v>
      </c>
      <c r="O154" s="69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09" t="s">
        <v>124</v>
      </c>
      <c r="AT154" s="209" t="s">
        <v>120</v>
      </c>
      <c r="AU154" s="209" t="s">
        <v>85</v>
      </c>
      <c r="AY154" s="15" t="s">
        <v>118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5" t="s">
        <v>8</v>
      </c>
      <c r="BK154" s="210">
        <f>ROUND(I154*H154,0)</f>
        <v>0</v>
      </c>
      <c r="BL154" s="15" t="s">
        <v>124</v>
      </c>
      <c r="BM154" s="209" t="s">
        <v>193</v>
      </c>
    </row>
    <row r="155" spans="1:65" s="13" customFormat="1" ht="11.25">
      <c r="B155" s="211"/>
      <c r="C155" s="212"/>
      <c r="D155" s="213" t="s">
        <v>126</v>
      </c>
      <c r="E155" s="214" t="s">
        <v>1</v>
      </c>
      <c r="F155" s="215" t="s">
        <v>194</v>
      </c>
      <c r="G155" s="212"/>
      <c r="H155" s="216">
        <v>10.74</v>
      </c>
      <c r="I155" s="217"/>
      <c r="J155" s="212"/>
      <c r="K155" s="212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126</v>
      </c>
      <c r="AU155" s="222" t="s">
        <v>85</v>
      </c>
      <c r="AV155" s="13" t="s">
        <v>85</v>
      </c>
      <c r="AW155" s="13" t="s">
        <v>34</v>
      </c>
      <c r="AX155" s="13" t="s">
        <v>79</v>
      </c>
      <c r="AY155" s="222" t="s">
        <v>118</v>
      </c>
    </row>
    <row r="156" spans="1:65" s="2" customFormat="1" ht="21.75" customHeight="1">
      <c r="A156" s="32"/>
      <c r="B156" s="33"/>
      <c r="C156" s="197" t="s">
        <v>195</v>
      </c>
      <c r="D156" s="197" t="s">
        <v>120</v>
      </c>
      <c r="E156" s="198" t="s">
        <v>196</v>
      </c>
      <c r="F156" s="199" t="s">
        <v>197</v>
      </c>
      <c r="G156" s="200" t="s">
        <v>148</v>
      </c>
      <c r="H156" s="201">
        <v>10.74</v>
      </c>
      <c r="I156" s="202"/>
      <c r="J156" s="203">
        <f>ROUND(I156*H156,0)</f>
        <v>0</v>
      </c>
      <c r="K156" s="204"/>
      <c r="L156" s="37"/>
      <c r="M156" s="205" t="s">
        <v>1</v>
      </c>
      <c r="N156" s="206" t="s">
        <v>44</v>
      </c>
      <c r="O156" s="69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09" t="s">
        <v>124</v>
      </c>
      <c r="AT156" s="209" t="s">
        <v>120</v>
      </c>
      <c r="AU156" s="209" t="s">
        <v>85</v>
      </c>
      <c r="AY156" s="15" t="s">
        <v>118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5" t="s">
        <v>8</v>
      </c>
      <c r="BK156" s="210">
        <f>ROUND(I156*H156,0)</f>
        <v>0</v>
      </c>
      <c r="BL156" s="15" t="s">
        <v>124</v>
      </c>
      <c r="BM156" s="209" t="s">
        <v>198</v>
      </c>
    </row>
    <row r="157" spans="1:65" s="2" customFormat="1" ht="21.75" customHeight="1">
      <c r="A157" s="32"/>
      <c r="B157" s="33"/>
      <c r="C157" s="197" t="s">
        <v>199</v>
      </c>
      <c r="D157" s="197" t="s">
        <v>120</v>
      </c>
      <c r="E157" s="198" t="s">
        <v>200</v>
      </c>
      <c r="F157" s="199" t="s">
        <v>201</v>
      </c>
      <c r="G157" s="200" t="s">
        <v>123</v>
      </c>
      <c r="H157" s="201">
        <v>48.6</v>
      </c>
      <c r="I157" s="202"/>
      <c r="J157" s="203">
        <f>ROUND(I157*H157,0)</f>
        <v>0</v>
      </c>
      <c r="K157" s="204"/>
      <c r="L157" s="37"/>
      <c r="M157" s="205" t="s">
        <v>1</v>
      </c>
      <c r="N157" s="206" t="s">
        <v>44</v>
      </c>
      <c r="O157" s="69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09" t="s">
        <v>124</v>
      </c>
      <c r="AT157" s="209" t="s">
        <v>120</v>
      </c>
      <c r="AU157" s="209" t="s">
        <v>85</v>
      </c>
      <c r="AY157" s="15" t="s">
        <v>118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5" t="s">
        <v>8</v>
      </c>
      <c r="BK157" s="210">
        <f>ROUND(I157*H157,0)</f>
        <v>0</v>
      </c>
      <c r="BL157" s="15" t="s">
        <v>124</v>
      </c>
      <c r="BM157" s="209" t="s">
        <v>202</v>
      </c>
    </row>
    <row r="158" spans="1:65" s="13" customFormat="1" ht="11.25">
      <c r="B158" s="211"/>
      <c r="C158" s="212"/>
      <c r="D158" s="213" t="s">
        <v>126</v>
      </c>
      <c r="E158" s="214" t="s">
        <v>1</v>
      </c>
      <c r="F158" s="215" t="s">
        <v>144</v>
      </c>
      <c r="G158" s="212"/>
      <c r="H158" s="216">
        <v>48.6</v>
      </c>
      <c r="I158" s="217"/>
      <c r="J158" s="212"/>
      <c r="K158" s="212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126</v>
      </c>
      <c r="AU158" s="222" t="s">
        <v>85</v>
      </c>
      <c r="AV158" s="13" t="s">
        <v>85</v>
      </c>
      <c r="AW158" s="13" t="s">
        <v>34</v>
      </c>
      <c r="AX158" s="13" t="s">
        <v>79</v>
      </c>
      <c r="AY158" s="222" t="s">
        <v>118</v>
      </c>
    </row>
    <row r="159" spans="1:65" s="2" customFormat="1" ht="16.5" customHeight="1">
      <c r="A159" s="32"/>
      <c r="B159" s="33"/>
      <c r="C159" s="223" t="s">
        <v>203</v>
      </c>
      <c r="D159" s="223" t="s">
        <v>204</v>
      </c>
      <c r="E159" s="224" t="s">
        <v>205</v>
      </c>
      <c r="F159" s="225" t="s">
        <v>206</v>
      </c>
      <c r="G159" s="226" t="s">
        <v>207</v>
      </c>
      <c r="H159" s="227">
        <v>1.458</v>
      </c>
      <c r="I159" s="228"/>
      <c r="J159" s="229">
        <f>ROUND(I159*H159,0)</f>
        <v>0</v>
      </c>
      <c r="K159" s="230"/>
      <c r="L159" s="231"/>
      <c r="M159" s="232" t="s">
        <v>1</v>
      </c>
      <c r="N159" s="233" t="s">
        <v>44</v>
      </c>
      <c r="O159" s="69"/>
      <c r="P159" s="207">
        <f>O159*H159</f>
        <v>0</v>
      </c>
      <c r="Q159" s="207">
        <v>1E-3</v>
      </c>
      <c r="R159" s="207">
        <f>Q159*H159</f>
        <v>1.4580000000000001E-3</v>
      </c>
      <c r="S159" s="207">
        <v>0</v>
      </c>
      <c r="T159" s="20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09" t="s">
        <v>158</v>
      </c>
      <c r="AT159" s="209" t="s">
        <v>204</v>
      </c>
      <c r="AU159" s="209" t="s">
        <v>85</v>
      </c>
      <c r="AY159" s="15" t="s">
        <v>118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5" t="s">
        <v>8</v>
      </c>
      <c r="BK159" s="210">
        <f>ROUND(I159*H159,0)</f>
        <v>0</v>
      </c>
      <c r="BL159" s="15" t="s">
        <v>124</v>
      </c>
      <c r="BM159" s="209" t="s">
        <v>208</v>
      </c>
    </row>
    <row r="160" spans="1:65" s="13" customFormat="1" ht="11.25">
      <c r="B160" s="211"/>
      <c r="C160" s="212"/>
      <c r="D160" s="213" t="s">
        <v>126</v>
      </c>
      <c r="E160" s="214" t="s">
        <v>1</v>
      </c>
      <c r="F160" s="215" t="s">
        <v>209</v>
      </c>
      <c r="G160" s="212"/>
      <c r="H160" s="216">
        <v>1.458</v>
      </c>
      <c r="I160" s="217"/>
      <c r="J160" s="212"/>
      <c r="K160" s="212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126</v>
      </c>
      <c r="AU160" s="222" t="s">
        <v>85</v>
      </c>
      <c r="AV160" s="13" t="s">
        <v>85</v>
      </c>
      <c r="AW160" s="13" t="s">
        <v>34</v>
      </c>
      <c r="AX160" s="13" t="s">
        <v>79</v>
      </c>
      <c r="AY160" s="222" t="s">
        <v>118</v>
      </c>
    </row>
    <row r="161" spans="1:65" s="2" customFormat="1" ht="21.75" customHeight="1">
      <c r="A161" s="32"/>
      <c r="B161" s="33"/>
      <c r="C161" s="197" t="s">
        <v>210</v>
      </c>
      <c r="D161" s="197" t="s">
        <v>120</v>
      </c>
      <c r="E161" s="198" t="s">
        <v>211</v>
      </c>
      <c r="F161" s="199" t="s">
        <v>212</v>
      </c>
      <c r="G161" s="200" t="s">
        <v>123</v>
      </c>
      <c r="H161" s="201">
        <v>48.6</v>
      </c>
      <c r="I161" s="202"/>
      <c r="J161" s="203">
        <f>ROUND(I161*H161,0)</f>
        <v>0</v>
      </c>
      <c r="K161" s="204"/>
      <c r="L161" s="37"/>
      <c r="M161" s="205" t="s">
        <v>1</v>
      </c>
      <c r="N161" s="206" t="s">
        <v>44</v>
      </c>
      <c r="O161" s="69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09" t="s">
        <v>124</v>
      </c>
      <c r="AT161" s="209" t="s">
        <v>120</v>
      </c>
      <c r="AU161" s="209" t="s">
        <v>85</v>
      </c>
      <c r="AY161" s="15" t="s">
        <v>118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5" t="s">
        <v>8</v>
      </c>
      <c r="BK161" s="210">
        <f>ROUND(I161*H161,0)</f>
        <v>0</v>
      </c>
      <c r="BL161" s="15" t="s">
        <v>124</v>
      </c>
      <c r="BM161" s="209" t="s">
        <v>213</v>
      </c>
    </row>
    <row r="162" spans="1:65" s="13" customFormat="1" ht="11.25">
      <c r="B162" s="211"/>
      <c r="C162" s="212"/>
      <c r="D162" s="213" t="s">
        <v>126</v>
      </c>
      <c r="E162" s="214" t="s">
        <v>1</v>
      </c>
      <c r="F162" s="215" t="s">
        <v>144</v>
      </c>
      <c r="G162" s="212"/>
      <c r="H162" s="216">
        <v>48.6</v>
      </c>
      <c r="I162" s="217"/>
      <c r="J162" s="212"/>
      <c r="K162" s="212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126</v>
      </c>
      <c r="AU162" s="222" t="s">
        <v>85</v>
      </c>
      <c r="AV162" s="13" t="s">
        <v>85</v>
      </c>
      <c r="AW162" s="13" t="s">
        <v>34</v>
      </c>
      <c r="AX162" s="13" t="s">
        <v>79</v>
      </c>
      <c r="AY162" s="222" t="s">
        <v>118</v>
      </c>
    </row>
    <row r="163" spans="1:65" s="2" customFormat="1" ht="16.5" customHeight="1">
      <c r="A163" s="32"/>
      <c r="B163" s="33"/>
      <c r="C163" s="197" t="s">
        <v>214</v>
      </c>
      <c r="D163" s="197" t="s">
        <v>120</v>
      </c>
      <c r="E163" s="198" t="s">
        <v>215</v>
      </c>
      <c r="F163" s="199" t="s">
        <v>216</v>
      </c>
      <c r="G163" s="200" t="s">
        <v>217</v>
      </c>
      <c r="H163" s="201">
        <v>1</v>
      </c>
      <c r="I163" s="202"/>
      <c r="J163" s="203">
        <f>ROUND(I163*H163,0)</f>
        <v>0</v>
      </c>
      <c r="K163" s="204"/>
      <c r="L163" s="37"/>
      <c r="M163" s="205" t="s">
        <v>1</v>
      </c>
      <c r="N163" s="206" t="s">
        <v>44</v>
      </c>
      <c r="O163" s="69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09" t="s">
        <v>124</v>
      </c>
      <c r="AT163" s="209" t="s">
        <v>120</v>
      </c>
      <c r="AU163" s="209" t="s">
        <v>85</v>
      </c>
      <c r="AY163" s="15" t="s">
        <v>118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5" t="s">
        <v>8</v>
      </c>
      <c r="BK163" s="210">
        <f>ROUND(I163*H163,0)</f>
        <v>0</v>
      </c>
      <c r="BL163" s="15" t="s">
        <v>124</v>
      </c>
      <c r="BM163" s="209" t="s">
        <v>218</v>
      </c>
    </row>
    <row r="164" spans="1:65" s="2" customFormat="1" ht="16.5" customHeight="1">
      <c r="A164" s="32"/>
      <c r="B164" s="33"/>
      <c r="C164" s="197" t="s">
        <v>7</v>
      </c>
      <c r="D164" s="197" t="s">
        <v>120</v>
      </c>
      <c r="E164" s="198" t="s">
        <v>219</v>
      </c>
      <c r="F164" s="199" t="s">
        <v>220</v>
      </c>
      <c r="G164" s="200" t="s">
        <v>221</v>
      </c>
      <c r="H164" s="201">
        <v>1</v>
      </c>
      <c r="I164" s="202"/>
      <c r="J164" s="203">
        <f>ROUND(I164*H164,0)</f>
        <v>0</v>
      </c>
      <c r="K164" s="204"/>
      <c r="L164" s="37"/>
      <c r="M164" s="205" t="s">
        <v>1</v>
      </c>
      <c r="N164" s="206" t="s">
        <v>44</v>
      </c>
      <c r="O164" s="69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09" t="s">
        <v>124</v>
      </c>
      <c r="AT164" s="209" t="s">
        <v>120</v>
      </c>
      <c r="AU164" s="209" t="s">
        <v>85</v>
      </c>
      <c r="AY164" s="15" t="s">
        <v>118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5" t="s">
        <v>8</v>
      </c>
      <c r="BK164" s="210">
        <f>ROUND(I164*H164,0)</f>
        <v>0</v>
      </c>
      <c r="BL164" s="15" t="s">
        <v>124</v>
      </c>
      <c r="BM164" s="209" t="s">
        <v>222</v>
      </c>
    </row>
    <row r="165" spans="1:65" s="2" customFormat="1" ht="16.5" customHeight="1">
      <c r="A165" s="32"/>
      <c r="B165" s="33"/>
      <c r="C165" s="197" t="s">
        <v>223</v>
      </c>
      <c r="D165" s="197" t="s">
        <v>120</v>
      </c>
      <c r="E165" s="198" t="s">
        <v>224</v>
      </c>
      <c r="F165" s="199" t="s">
        <v>225</v>
      </c>
      <c r="G165" s="200" t="s">
        <v>123</v>
      </c>
      <c r="H165" s="201">
        <v>22</v>
      </c>
      <c r="I165" s="202"/>
      <c r="J165" s="203">
        <f>ROUND(I165*H165,0)</f>
        <v>0</v>
      </c>
      <c r="K165" s="204"/>
      <c r="L165" s="37"/>
      <c r="M165" s="205" t="s">
        <v>1</v>
      </c>
      <c r="N165" s="206" t="s">
        <v>44</v>
      </c>
      <c r="O165" s="69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09" t="s">
        <v>124</v>
      </c>
      <c r="AT165" s="209" t="s">
        <v>120</v>
      </c>
      <c r="AU165" s="209" t="s">
        <v>85</v>
      </c>
      <c r="AY165" s="15" t="s">
        <v>118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5" t="s">
        <v>8</v>
      </c>
      <c r="BK165" s="210">
        <f>ROUND(I165*H165,0)</f>
        <v>0</v>
      </c>
      <c r="BL165" s="15" t="s">
        <v>124</v>
      </c>
      <c r="BM165" s="209" t="s">
        <v>226</v>
      </c>
    </row>
    <row r="166" spans="1:65" s="13" customFormat="1" ht="11.25">
      <c r="B166" s="211"/>
      <c r="C166" s="212"/>
      <c r="D166" s="213" t="s">
        <v>126</v>
      </c>
      <c r="E166" s="214" t="s">
        <v>1</v>
      </c>
      <c r="F166" s="215" t="s">
        <v>227</v>
      </c>
      <c r="G166" s="212"/>
      <c r="H166" s="216">
        <v>22</v>
      </c>
      <c r="I166" s="217"/>
      <c r="J166" s="212"/>
      <c r="K166" s="212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126</v>
      </c>
      <c r="AU166" s="222" t="s">
        <v>85</v>
      </c>
      <c r="AV166" s="13" t="s">
        <v>85</v>
      </c>
      <c r="AW166" s="13" t="s">
        <v>34</v>
      </c>
      <c r="AX166" s="13" t="s">
        <v>79</v>
      </c>
      <c r="AY166" s="222" t="s">
        <v>118</v>
      </c>
    </row>
    <row r="167" spans="1:65" s="12" customFormat="1" ht="22.9" customHeight="1">
      <c r="B167" s="181"/>
      <c r="C167" s="182"/>
      <c r="D167" s="183" t="s">
        <v>78</v>
      </c>
      <c r="E167" s="195" t="s">
        <v>124</v>
      </c>
      <c r="F167" s="195" t="s">
        <v>228</v>
      </c>
      <c r="G167" s="182"/>
      <c r="H167" s="182"/>
      <c r="I167" s="185"/>
      <c r="J167" s="196">
        <f>BK167</f>
        <v>0</v>
      </c>
      <c r="K167" s="182"/>
      <c r="L167" s="187"/>
      <c r="M167" s="188"/>
      <c r="N167" s="189"/>
      <c r="O167" s="189"/>
      <c r="P167" s="190">
        <f>SUM(P168:P169)</f>
        <v>0</v>
      </c>
      <c r="Q167" s="189"/>
      <c r="R167" s="190">
        <f>SUM(R168:R169)</f>
        <v>0</v>
      </c>
      <c r="S167" s="189"/>
      <c r="T167" s="191">
        <f>SUM(T168:T169)</f>
        <v>0</v>
      </c>
      <c r="AR167" s="192" t="s">
        <v>8</v>
      </c>
      <c r="AT167" s="193" t="s">
        <v>78</v>
      </c>
      <c r="AU167" s="193" t="s">
        <v>8</v>
      </c>
      <c r="AY167" s="192" t="s">
        <v>118</v>
      </c>
      <c r="BK167" s="194">
        <f>SUM(BK168:BK169)</f>
        <v>0</v>
      </c>
    </row>
    <row r="168" spans="1:65" s="2" customFormat="1" ht="21.75" customHeight="1">
      <c r="A168" s="32"/>
      <c r="B168" s="33"/>
      <c r="C168" s="197" t="s">
        <v>229</v>
      </c>
      <c r="D168" s="197" t="s">
        <v>120</v>
      </c>
      <c r="E168" s="198" t="s">
        <v>230</v>
      </c>
      <c r="F168" s="199" t="s">
        <v>231</v>
      </c>
      <c r="G168" s="200" t="s">
        <v>148</v>
      </c>
      <c r="H168" s="201">
        <v>2.3460000000000001</v>
      </c>
      <c r="I168" s="202"/>
      <c r="J168" s="203">
        <f>ROUND(I168*H168,0)</f>
        <v>0</v>
      </c>
      <c r="K168" s="204"/>
      <c r="L168" s="37"/>
      <c r="M168" s="205" t="s">
        <v>1</v>
      </c>
      <c r="N168" s="206" t="s">
        <v>44</v>
      </c>
      <c r="O168" s="69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09" t="s">
        <v>124</v>
      </c>
      <c r="AT168" s="209" t="s">
        <v>120</v>
      </c>
      <c r="AU168" s="209" t="s">
        <v>85</v>
      </c>
      <c r="AY168" s="15" t="s">
        <v>118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5" t="s">
        <v>8</v>
      </c>
      <c r="BK168" s="210">
        <f>ROUND(I168*H168,0)</f>
        <v>0</v>
      </c>
      <c r="BL168" s="15" t="s">
        <v>124</v>
      </c>
      <c r="BM168" s="209" t="s">
        <v>232</v>
      </c>
    </row>
    <row r="169" spans="1:65" s="13" customFormat="1" ht="11.25">
      <c r="B169" s="211"/>
      <c r="C169" s="212"/>
      <c r="D169" s="213" t="s">
        <v>126</v>
      </c>
      <c r="E169" s="214" t="s">
        <v>1</v>
      </c>
      <c r="F169" s="215" t="s">
        <v>233</v>
      </c>
      <c r="G169" s="212"/>
      <c r="H169" s="216">
        <v>2.3460000000000001</v>
      </c>
      <c r="I169" s="217"/>
      <c r="J169" s="212"/>
      <c r="K169" s="212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126</v>
      </c>
      <c r="AU169" s="222" t="s">
        <v>85</v>
      </c>
      <c r="AV169" s="13" t="s">
        <v>85</v>
      </c>
      <c r="AW169" s="13" t="s">
        <v>34</v>
      </c>
      <c r="AX169" s="13" t="s">
        <v>79</v>
      </c>
      <c r="AY169" s="222" t="s">
        <v>118</v>
      </c>
    </row>
    <row r="170" spans="1:65" s="12" customFormat="1" ht="22.9" customHeight="1">
      <c r="B170" s="181"/>
      <c r="C170" s="182"/>
      <c r="D170" s="183" t="s">
        <v>78</v>
      </c>
      <c r="E170" s="195" t="s">
        <v>140</v>
      </c>
      <c r="F170" s="195" t="s">
        <v>234</v>
      </c>
      <c r="G170" s="182"/>
      <c r="H170" s="182"/>
      <c r="I170" s="185"/>
      <c r="J170" s="196">
        <f>BK170</f>
        <v>0</v>
      </c>
      <c r="K170" s="182"/>
      <c r="L170" s="187"/>
      <c r="M170" s="188"/>
      <c r="N170" s="189"/>
      <c r="O170" s="189"/>
      <c r="P170" s="190">
        <f>SUM(P171:P184)</f>
        <v>0</v>
      </c>
      <c r="Q170" s="189"/>
      <c r="R170" s="190">
        <f>SUM(R171:R184)</f>
        <v>5.6584656000000004</v>
      </c>
      <c r="S170" s="189"/>
      <c r="T170" s="191">
        <f>SUM(T171:T184)</f>
        <v>0</v>
      </c>
      <c r="AR170" s="192" t="s">
        <v>8</v>
      </c>
      <c r="AT170" s="193" t="s">
        <v>78</v>
      </c>
      <c r="AU170" s="193" t="s">
        <v>8</v>
      </c>
      <c r="AY170" s="192" t="s">
        <v>118</v>
      </c>
      <c r="BK170" s="194">
        <f>SUM(BK171:BK184)</f>
        <v>0</v>
      </c>
    </row>
    <row r="171" spans="1:65" s="2" customFormat="1" ht="21.75" customHeight="1">
      <c r="A171" s="32"/>
      <c r="B171" s="33"/>
      <c r="C171" s="197" t="s">
        <v>235</v>
      </c>
      <c r="D171" s="197" t="s">
        <v>120</v>
      </c>
      <c r="E171" s="198" t="s">
        <v>236</v>
      </c>
      <c r="F171" s="199" t="s">
        <v>237</v>
      </c>
      <c r="G171" s="200" t="s">
        <v>123</v>
      </c>
      <c r="H171" s="201">
        <v>8.0399999999999991</v>
      </c>
      <c r="I171" s="202"/>
      <c r="J171" s="203">
        <f>ROUND(I171*H171,0)</f>
        <v>0</v>
      </c>
      <c r="K171" s="204"/>
      <c r="L171" s="37"/>
      <c r="M171" s="205" t="s">
        <v>1</v>
      </c>
      <c r="N171" s="206" t="s">
        <v>44</v>
      </c>
      <c r="O171" s="69"/>
      <c r="P171" s="207">
        <f>O171*H171</f>
        <v>0</v>
      </c>
      <c r="Q171" s="207">
        <v>0.34499999999999997</v>
      </c>
      <c r="R171" s="207">
        <f>Q171*H171</f>
        <v>2.7737999999999996</v>
      </c>
      <c r="S171" s="207">
        <v>0</v>
      </c>
      <c r="T171" s="208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09" t="s">
        <v>124</v>
      </c>
      <c r="AT171" s="209" t="s">
        <v>120</v>
      </c>
      <c r="AU171" s="209" t="s">
        <v>85</v>
      </c>
      <c r="AY171" s="15" t="s">
        <v>118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5" t="s">
        <v>8</v>
      </c>
      <c r="BK171" s="210">
        <f>ROUND(I171*H171,0)</f>
        <v>0</v>
      </c>
      <c r="BL171" s="15" t="s">
        <v>124</v>
      </c>
      <c r="BM171" s="209" t="s">
        <v>238</v>
      </c>
    </row>
    <row r="172" spans="1:65" s="13" customFormat="1" ht="11.25">
      <c r="B172" s="211"/>
      <c r="C172" s="212"/>
      <c r="D172" s="213" t="s">
        <v>126</v>
      </c>
      <c r="E172" s="214" t="s">
        <v>1</v>
      </c>
      <c r="F172" s="215" t="s">
        <v>127</v>
      </c>
      <c r="G172" s="212"/>
      <c r="H172" s="216">
        <v>3.6</v>
      </c>
      <c r="I172" s="217"/>
      <c r="J172" s="212"/>
      <c r="K172" s="212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126</v>
      </c>
      <c r="AU172" s="222" t="s">
        <v>85</v>
      </c>
      <c r="AV172" s="13" t="s">
        <v>85</v>
      </c>
      <c r="AW172" s="13" t="s">
        <v>34</v>
      </c>
      <c r="AX172" s="13" t="s">
        <v>79</v>
      </c>
      <c r="AY172" s="222" t="s">
        <v>118</v>
      </c>
    </row>
    <row r="173" spans="1:65" s="13" customFormat="1" ht="11.25">
      <c r="B173" s="211"/>
      <c r="C173" s="212"/>
      <c r="D173" s="213" t="s">
        <v>126</v>
      </c>
      <c r="E173" s="214" t="s">
        <v>1</v>
      </c>
      <c r="F173" s="215" t="s">
        <v>131</v>
      </c>
      <c r="G173" s="212"/>
      <c r="H173" s="216">
        <v>4.4400000000000004</v>
      </c>
      <c r="I173" s="217"/>
      <c r="J173" s="212"/>
      <c r="K173" s="212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126</v>
      </c>
      <c r="AU173" s="222" t="s">
        <v>85</v>
      </c>
      <c r="AV173" s="13" t="s">
        <v>85</v>
      </c>
      <c r="AW173" s="13" t="s">
        <v>34</v>
      </c>
      <c r="AX173" s="13" t="s">
        <v>79</v>
      </c>
      <c r="AY173" s="222" t="s">
        <v>118</v>
      </c>
    </row>
    <row r="174" spans="1:65" s="2" customFormat="1" ht="21.75" customHeight="1">
      <c r="A174" s="32"/>
      <c r="B174" s="33"/>
      <c r="C174" s="197" t="s">
        <v>239</v>
      </c>
      <c r="D174" s="197" t="s">
        <v>120</v>
      </c>
      <c r="E174" s="198" t="s">
        <v>240</v>
      </c>
      <c r="F174" s="199" t="s">
        <v>241</v>
      </c>
      <c r="G174" s="200" t="s">
        <v>123</v>
      </c>
      <c r="H174" s="201">
        <v>3.6</v>
      </c>
      <c r="I174" s="202"/>
      <c r="J174" s="203">
        <f>ROUND(I174*H174,0)</f>
        <v>0</v>
      </c>
      <c r="K174" s="204"/>
      <c r="L174" s="37"/>
      <c r="M174" s="205" t="s">
        <v>1</v>
      </c>
      <c r="N174" s="206" t="s">
        <v>44</v>
      </c>
      <c r="O174" s="69"/>
      <c r="P174" s="207">
        <f>O174*H174</f>
        <v>0</v>
      </c>
      <c r="Q174" s="207">
        <v>0.25008000000000002</v>
      </c>
      <c r="R174" s="207">
        <f>Q174*H174</f>
        <v>0.90028800000000009</v>
      </c>
      <c r="S174" s="207">
        <v>0</v>
      </c>
      <c r="T174" s="208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09" t="s">
        <v>124</v>
      </c>
      <c r="AT174" s="209" t="s">
        <v>120</v>
      </c>
      <c r="AU174" s="209" t="s">
        <v>85</v>
      </c>
      <c r="AY174" s="15" t="s">
        <v>118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5" t="s">
        <v>8</v>
      </c>
      <c r="BK174" s="210">
        <f>ROUND(I174*H174,0)</f>
        <v>0</v>
      </c>
      <c r="BL174" s="15" t="s">
        <v>124</v>
      </c>
      <c r="BM174" s="209" t="s">
        <v>242</v>
      </c>
    </row>
    <row r="175" spans="1:65" s="13" customFormat="1" ht="11.25">
      <c r="B175" s="211"/>
      <c r="C175" s="212"/>
      <c r="D175" s="213" t="s">
        <v>126</v>
      </c>
      <c r="E175" s="214" t="s">
        <v>1</v>
      </c>
      <c r="F175" s="215" t="s">
        <v>127</v>
      </c>
      <c r="G175" s="212"/>
      <c r="H175" s="216">
        <v>3.6</v>
      </c>
      <c r="I175" s="217"/>
      <c r="J175" s="212"/>
      <c r="K175" s="212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126</v>
      </c>
      <c r="AU175" s="222" t="s">
        <v>85</v>
      </c>
      <c r="AV175" s="13" t="s">
        <v>85</v>
      </c>
      <c r="AW175" s="13" t="s">
        <v>34</v>
      </c>
      <c r="AX175" s="13" t="s">
        <v>79</v>
      </c>
      <c r="AY175" s="222" t="s">
        <v>118</v>
      </c>
    </row>
    <row r="176" spans="1:65" s="2" customFormat="1" ht="21.75" customHeight="1">
      <c r="A176" s="32"/>
      <c r="B176" s="33"/>
      <c r="C176" s="197" t="s">
        <v>243</v>
      </c>
      <c r="D176" s="197" t="s">
        <v>120</v>
      </c>
      <c r="E176" s="198" t="s">
        <v>244</v>
      </c>
      <c r="F176" s="199" t="s">
        <v>245</v>
      </c>
      <c r="G176" s="200" t="s">
        <v>123</v>
      </c>
      <c r="H176" s="201">
        <v>4.4400000000000004</v>
      </c>
      <c r="I176" s="202"/>
      <c r="J176" s="203">
        <f>ROUND(I176*H176,0)</f>
        <v>0</v>
      </c>
      <c r="K176" s="204"/>
      <c r="L176" s="37"/>
      <c r="M176" s="205" t="s">
        <v>1</v>
      </c>
      <c r="N176" s="206" t="s">
        <v>44</v>
      </c>
      <c r="O176" s="69"/>
      <c r="P176" s="207">
        <f>O176*H176</f>
        <v>0</v>
      </c>
      <c r="Q176" s="207">
        <v>0.13188</v>
      </c>
      <c r="R176" s="207">
        <f>Q176*H176</f>
        <v>0.58554720000000005</v>
      </c>
      <c r="S176" s="207">
        <v>0</v>
      </c>
      <c r="T176" s="208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09" t="s">
        <v>124</v>
      </c>
      <c r="AT176" s="209" t="s">
        <v>120</v>
      </c>
      <c r="AU176" s="209" t="s">
        <v>85</v>
      </c>
      <c r="AY176" s="15" t="s">
        <v>118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5" t="s">
        <v>8</v>
      </c>
      <c r="BK176" s="210">
        <f>ROUND(I176*H176,0)</f>
        <v>0</v>
      </c>
      <c r="BL176" s="15" t="s">
        <v>124</v>
      </c>
      <c r="BM176" s="209" t="s">
        <v>246</v>
      </c>
    </row>
    <row r="177" spans="1:65" s="13" customFormat="1" ht="11.25">
      <c r="B177" s="211"/>
      <c r="C177" s="212"/>
      <c r="D177" s="213" t="s">
        <v>126</v>
      </c>
      <c r="E177" s="214" t="s">
        <v>1</v>
      </c>
      <c r="F177" s="215" t="s">
        <v>131</v>
      </c>
      <c r="G177" s="212"/>
      <c r="H177" s="216">
        <v>4.4400000000000004</v>
      </c>
      <c r="I177" s="217"/>
      <c r="J177" s="212"/>
      <c r="K177" s="212"/>
      <c r="L177" s="218"/>
      <c r="M177" s="219"/>
      <c r="N177" s="220"/>
      <c r="O177" s="220"/>
      <c r="P177" s="220"/>
      <c r="Q177" s="220"/>
      <c r="R177" s="220"/>
      <c r="S177" s="220"/>
      <c r="T177" s="221"/>
      <c r="AT177" s="222" t="s">
        <v>126</v>
      </c>
      <c r="AU177" s="222" t="s">
        <v>85</v>
      </c>
      <c r="AV177" s="13" t="s">
        <v>85</v>
      </c>
      <c r="AW177" s="13" t="s">
        <v>34</v>
      </c>
      <c r="AX177" s="13" t="s">
        <v>79</v>
      </c>
      <c r="AY177" s="222" t="s">
        <v>118</v>
      </c>
    </row>
    <row r="178" spans="1:65" s="2" customFormat="1" ht="21.75" customHeight="1">
      <c r="A178" s="32"/>
      <c r="B178" s="33"/>
      <c r="C178" s="197" t="s">
        <v>247</v>
      </c>
      <c r="D178" s="197" t="s">
        <v>120</v>
      </c>
      <c r="E178" s="198" t="s">
        <v>248</v>
      </c>
      <c r="F178" s="199" t="s">
        <v>249</v>
      </c>
      <c r="G178" s="200" t="s">
        <v>123</v>
      </c>
      <c r="H178" s="201">
        <v>4.4400000000000004</v>
      </c>
      <c r="I178" s="202"/>
      <c r="J178" s="203">
        <f>ROUND(I178*H178,0)</f>
        <v>0</v>
      </c>
      <c r="K178" s="204"/>
      <c r="L178" s="37"/>
      <c r="M178" s="205" t="s">
        <v>1</v>
      </c>
      <c r="N178" s="206" t="s">
        <v>44</v>
      </c>
      <c r="O178" s="69"/>
      <c r="P178" s="207">
        <f>O178*H178</f>
        <v>0</v>
      </c>
      <c r="Q178" s="207">
        <v>0.12966</v>
      </c>
      <c r="R178" s="207">
        <f>Q178*H178</f>
        <v>0.57569040000000005</v>
      </c>
      <c r="S178" s="207">
        <v>0</v>
      </c>
      <c r="T178" s="20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09" t="s">
        <v>124</v>
      </c>
      <c r="AT178" s="209" t="s">
        <v>120</v>
      </c>
      <c r="AU178" s="209" t="s">
        <v>85</v>
      </c>
      <c r="AY178" s="15" t="s">
        <v>118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5" t="s">
        <v>8</v>
      </c>
      <c r="BK178" s="210">
        <f>ROUND(I178*H178,0)</f>
        <v>0</v>
      </c>
      <c r="BL178" s="15" t="s">
        <v>124</v>
      </c>
      <c r="BM178" s="209" t="s">
        <v>250</v>
      </c>
    </row>
    <row r="179" spans="1:65" s="13" customFormat="1" ht="11.25">
      <c r="B179" s="211"/>
      <c r="C179" s="212"/>
      <c r="D179" s="213" t="s">
        <v>126</v>
      </c>
      <c r="E179" s="214" t="s">
        <v>1</v>
      </c>
      <c r="F179" s="215" t="s">
        <v>131</v>
      </c>
      <c r="G179" s="212"/>
      <c r="H179" s="216">
        <v>4.4400000000000004</v>
      </c>
      <c r="I179" s="217"/>
      <c r="J179" s="212"/>
      <c r="K179" s="212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126</v>
      </c>
      <c r="AU179" s="222" t="s">
        <v>85</v>
      </c>
      <c r="AV179" s="13" t="s">
        <v>85</v>
      </c>
      <c r="AW179" s="13" t="s">
        <v>34</v>
      </c>
      <c r="AX179" s="13" t="s">
        <v>79</v>
      </c>
      <c r="AY179" s="222" t="s">
        <v>118</v>
      </c>
    </row>
    <row r="180" spans="1:65" s="2" customFormat="1" ht="21.75" customHeight="1">
      <c r="A180" s="32"/>
      <c r="B180" s="33"/>
      <c r="C180" s="197" t="s">
        <v>251</v>
      </c>
      <c r="D180" s="197" t="s">
        <v>120</v>
      </c>
      <c r="E180" s="198" t="s">
        <v>252</v>
      </c>
      <c r="F180" s="199" t="s">
        <v>253</v>
      </c>
      <c r="G180" s="200" t="s">
        <v>123</v>
      </c>
      <c r="H180" s="201">
        <v>3.6</v>
      </c>
      <c r="I180" s="202"/>
      <c r="J180" s="203">
        <f>ROUND(I180*H180,0)</f>
        <v>0</v>
      </c>
      <c r="K180" s="204"/>
      <c r="L180" s="37"/>
      <c r="M180" s="205" t="s">
        <v>1</v>
      </c>
      <c r="N180" s="206" t="s">
        <v>44</v>
      </c>
      <c r="O180" s="69"/>
      <c r="P180" s="207">
        <f>O180*H180</f>
        <v>0</v>
      </c>
      <c r="Q180" s="207">
        <v>0.14610000000000001</v>
      </c>
      <c r="R180" s="207">
        <f>Q180*H180</f>
        <v>0.52596000000000009</v>
      </c>
      <c r="S180" s="207">
        <v>0</v>
      </c>
      <c r="T180" s="208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09" t="s">
        <v>124</v>
      </c>
      <c r="AT180" s="209" t="s">
        <v>120</v>
      </c>
      <c r="AU180" s="209" t="s">
        <v>85</v>
      </c>
      <c r="AY180" s="15" t="s">
        <v>118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5" t="s">
        <v>8</v>
      </c>
      <c r="BK180" s="210">
        <f>ROUND(I180*H180,0)</f>
        <v>0</v>
      </c>
      <c r="BL180" s="15" t="s">
        <v>124</v>
      </c>
      <c r="BM180" s="209" t="s">
        <v>254</v>
      </c>
    </row>
    <row r="181" spans="1:65" s="13" customFormat="1" ht="11.25">
      <c r="B181" s="211"/>
      <c r="C181" s="212"/>
      <c r="D181" s="213" t="s">
        <v>126</v>
      </c>
      <c r="E181" s="214" t="s">
        <v>1</v>
      </c>
      <c r="F181" s="215" t="s">
        <v>127</v>
      </c>
      <c r="G181" s="212"/>
      <c r="H181" s="216">
        <v>3.6</v>
      </c>
      <c r="I181" s="217"/>
      <c r="J181" s="212"/>
      <c r="K181" s="212"/>
      <c r="L181" s="218"/>
      <c r="M181" s="219"/>
      <c r="N181" s="220"/>
      <c r="O181" s="220"/>
      <c r="P181" s="220"/>
      <c r="Q181" s="220"/>
      <c r="R181" s="220"/>
      <c r="S181" s="220"/>
      <c r="T181" s="221"/>
      <c r="AT181" s="222" t="s">
        <v>126</v>
      </c>
      <c r="AU181" s="222" t="s">
        <v>85</v>
      </c>
      <c r="AV181" s="13" t="s">
        <v>85</v>
      </c>
      <c r="AW181" s="13" t="s">
        <v>34</v>
      </c>
      <c r="AX181" s="13" t="s">
        <v>79</v>
      </c>
      <c r="AY181" s="222" t="s">
        <v>118</v>
      </c>
    </row>
    <row r="182" spans="1:65" s="2" customFormat="1" ht="16.5" customHeight="1">
      <c r="A182" s="32"/>
      <c r="B182" s="33"/>
      <c r="C182" s="223" t="s">
        <v>255</v>
      </c>
      <c r="D182" s="223" t="s">
        <v>204</v>
      </c>
      <c r="E182" s="224" t="s">
        <v>256</v>
      </c>
      <c r="F182" s="225" t="s">
        <v>257</v>
      </c>
      <c r="G182" s="226" t="s">
        <v>123</v>
      </c>
      <c r="H182" s="227">
        <v>3.78</v>
      </c>
      <c r="I182" s="228"/>
      <c r="J182" s="229">
        <f>ROUND(I182*H182,0)</f>
        <v>0</v>
      </c>
      <c r="K182" s="230"/>
      <c r="L182" s="231"/>
      <c r="M182" s="232" t="s">
        <v>1</v>
      </c>
      <c r="N182" s="233" t="s">
        <v>44</v>
      </c>
      <c r="O182" s="69"/>
      <c r="P182" s="207">
        <f>O182*H182</f>
        <v>0</v>
      </c>
      <c r="Q182" s="207">
        <v>6.7000000000000004E-2</v>
      </c>
      <c r="R182" s="207">
        <f>Q182*H182</f>
        <v>0.25325999999999999</v>
      </c>
      <c r="S182" s="207">
        <v>0</v>
      </c>
      <c r="T182" s="20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09" t="s">
        <v>158</v>
      </c>
      <c r="AT182" s="209" t="s">
        <v>204</v>
      </c>
      <c r="AU182" s="209" t="s">
        <v>85</v>
      </c>
      <c r="AY182" s="15" t="s">
        <v>118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5" t="s">
        <v>8</v>
      </c>
      <c r="BK182" s="210">
        <f>ROUND(I182*H182,0)</f>
        <v>0</v>
      </c>
      <c r="BL182" s="15" t="s">
        <v>124</v>
      </c>
      <c r="BM182" s="209" t="s">
        <v>258</v>
      </c>
    </row>
    <row r="183" spans="1:65" s="13" customFormat="1" ht="11.25">
      <c r="B183" s="211"/>
      <c r="C183" s="212"/>
      <c r="D183" s="213" t="s">
        <v>126</v>
      </c>
      <c r="E183" s="214" t="s">
        <v>1</v>
      </c>
      <c r="F183" s="215" t="s">
        <v>259</v>
      </c>
      <c r="G183" s="212"/>
      <c r="H183" s="216">
        <v>3.78</v>
      </c>
      <c r="I183" s="217"/>
      <c r="J183" s="212"/>
      <c r="K183" s="212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126</v>
      </c>
      <c r="AU183" s="222" t="s">
        <v>85</v>
      </c>
      <c r="AV183" s="13" t="s">
        <v>85</v>
      </c>
      <c r="AW183" s="13" t="s">
        <v>34</v>
      </c>
      <c r="AX183" s="13" t="s">
        <v>79</v>
      </c>
      <c r="AY183" s="222" t="s">
        <v>118</v>
      </c>
    </row>
    <row r="184" spans="1:65" s="2" customFormat="1" ht="16.5" customHeight="1">
      <c r="A184" s="32"/>
      <c r="B184" s="33"/>
      <c r="C184" s="197" t="s">
        <v>260</v>
      </c>
      <c r="D184" s="197" t="s">
        <v>120</v>
      </c>
      <c r="E184" s="198" t="s">
        <v>261</v>
      </c>
      <c r="F184" s="199" t="s">
        <v>262</v>
      </c>
      <c r="G184" s="200" t="s">
        <v>263</v>
      </c>
      <c r="H184" s="201">
        <v>12.2</v>
      </c>
      <c r="I184" s="202"/>
      <c r="J184" s="203">
        <f>ROUND(I184*H184,0)</f>
        <v>0</v>
      </c>
      <c r="K184" s="204"/>
      <c r="L184" s="37"/>
      <c r="M184" s="205" t="s">
        <v>1</v>
      </c>
      <c r="N184" s="206" t="s">
        <v>44</v>
      </c>
      <c r="O184" s="69"/>
      <c r="P184" s="207">
        <f>O184*H184</f>
        <v>0</v>
      </c>
      <c r="Q184" s="207">
        <v>3.5999999999999999E-3</v>
      </c>
      <c r="R184" s="207">
        <f>Q184*H184</f>
        <v>4.3919999999999994E-2</v>
      </c>
      <c r="S184" s="207">
        <v>0</v>
      </c>
      <c r="T184" s="208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09" t="s">
        <v>124</v>
      </c>
      <c r="AT184" s="209" t="s">
        <v>120</v>
      </c>
      <c r="AU184" s="209" t="s">
        <v>85</v>
      </c>
      <c r="AY184" s="15" t="s">
        <v>118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5" t="s">
        <v>8</v>
      </c>
      <c r="BK184" s="210">
        <f>ROUND(I184*H184,0)</f>
        <v>0</v>
      </c>
      <c r="BL184" s="15" t="s">
        <v>124</v>
      </c>
      <c r="BM184" s="209" t="s">
        <v>264</v>
      </c>
    </row>
    <row r="185" spans="1:65" s="12" customFormat="1" ht="22.9" customHeight="1">
      <c r="B185" s="181"/>
      <c r="C185" s="182"/>
      <c r="D185" s="183" t="s">
        <v>78</v>
      </c>
      <c r="E185" s="195" t="s">
        <v>158</v>
      </c>
      <c r="F185" s="195" t="s">
        <v>265</v>
      </c>
      <c r="G185" s="182"/>
      <c r="H185" s="182"/>
      <c r="I185" s="185"/>
      <c r="J185" s="196">
        <f>BK185</f>
        <v>0</v>
      </c>
      <c r="K185" s="182"/>
      <c r="L185" s="187"/>
      <c r="M185" s="188"/>
      <c r="N185" s="189"/>
      <c r="O185" s="189"/>
      <c r="P185" s="190">
        <f>SUM(P186:P194)</f>
        <v>0</v>
      </c>
      <c r="Q185" s="189"/>
      <c r="R185" s="190">
        <f>SUM(R186:R194)</f>
        <v>1.9431890000000001</v>
      </c>
      <c r="S185" s="189"/>
      <c r="T185" s="191">
        <f>SUM(T186:T194)</f>
        <v>0</v>
      </c>
      <c r="AR185" s="192" t="s">
        <v>8</v>
      </c>
      <c r="AT185" s="193" t="s">
        <v>78</v>
      </c>
      <c r="AU185" s="193" t="s">
        <v>8</v>
      </c>
      <c r="AY185" s="192" t="s">
        <v>118</v>
      </c>
      <c r="BK185" s="194">
        <f>SUM(BK186:BK194)</f>
        <v>0</v>
      </c>
    </row>
    <row r="186" spans="1:65" s="2" customFormat="1" ht="21.75" customHeight="1">
      <c r="A186" s="32"/>
      <c r="B186" s="33"/>
      <c r="C186" s="197" t="s">
        <v>266</v>
      </c>
      <c r="D186" s="197" t="s">
        <v>120</v>
      </c>
      <c r="E186" s="198" t="s">
        <v>267</v>
      </c>
      <c r="F186" s="199" t="s">
        <v>268</v>
      </c>
      <c r="G186" s="200" t="s">
        <v>263</v>
      </c>
      <c r="H186" s="201">
        <v>33</v>
      </c>
      <c r="I186" s="202"/>
      <c r="J186" s="203">
        <f>ROUND(I186*H186,0)</f>
        <v>0</v>
      </c>
      <c r="K186" s="204"/>
      <c r="L186" s="37"/>
      <c r="M186" s="205" t="s">
        <v>1</v>
      </c>
      <c r="N186" s="206" t="s">
        <v>44</v>
      </c>
      <c r="O186" s="69"/>
      <c r="P186" s="207">
        <f>O186*H186</f>
        <v>0</v>
      </c>
      <c r="Q186" s="207">
        <v>1.235E-2</v>
      </c>
      <c r="R186" s="207">
        <f>Q186*H186</f>
        <v>0.40754999999999997</v>
      </c>
      <c r="S186" s="207">
        <v>0</v>
      </c>
      <c r="T186" s="208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09" t="s">
        <v>124</v>
      </c>
      <c r="AT186" s="209" t="s">
        <v>120</v>
      </c>
      <c r="AU186" s="209" t="s">
        <v>85</v>
      </c>
      <c r="AY186" s="15" t="s">
        <v>118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5" t="s">
        <v>8</v>
      </c>
      <c r="BK186" s="210">
        <f>ROUND(I186*H186,0)</f>
        <v>0</v>
      </c>
      <c r="BL186" s="15" t="s">
        <v>124</v>
      </c>
      <c r="BM186" s="209" t="s">
        <v>269</v>
      </c>
    </row>
    <row r="187" spans="1:65" s="2" customFormat="1" ht="21.75" customHeight="1">
      <c r="A187" s="32"/>
      <c r="B187" s="33"/>
      <c r="C187" s="197" t="s">
        <v>270</v>
      </c>
      <c r="D187" s="197" t="s">
        <v>120</v>
      </c>
      <c r="E187" s="198" t="s">
        <v>271</v>
      </c>
      <c r="F187" s="199" t="s">
        <v>272</v>
      </c>
      <c r="G187" s="200" t="s">
        <v>263</v>
      </c>
      <c r="H187" s="201">
        <v>6.1</v>
      </c>
      <c r="I187" s="202"/>
      <c r="J187" s="203">
        <f>ROUND(I187*H187,0)</f>
        <v>0</v>
      </c>
      <c r="K187" s="204"/>
      <c r="L187" s="37"/>
      <c r="M187" s="205" t="s">
        <v>1</v>
      </c>
      <c r="N187" s="206" t="s">
        <v>44</v>
      </c>
      <c r="O187" s="69"/>
      <c r="P187" s="207">
        <f>O187*H187</f>
        <v>0</v>
      </c>
      <c r="Q187" s="207">
        <v>1.9689999999999999E-2</v>
      </c>
      <c r="R187" s="207">
        <f>Q187*H187</f>
        <v>0.12010899999999999</v>
      </c>
      <c r="S187" s="207">
        <v>0</v>
      </c>
      <c r="T187" s="208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09" t="s">
        <v>124</v>
      </c>
      <c r="AT187" s="209" t="s">
        <v>120</v>
      </c>
      <c r="AU187" s="209" t="s">
        <v>85</v>
      </c>
      <c r="AY187" s="15" t="s">
        <v>118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5" t="s">
        <v>8</v>
      </c>
      <c r="BK187" s="210">
        <f>ROUND(I187*H187,0)</f>
        <v>0</v>
      </c>
      <c r="BL187" s="15" t="s">
        <v>124</v>
      </c>
      <c r="BM187" s="209" t="s">
        <v>273</v>
      </c>
    </row>
    <row r="188" spans="1:65" s="2" customFormat="1" ht="21.75" customHeight="1">
      <c r="A188" s="32"/>
      <c r="B188" s="33"/>
      <c r="C188" s="197" t="s">
        <v>274</v>
      </c>
      <c r="D188" s="197" t="s">
        <v>120</v>
      </c>
      <c r="E188" s="198" t="s">
        <v>275</v>
      </c>
      <c r="F188" s="199" t="s">
        <v>276</v>
      </c>
      <c r="G188" s="200" t="s">
        <v>277</v>
      </c>
      <c r="H188" s="201">
        <v>1</v>
      </c>
      <c r="I188" s="202"/>
      <c r="J188" s="203">
        <f>ROUND(I188*H188,0)</f>
        <v>0</v>
      </c>
      <c r="K188" s="204"/>
      <c r="L188" s="37"/>
      <c r="M188" s="205" t="s">
        <v>1</v>
      </c>
      <c r="N188" s="206" t="s">
        <v>44</v>
      </c>
      <c r="O188" s="69"/>
      <c r="P188" s="207">
        <f>O188*H188</f>
        <v>0</v>
      </c>
      <c r="Q188" s="207">
        <v>1.0000000000000001E-5</v>
      </c>
      <c r="R188" s="207">
        <f>Q188*H188</f>
        <v>1.0000000000000001E-5</v>
      </c>
      <c r="S188" s="207">
        <v>0</v>
      </c>
      <c r="T188" s="208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09" t="s">
        <v>124</v>
      </c>
      <c r="AT188" s="209" t="s">
        <v>120</v>
      </c>
      <c r="AU188" s="209" t="s">
        <v>85</v>
      </c>
      <c r="AY188" s="15" t="s">
        <v>118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5" t="s">
        <v>8</v>
      </c>
      <c r="BK188" s="210">
        <f>ROUND(I188*H188,0)</f>
        <v>0</v>
      </c>
      <c r="BL188" s="15" t="s">
        <v>124</v>
      </c>
      <c r="BM188" s="209" t="s">
        <v>278</v>
      </c>
    </row>
    <row r="189" spans="1:65" s="2" customFormat="1" ht="16.5" customHeight="1">
      <c r="A189" s="32"/>
      <c r="B189" s="33"/>
      <c r="C189" s="223" t="s">
        <v>279</v>
      </c>
      <c r="D189" s="223" t="s">
        <v>204</v>
      </c>
      <c r="E189" s="224" t="s">
        <v>280</v>
      </c>
      <c r="F189" s="225" t="s">
        <v>281</v>
      </c>
      <c r="G189" s="226" t="s">
        <v>277</v>
      </c>
      <c r="H189" s="227">
        <v>1</v>
      </c>
      <c r="I189" s="228"/>
      <c r="J189" s="229">
        <f>ROUND(I189*H189,0)</f>
        <v>0</v>
      </c>
      <c r="K189" s="230"/>
      <c r="L189" s="231"/>
      <c r="M189" s="232" t="s">
        <v>1</v>
      </c>
      <c r="N189" s="233" t="s">
        <v>44</v>
      </c>
      <c r="O189" s="69"/>
      <c r="P189" s="207">
        <f>O189*H189</f>
        <v>0</v>
      </c>
      <c r="Q189" s="207">
        <v>3.3999999999999998E-3</v>
      </c>
      <c r="R189" s="207">
        <f>Q189*H189</f>
        <v>3.3999999999999998E-3</v>
      </c>
      <c r="S189" s="207">
        <v>0</v>
      </c>
      <c r="T189" s="208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09" t="s">
        <v>158</v>
      </c>
      <c r="AT189" s="209" t="s">
        <v>204</v>
      </c>
      <c r="AU189" s="209" t="s">
        <v>85</v>
      </c>
      <c r="AY189" s="15" t="s">
        <v>118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5" t="s">
        <v>8</v>
      </c>
      <c r="BK189" s="210">
        <f>ROUND(I189*H189,0)</f>
        <v>0</v>
      </c>
      <c r="BL189" s="15" t="s">
        <v>124</v>
      </c>
      <c r="BM189" s="209" t="s">
        <v>282</v>
      </c>
    </row>
    <row r="190" spans="1:65" s="2" customFormat="1" ht="16.5" customHeight="1">
      <c r="A190" s="32"/>
      <c r="B190" s="33"/>
      <c r="C190" s="197" t="s">
        <v>283</v>
      </c>
      <c r="D190" s="197" t="s">
        <v>120</v>
      </c>
      <c r="E190" s="198" t="s">
        <v>284</v>
      </c>
      <c r="F190" s="199" t="s">
        <v>285</v>
      </c>
      <c r="G190" s="200" t="s">
        <v>263</v>
      </c>
      <c r="H190" s="201">
        <v>39.1</v>
      </c>
      <c r="I190" s="202"/>
      <c r="J190" s="203">
        <f>ROUND(I190*H190,0)</f>
        <v>0</v>
      </c>
      <c r="K190" s="204"/>
      <c r="L190" s="37"/>
      <c r="M190" s="205" t="s">
        <v>1</v>
      </c>
      <c r="N190" s="206" t="s">
        <v>44</v>
      </c>
      <c r="O190" s="69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09" t="s">
        <v>124</v>
      </c>
      <c r="AT190" s="209" t="s">
        <v>120</v>
      </c>
      <c r="AU190" s="209" t="s">
        <v>85</v>
      </c>
      <c r="AY190" s="15" t="s">
        <v>118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5" t="s">
        <v>8</v>
      </c>
      <c r="BK190" s="210">
        <f>ROUND(I190*H190,0)</f>
        <v>0</v>
      </c>
      <c r="BL190" s="15" t="s">
        <v>124</v>
      </c>
      <c r="BM190" s="209" t="s">
        <v>286</v>
      </c>
    </row>
    <row r="191" spans="1:65" s="13" customFormat="1" ht="11.25">
      <c r="B191" s="211"/>
      <c r="C191" s="212"/>
      <c r="D191" s="213" t="s">
        <v>126</v>
      </c>
      <c r="E191" s="214" t="s">
        <v>1</v>
      </c>
      <c r="F191" s="215" t="s">
        <v>287</v>
      </c>
      <c r="G191" s="212"/>
      <c r="H191" s="216">
        <v>39.1</v>
      </c>
      <c r="I191" s="217"/>
      <c r="J191" s="212"/>
      <c r="K191" s="212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126</v>
      </c>
      <c r="AU191" s="222" t="s">
        <v>85</v>
      </c>
      <c r="AV191" s="13" t="s">
        <v>85</v>
      </c>
      <c r="AW191" s="13" t="s">
        <v>34</v>
      </c>
      <c r="AX191" s="13" t="s">
        <v>79</v>
      </c>
      <c r="AY191" s="222" t="s">
        <v>118</v>
      </c>
    </row>
    <row r="192" spans="1:65" s="2" customFormat="1" ht="21.75" customHeight="1">
      <c r="A192" s="32"/>
      <c r="B192" s="33"/>
      <c r="C192" s="197" t="s">
        <v>288</v>
      </c>
      <c r="D192" s="197" t="s">
        <v>120</v>
      </c>
      <c r="E192" s="198" t="s">
        <v>289</v>
      </c>
      <c r="F192" s="199" t="s">
        <v>290</v>
      </c>
      <c r="G192" s="200" t="s">
        <v>277</v>
      </c>
      <c r="H192" s="201">
        <v>3</v>
      </c>
      <c r="I192" s="202"/>
      <c r="J192" s="203">
        <f>ROUND(I192*H192,0)</f>
        <v>0</v>
      </c>
      <c r="K192" s="204"/>
      <c r="L192" s="37"/>
      <c r="M192" s="205" t="s">
        <v>1</v>
      </c>
      <c r="N192" s="206" t="s">
        <v>44</v>
      </c>
      <c r="O192" s="69"/>
      <c r="P192" s="207">
        <f>O192*H192</f>
        <v>0</v>
      </c>
      <c r="Q192" s="207">
        <v>0.45937</v>
      </c>
      <c r="R192" s="207">
        <f>Q192*H192</f>
        <v>1.3781099999999999</v>
      </c>
      <c r="S192" s="207">
        <v>0</v>
      </c>
      <c r="T192" s="20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09" t="s">
        <v>124</v>
      </c>
      <c r="AT192" s="209" t="s">
        <v>120</v>
      </c>
      <c r="AU192" s="209" t="s">
        <v>85</v>
      </c>
      <c r="AY192" s="15" t="s">
        <v>118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5" t="s">
        <v>8</v>
      </c>
      <c r="BK192" s="210">
        <f>ROUND(I192*H192,0)</f>
        <v>0</v>
      </c>
      <c r="BL192" s="15" t="s">
        <v>124</v>
      </c>
      <c r="BM192" s="209" t="s">
        <v>291</v>
      </c>
    </row>
    <row r="193" spans="1:65" s="2" customFormat="1" ht="21.75" customHeight="1">
      <c r="A193" s="32"/>
      <c r="B193" s="33"/>
      <c r="C193" s="197" t="s">
        <v>292</v>
      </c>
      <c r="D193" s="197" t="s">
        <v>120</v>
      </c>
      <c r="E193" s="198" t="s">
        <v>293</v>
      </c>
      <c r="F193" s="199" t="s">
        <v>294</v>
      </c>
      <c r="G193" s="200" t="s">
        <v>277</v>
      </c>
      <c r="H193" s="201">
        <v>1</v>
      </c>
      <c r="I193" s="202"/>
      <c r="J193" s="203">
        <f>ROUND(I193*H193,0)</f>
        <v>0</v>
      </c>
      <c r="K193" s="204"/>
      <c r="L193" s="37"/>
      <c r="M193" s="205" t="s">
        <v>1</v>
      </c>
      <c r="N193" s="206" t="s">
        <v>44</v>
      </c>
      <c r="O193" s="69"/>
      <c r="P193" s="207">
        <f>O193*H193</f>
        <v>0</v>
      </c>
      <c r="Q193" s="207">
        <v>3.4009999999999999E-2</v>
      </c>
      <c r="R193" s="207">
        <f>Q193*H193</f>
        <v>3.4009999999999999E-2</v>
      </c>
      <c r="S193" s="207">
        <v>0</v>
      </c>
      <c r="T193" s="208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09" t="s">
        <v>124</v>
      </c>
      <c r="AT193" s="209" t="s">
        <v>120</v>
      </c>
      <c r="AU193" s="209" t="s">
        <v>85</v>
      </c>
      <c r="AY193" s="15" t="s">
        <v>118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5" t="s">
        <v>8</v>
      </c>
      <c r="BK193" s="210">
        <f>ROUND(I193*H193,0)</f>
        <v>0</v>
      </c>
      <c r="BL193" s="15" t="s">
        <v>124</v>
      </c>
      <c r="BM193" s="209" t="s">
        <v>295</v>
      </c>
    </row>
    <row r="194" spans="1:65" s="2" customFormat="1" ht="16.5" customHeight="1">
      <c r="A194" s="32"/>
      <c r="B194" s="33"/>
      <c r="C194" s="197" t="s">
        <v>296</v>
      </c>
      <c r="D194" s="197" t="s">
        <v>120</v>
      </c>
      <c r="E194" s="198" t="s">
        <v>297</v>
      </c>
      <c r="F194" s="199" t="s">
        <v>298</v>
      </c>
      <c r="G194" s="200" t="s">
        <v>221</v>
      </c>
      <c r="H194" s="201">
        <v>1</v>
      </c>
      <c r="I194" s="202"/>
      <c r="J194" s="203">
        <f>ROUND(I194*H194,0)</f>
        <v>0</v>
      </c>
      <c r="K194" s="204"/>
      <c r="L194" s="37"/>
      <c r="M194" s="205" t="s">
        <v>1</v>
      </c>
      <c r="N194" s="206" t="s">
        <v>44</v>
      </c>
      <c r="O194" s="69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09" t="s">
        <v>124</v>
      </c>
      <c r="AT194" s="209" t="s">
        <v>120</v>
      </c>
      <c r="AU194" s="209" t="s">
        <v>85</v>
      </c>
      <c r="AY194" s="15" t="s">
        <v>118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5" t="s">
        <v>8</v>
      </c>
      <c r="BK194" s="210">
        <f>ROUND(I194*H194,0)</f>
        <v>0</v>
      </c>
      <c r="BL194" s="15" t="s">
        <v>124</v>
      </c>
      <c r="BM194" s="209" t="s">
        <v>299</v>
      </c>
    </row>
    <row r="195" spans="1:65" s="12" customFormat="1" ht="22.9" customHeight="1">
      <c r="B195" s="181"/>
      <c r="C195" s="182"/>
      <c r="D195" s="183" t="s">
        <v>78</v>
      </c>
      <c r="E195" s="195" t="s">
        <v>163</v>
      </c>
      <c r="F195" s="195" t="s">
        <v>300</v>
      </c>
      <c r="G195" s="182"/>
      <c r="H195" s="182"/>
      <c r="I195" s="185"/>
      <c r="J195" s="196">
        <f>BK195</f>
        <v>0</v>
      </c>
      <c r="K195" s="182"/>
      <c r="L195" s="187"/>
      <c r="M195" s="188"/>
      <c r="N195" s="189"/>
      <c r="O195" s="189"/>
      <c r="P195" s="190">
        <f>SUM(P196:P210)</f>
        <v>0</v>
      </c>
      <c r="Q195" s="189"/>
      <c r="R195" s="190">
        <f>SUM(R196:R210)</f>
        <v>5.1743050000000004</v>
      </c>
      <c r="S195" s="189"/>
      <c r="T195" s="191">
        <f>SUM(T196:T210)</f>
        <v>0</v>
      </c>
      <c r="AR195" s="192" t="s">
        <v>8</v>
      </c>
      <c r="AT195" s="193" t="s">
        <v>78</v>
      </c>
      <c r="AU195" s="193" t="s">
        <v>8</v>
      </c>
      <c r="AY195" s="192" t="s">
        <v>118</v>
      </c>
      <c r="BK195" s="194">
        <f>SUM(BK196:BK210)</f>
        <v>0</v>
      </c>
    </row>
    <row r="196" spans="1:65" s="2" customFormat="1" ht="21.75" customHeight="1">
      <c r="A196" s="32"/>
      <c r="B196" s="33"/>
      <c r="C196" s="197" t="s">
        <v>301</v>
      </c>
      <c r="D196" s="197" t="s">
        <v>120</v>
      </c>
      <c r="E196" s="198" t="s">
        <v>302</v>
      </c>
      <c r="F196" s="199" t="s">
        <v>303</v>
      </c>
      <c r="G196" s="200" t="s">
        <v>263</v>
      </c>
      <c r="H196" s="201">
        <v>3</v>
      </c>
      <c r="I196" s="202"/>
      <c r="J196" s="203">
        <f>ROUND(I196*H196,0)</f>
        <v>0</v>
      </c>
      <c r="K196" s="204"/>
      <c r="L196" s="37"/>
      <c r="M196" s="205" t="s">
        <v>1</v>
      </c>
      <c r="N196" s="206" t="s">
        <v>44</v>
      </c>
      <c r="O196" s="69"/>
      <c r="P196" s="207">
        <f>O196*H196</f>
        <v>0</v>
      </c>
      <c r="Q196" s="207">
        <v>0.1295</v>
      </c>
      <c r="R196" s="207">
        <f>Q196*H196</f>
        <v>0.38850000000000001</v>
      </c>
      <c r="S196" s="207">
        <v>0</v>
      </c>
      <c r="T196" s="208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09" t="s">
        <v>124</v>
      </c>
      <c r="AT196" s="209" t="s">
        <v>120</v>
      </c>
      <c r="AU196" s="209" t="s">
        <v>85</v>
      </c>
      <c r="AY196" s="15" t="s">
        <v>118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5" t="s">
        <v>8</v>
      </c>
      <c r="BK196" s="210">
        <f>ROUND(I196*H196,0)</f>
        <v>0</v>
      </c>
      <c r="BL196" s="15" t="s">
        <v>124</v>
      </c>
      <c r="BM196" s="209" t="s">
        <v>304</v>
      </c>
    </row>
    <row r="197" spans="1:65" s="2" customFormat="1" ht="16.5" customHeight="1">
      <c r="A197" s="32"/>
      <c r="B197" s="33"/>
      <c r="C197" s="223" t="s">
        <v>305</v>
      </c>
      <c r="D197" s="223" t="s">
        <v>204</v>
      </c>
      <c r="E197" s="224" t="s">
        <v>306</v>
      </c>
      <c r="F197" s="225" t="s">
        <v>307</v>
      </c>
      <c r="G197" s="226" t="s">
        <v>263</v>
      </c>
      <c r="H197" s="227">
        <v>3.03</v>
      </c>
      <c r="I197" s="228"/>
      <c r="J197" s="229">
        <f>ROUND(I197*H197,0)</f>
        <v>0</v>
      </c>
      <c r="K197" s="230"/>
      <c r="L197" s="231"/>
      <c r="M197" s="232" t="s">
        <v>1</v>
      </c>
      <c r="N197" s="233" t="s">
        <v>44</v>
      </c>
      <c r="O197" s="69"/>
      <c r="P197" s="207">
        <f>O197*H197</f>
        <v>0</v>
      </c>
      <c r="Q197" s="207">
        <v>8.5000000000000006E-2</v>
      </c>
      <c r="R197" s="207">
        <f>Q197*H197</f>
        <v>0.25755</v>
      </c>
      <c r="S197" s="207">
        <v>0</v>
      </c>
      <c r="T197" s="208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09" t="s">
        <v>158</v>
      </c>
      <c r="AT197" s="209" t="s">
        <v>204</v>
      </c>
      <c r="AU197" s="209" t="s">
        <v>85</v>
      </c>
      <c r="AY197" s="15" t="s">
        <v>118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5" t="s">
        <v>8</v>
      </c>
      <c r="BK197" s="210">
        <f>ROUND(I197*H197,0)</f>
        <v>0</v>
      </c>
      <c r="BL197" s="15" t="s">
        <v>124</v>
      </c>
      <c r="BM197" s="209" t="s">
        <v>308</v>
      </c>
    </row>
    <row r="198" spans="1:65" s="2" customFormat="1" ht="16.5" customHeight="1">
      <c r="A198" s="32"/>
      <c r="B198" s="33"/>
      <c r="C198" s="197" t="s">
        <v>309</v>
      </c>
      <c r="D198" s="197" t="s">
        <v>120</v>
      </c>
      <c r="E198" s="198" t="s">
        <v>310</v>
      </c>
      <c r="F198" s="199" t="s">
        <v>311</v>
      </c>
      <c r="G198" s="200" t="s">
        <v>263</v>
      </c>
      <c r="H198" s="201">
        <v>12.2</v>
      </c>
      <c r="I198" s="202"/>
      <c r="J198" s="203">
        <f>ROUND(I198*H198,0)</f>
        <v>0</v>
      </c>
      <c r="K198" s="204"/>
      <c r="L198" s="37"/>
      <c r="M198" s="205" t="s">
        <v>1</v>
      </c>
      <c r="N198" s="206" t="s">
        <v>44</v>
      </c>
      <c r="O198" s="69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09" t="s">
        <v>124</v>
      </c>
      <c r="AT198" s="209" t="s">
        <v>120</v>
      </c>
      <c r="AU198" s="209" t="s">
        <v>85</v>
      </c>
      <c r="AY198" s="15" t="s">
        <v>118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5" t="s">
        <v>8</v>
      </c>
      <c r="BK198" s="210">
        <f>ROUND(I198*H198,0)</f>
        <v>0</v>
      </c>
      <c r="BL198" s="15" t="s">
        <v>124</v>
      </c>
      <c r="BM198" s="209" t="s">
        <v>312</v>
      </c>
    </row>
    <row r="199" spans="1:65" s="13" customFormat="1" ht="11.25">
      <c r="B199" s="211"/>
      <c r="C199" s="212"/>
      <c r="D199" s="213" t="s">
        <v>126</v>
      </c>
      <c r="E199" s="214" t="s">
        <v>1</v>
      </c>
      <c r="F199" s="215" t="s">
        <v>313</v>
      </c>
      <c r="G199" s="212"/>
      <c r="H199" s="216">
        <v>12.2</v>
      </c>
      <c r="I199" s="217"/>
      <c r="J199" s="212"/>
      <c r="K199" s="212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126</v>
      </c>
      <c r="AU199" s="222" t="s">
        <v>85</v>
      </c>
      <c r="AV199" s="13" t="s">
        <v>85</v>
      </c>
      <c r="AW199" s="13" t="s">
        <v>34</v>
      </c>
      <c r="AX199" s="13" t="s">
        <v>79</v>
      </c>
      <c r="AY199" s="222" t="s">
        <v>118</v>
      </c>
    </row>
    <row r="200" spans="1:65" s="2" customFormat="1" ht="21.75" customHeight="1">
      <c r="A200" s="32"/>
      <c r="B200" s="33"/>
      <c r="C200" s="197" t="s">
        <v>314</v>
      </c>
      <c r="D200" s="197" t="s">
        <v>120</v>
      </c>
      <c r="E200" s="198" t="s">
        <v>315</v>
      </c>
      <c r="F200" s="199" t="s">
        <v>316</v>
      </c>
      <c r="G200" s="200" t="s">
        <v>263</v>
      </c>
      <c r="H200" s="201">
        <v>3.5</v>
      </c>
      <c r="I200" s="202"/>
      <c r="J200" s="203">
        <f t="shared" ref="J200:J210" si="0">ROUND(I200*H200,0)</f>
        <v>0</v>
      </c>
      <c r="K200" s="204"/>
      <c r="L200" s="37"/>
      <c r="M200" s="205" t="s">
        <v>1</v>
      </c>
      <c r="N200" s="206" t="s">
        <v>44</v>
      </c>
      <c r="O200" s="69"/>
      <c r="P200" s="207">
        <f t="shared" ref="P200:P210" si="1">O200*H200</f>
        <v>0</v>
      </c>
      <c r="Q200" s="207">
        <v>0.29221000000000003</v>
      </c>
      <c r="R200" s="207">
        <f t="shared" ref="R200:R210" si="2">Q200*H200</f>
        <v>1.0227350000000002</v>
      </c>
      <c r="S200" s="207">
        <v>0</v>
      </c>
      <c r="T200" s="208">
        <f t="shared" ref="T200:T210" si="3"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09" t="s">
        <v>124</v>
      </c>
      <c r="AT200" s="209" t="s">
        <v>120</v>
      </c>
      <c r="AU200" s="209" t="s">
        <v>85</v>
      </c>
      <c r="AY200" s="15" t="s">
        <v>118</v>
      </c>
      <c r="BE200" s="210">
        <f t="shared" ref="BE200:BE210" si="4">IF(N200="základní",J200,0)</f>
        <v>0</v>
      </c>
      <c r="BF200" s="210">
        <f t="shared" ref="BF200:BF210" si="5">IF(N200="snížená",J200,0)</f>
        <v>0</v>
      </c>
      <c r="BG200" s="210">
        <f t="shared" ref="BG200:BG210" si="6">IF(N200="zákl. přenesená",J200,0)</f>
        <v>0</v>
      </c>
      <c r="BH200" s="210">
        <f t="shared" ref="BH200:BH210" si="7">IF(N200="sníž. přenesená",J200,0)</f>
        <v>0</v>
      </c>
      <c r="BI200" s="210">
        <f t="shared" ref="BI200:BI210" si="8">IF(N200="nulová",J200,0)</f>
        <v>0</v>
      </c>
      <c r="BJ200" s="15" t="s">
        <v>8</v>
      </c>
      <c r="BK200" s="210">
        <f t="shared" ref="BK200:BK210" si="9">ROUND(I200*H200,0)</f>
        <v>0</v>
      </c>
      <c r="BL200" s="15" t="s">
        <v>124</v>
      </c>
      <c r="BM200" s="209" t="s">
        <v>317</v>
      </c>
    </row>
    <row r="201" spans="1:65" s="2" customFormat="1" ht="21.75" customHeight="1">
      <c r="A201" s="32"/>
      <c r="B201" s="33"/>
      <c r="C201" s="223" t="s">
        <v>318</v>
      </c>
      <c r="D201" s="223" t="s">
        <v>204</v>
      </c>
      <c r="E201" s="224" t="s">
        <v>319</v>
      </c>
      <c r="F201" s="225" t="s">
        <v>320</v>
      </c>
      <c r="G201" s="226" t="s">
        <v>221</v>
      </c>
      <c r="H201" s="227">
        <v>3</v>
      </c>
      <c r="I201" s="228"/>
      <c r="J201" s="229">
        <f t="shared" si="0"/>
        <v>0</v>
      </c>
      <c r="K201" s="230"/>
      <c r="L201" s="231"/>
      <c r="M201" s="232" t="s">
        <v>1</v>
      </c>
      <c r="N201" s="233" t="s">
        <v>44</v>
      </c>
      <c r="O201" s="69"/>
      <c r="P201" s="207">
        <f t="shared" si="1"/>
        <v>0</v>
      </c>
      <c r="Q201" s="207">
        <v>0</v>
      </c>
      <c r="R201" s="207">
        <f t="shared" si="2"/>
        <v>0</v>
      </c>
      <c r="S201" s="207">
        <v>0</v>
      </c>
      <c r="T201" s="208">
        <f t="shared" si="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09" t="s">
        <v>158</v>
      </c>
      <c r="AT201" s="209" t="s">
        <v>204</v>
      </c>
      <c r="AU201" s="209" t="s">
        <v>85</v>
      </c>
      <c r="AY201" s="15" t="s">
        <v>118</v>
      </c>
      <c r="BE201" s="210">
        <f t="shared" si="4"/>
        <v>0</v>
      </c>
      <c r="BF201" s="210">
        <f t="shared" si="5"/>
        <v>0</v>
      </c>
      <c r="BG201" s="210">
        <f t="shared" si="6"/>
        <v>0</v>
      </c>
      <c r="BH201" s="210">
        <f t="shared" si="7"/>
        <v>0</v>
      </c>
      <c r="BI201" s="210">
        <f t="shared" si="8"/>
        <v>0</v>
      </c>
      <c r="BJ201" s="15" t="s">
        <v>8</v>
      </c>
      <c r="BK201" s="210">
        <f t="shared" si="9"/>
        <v>0</v>
      </c>
      <c r="BL201" s="15" t="s">
        <v>124</v>
      </c>
      <c r="BM201" s="209" t="s">
        <v>321</v>
      </c>
    </row>
    <row r="202" spans="1:65" s="2" customFormat="1" ht="33" customHeight="1">
      <c r="A202" s="32"/>
      <c r="B202" s="33"/>
      <c r="C202" s="223" t="s">
        <v>322</v>
      </c>
      <c r="D202" s="223" t="s">
        <v>204</v>
      </c>
      <c r="E202" s="224" t="s">
        <v>323</v>
      </c>
      <c r="F202" s="225" t="s">
        <v>324</v>
      </c>
      <c r="G202" s="226" t="s">
        <v>221</v>
      </c>
      <c r="H202" s="227">
        <v>1</v>
      </c>
      <c r="I202" s="228"/>
      <c r="J202" s="229">
        <f t="shared" si="0"/>
        <v>0</v>
      </c>
      <c r="K202" s="230"/>
      <c r="L202" s="231"/>
      <c r="M202" s="232" t="s">
        <v>1</v>
      </c>
      <c r="N202" s="233" t="s">
        <v>44</v>
      </c>
      <c r="O202" s="69"/>
      <c r="P202" s="207">
        <f t="shared" si="1"/>
        <v>0</v>
      </c>
      <c r="Q202" s="207">
        <v>0</v>
      </c>
      <c r="R202" s="207">
        <f t="shared" si="2"/>
        <v>0</v>
      </c>
      <c r="S202" s="207">
        <v>0</v>
      </c>
      <c r="T202" s="208">
        <f t="shared" si="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09" t="s">
        <v>158</v>
      </c>
      <c r="AT202" s="209" t="s">
        <v>204</v>
      </c>
      <c r="AU202" s="209" t="s">
        <v>85</v>
      </c>
      <c r="AY202" s="15" t="s">
        <v>118</v>
      </c>
      <c r="BE202" s="210">
        <f t="shared" si="4"/>
        <v>0</v>
      </c>
      <c r="BF202" s="210">
        <f t="shared" si="5"/>
        <v>0</v>
      </c>
      <c r="BG202" s="210">
        <f t="shared" si="6"/>
        <v>0</v>
      </c>
      <c r="BH202" s="210">
        <f t="shared" si="7"/>
        <v>0</v>
      </c>
      <c r="BI202" s="210">
        <f t="shared" si="8"/>
        <v>0</v>
      </c>
      <c r="BJ202" s="15" t="s">
        <v>8</v>
      </c>
      <c r="BK202" s="210">
        <f t="shared" si="9"/>
        <v>0</v>
      </c>
      <c r="BL202" s="15" t="s">
        <v>124</v>
      </c>
      <c r="BM202" s="209" t="s">
        <v>325</v>
      </c>
    </row>
    <row r="203" spans="1:65" s="2" customFormat="1" ht="33" customHeight="1">
      <c r="A203" s="32"/>
      <c r="B203" s="33"/>
      <c r="C203" s="223" t="s">
        <v>326</v>
      </c>
      <c r="D203" s="223" t="s">
        <v>204</v>
      </c>
      <c r="E203" s="224" t="s">
        <v>327</v>
      </c>
      <c r="F203" s="225" t="s">
        <v>328</v>
      </c>
      <c r="G203" s="226" t="s">
        <v>221</v>
      </c>
      <c r="H203" s="227">
        <v>1</v>
      </c>
      <c r="I203" s="228"/>
      <c r="J203" s="229">
        <f t="shared" si="0"/>
        <v>0</v>
      </c>
      <c r="K203" s="230"/>
      <c r="L203" s="231"/>
      <c r="M203" s="232" t="s">
        <v>1</v>
      </c>
      <c r="N203" s="233" t="s">
        <v>44</v>
      </c>
      <c r="O203" s="69"/>
      <c r="P203" s="207">
        <f t="shared" si="1"/>
        <v>0</v>
      </c>
      <c r="Q203" s="207">
        <v>0</v>
      </c>
      <c r="R203" s="207">
        <f t="shared" si="2"/>
        <v>0</v>
      </c>
      <c r="S203" s="207">
        <v>0</v>
      </c>
      <c r="T203" s="208">
        <f t="shared" si="3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09" t="s">
        <v>158</v>
      </c>
      <c r="AT203" s="209" t="s">
        <v>204</v>
      </c>
      <c r="AU203" s="209" t="s">
        <v>85</v>
      </c>
      <c r="AY203" s="15" t="s">
        <v>118</v>
      </c>
      <c r="BE203" s="210">
        <f t="shared" si="4"/>
        <v>0</v>
      </c>
      <c r="BF203" s="210">
        <f t="shared" si="5"/>
        <v>0</v>
      </c>
      <c r="BG203" s="210">
        <f t="shared" si="6"/>
        <v>0</v>
      </c>
      <c r="BH203" s="210">
        <f t="shared" si="7"/>
        <v>0</v>
      </c>
      <c r="BI203" s="210">
        <f t="shared" si="8"/>
        <v>0</v>
      </c>
      <c r="BJ203" s="15" t="s">
        <v>8</v>
      </c>
      <c r="BK203" s="210">
        <f t="shared" si="9"/>
        <v>0</v>
      </c>
      <c r="BL203" s="15" t="s">
        <v>124</v>
      </c>
      <c r="BM203" s="209" t="s">
        <v>329</v>
      </c>
    </row>
    <row r="204" spans="1:65" s="2" customFormat="1" ht="33" customHeight="1">
      <c r="A204" s="32"/>
      <c r="B204" s="33"/>
      <c r="C204" s="223" t="s">
        <v>330</v>
      </c>
      <c r="D204" s="223" t="s">
        <v>204</v>
      </c>
      <c r="E204" s="224" t="s">
        <v>331</v>
      </c>
      <c r="F204" s="225" t="s">
        <v>332</v>
      </c>
      <c r="G204" s="226" t="s">
        <v>221</v>
      </c>
      <c r="H204" s="227">
        <v>1</v>
      </c>
      <c r="I204" s="228"/>
      <c r="J204" s="229">
        <f t="shared" si="0"/>
        <v>0</v>
      </c>
      <c r="K204" s="230"/>
      <c r="L204" s="231"/>
      <c r="M204" s="232" t="s">
        <v>1</v>
      </c>
      <c r="N204" s="233" t="s">
        <v>44</v>
      </c>
      <c r="O204" s="69"/>
      <c r="P204" s="207">
        <f t="shared" si="1"/>
        <v>0</v>
      </c>
      <c r="Q204" s="207">
        <v>0</v>
      </c>
      <c r="R204" s="207">
        <f t="shared" si="2"/>
        <v>0</v>
      </c>
      <c r="S204" s="207">
        <v>0</v>
      </c>
      <c r="T204" s="208">
        <f t="shared" si="3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09" t="s">
        <v>158</v>
      </c>
      <c r="AT204" s="209" t="s">
        <v>204</v>
      </c>
      <c r="AU204" s="209" t="s">
        <v>85</v>
      </c>
      <c r="AY204" s="15" t="s">
        <v>118</v>
      </c>
      <c r="BE204" s="210">
        <f t="shared" si="4"/>
        <v>0</v>
      </c>
      <c r="BF204" s="210">
        <f t="shared" si="5"/>
        <v>0</v>
      </c>
      <c r="BG204" s="210">
        <f t="shared" si="6"/>
        <v>0</v>
      </c>
      <c r="BH204" s="210">
        <f t="shared" si="7"/>
        <v>0</v>
      </c>
      <c r="BI204" s="210">
        <f t="shared" si="8"/>
        <v>0</v>
      </c>
      <c r="BJ204" s="15" t="s">
        <v>8</v>
      </c>
      <c r="BK204" s="210">
        <f t="shared" si="9"/>
        <v>0</v>
      </c>
      <c r="BL204" s="15" t="s">
        <v>124</v>
      </c>
      <c r="BM204" s="209" t="s">
        <v>333</v>
      </c>
    </row>
    <row r="205" spans="1:65" s="2" customFormat="1" ht="33" customHeight="1">
      <c r="A205" s="32"/>
      <c r="B205" s="33"/>
      <c r="C205" s="223" t="s">
        <v>334</v>
      </c>
      <c r="D205" s="223" t="s">
        <v>204</v>
      </c>
      <c r="E205" s="224" t="s">
        <v>335</v>
      </c>
      <c r="F205" s="225" t="s">
        <v>336</v>
      </c>
      <c r="G205" s="226" t="s">
        <v>221</v>
      </c>
      <c r="H205" s="227">
        <v>7</v>
      </c>
      <c r="I205" s="228"/>
      <c r="J205" s="229">
        <f t="shared" si="0"/>
        <v>0</v>
      </c>
      <c r="K205" s="230"/>
      <c r="L205" s="231"/>
      <c r="M205" s="232" t="s">
        <v>1</v>
      </c>
      <c r="N205" s="233" t="s">
        <v>44</v>
      </c>
      <c r="O205" s="69"/>
      <c r="P205" s="207">
        <f t="shared" si="1"/>
        <v>0</v>
      </c>
      <c r="Q205" s="207">
        <v>0</v>
      </c>
      <c r="R205" s="207">
        <f t="shared" si="2"/>
        <v>0</v>
      </c>
      <c r="S205" s="207">
        <v>0</v>
      </c>
      <c r="T205" s="208">
        <f t="shared" si="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09" t="s">
        <v>158</v>
      </c>
      <c r="AT205" s="209" t="s">
        <v>204</v>
      </c>
      <c r="AU205" s="209" t="s">
        <v>85</v>
      </c>
      <c r="AY205" s="15" t="s">
        <v>118</v>
      </c>
      <c r="BE205" s="210">
        <f t="shared" si="4"/>
        <v>0</v>
      </c>
      <c r="BF205" s="210">
        <f t="shared" si="5"/>
        <v>0</v>
      </c>
      <c r="BG205" s="210">
        <f t="shared" si="6"/>
        <v>0</v>
      </c>
      <c r="BH205" s="210">
        <f t="shared" si="7"/>
        <v>0</v>
      </c>
      <c r="BI205" s="210">
        <f t="shared" si="8"/>
        <v>0</v>
      </c>
      <c r="BJ205" s="15" t="s">
        <v>8</v>
      </c>
      <c r="BK205" s="210">
        <f t="shared" si="9"/>
        <v>0</v>
      </c>
      <c r="BL205" s="15" t="s">
        <v>124</v>
      </c>
      <c r="BM205" s="209" t="s">
        <v>337</v>
      </c>
    </row>
    <row r="206" spans="1:65" s="2" customFormat="1" ht="21.75" customHeight="1">
      <c r="A206" s="32"/>
      <c r="B206" s="33"/>
      <c r="C206" s="197" t="s">
        <v>338</v>
      </c>
      <c r="D206" s="197" t="s">
        <v>120</v>
      </c>
      <c r="E206" s="198" t="s">
        <v>339</v>
      </c>
      <c r="F206" s="199" t="s">
        <v>340</v>
      </c>
      <c r="G206" s="200" t="s">
        <v>263</v>
      </c>
      <c r="H206" s="201">
        <v>8</v>
      </c>
      <c r="I206" s="202"/>
      <c r="J206" s="203">
        <f t="shared" si="0"/>
        <v>0</v>
      </c>
      <c r="K206" s="204"/>
      <c r="L206" s="37"/>
      <c r="M206" s="205" t="s">
        <v>1</v>
      </c>
      <c r="N206" s="206" t="s">
        <v>44</v>
      </c>
      <c r="O206" s="69"/>
      <c r="P206" s="207">
        <f t="shared" si="1"/>
        <v>0</v>
      </c>
      <c r="Q206" s="207">
        <v>0.43819000000000002</v>
      </c>
      <c r="R206" s="207">
        <f t="shared" si="2"/>
        <v>3.5055200000000002</v>
      </c>
      <c r="S206" s="207">
        <v>0</v>
      </c>
      <c r="T206" s="208">
        <f t="shared" si="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09" t="s">
        <v>124</v>
      </c>
      <c r="AT206" s="209" t="s">
        <v>120</v>
      </c>
      <c r="AU206" s="209" t="s">
        <v>85</v>
      </c>
      <c r="AY206" s="15" t="s">
        <v>118</v>
      </c>
      <c r="BE206" s="210">
        <f t="shared" si="4"/>
        <v>0</v>
      </c>
      <c r="BF206" s="210">
        <f t="shared" si="5"/>
        <v>0</v>
      </c>
      <c r="BG206" s="210">
        <f t="shared" si="6"/>
        <v>0</v>
      </c>
      <c r="BH206" s="210">
        <f t="shared" si="7"/>
        <v>0</v>
      </c>
      <c r="BI206" s="210">
        <f t="shared" si="8"/>
        <v>0</v>
      </c>
      <c r="BJ206" s="15" t="s">
        <v>8</v>
      </c>
      <c r="BK206" s="210">
        <f t="shared" si="9"/>
        <v>0</v>
      </c>
      <c r="BL206" s="15" t="s">
        <v>124</v>
      </c>
      <c r="BM206" s="209" t="s">
        <v>341</v>
      </c>
    </row>
    <row r="207" spans="1:65" s="2" customFormat="1" ht="21.75" customHeight="1">
      <c r="A207" s="32"/>
      <c r="B207" s="33"/>
      <c r="C207" s="223" t="s">
        <v>342</v>
      </c>
      <c r="D207" s="223" t="s">
        <v>204</v>
      </c>
      <c r="E207" s="224" t="s">
        <v>343</v>
      </c>
      <c r="F207" s="225" t="s">
        <v>344</v>
      </c>
      <c r="G207" s="226" t="s">
        <v>221</v>
      </c>
      <c r="H207" s="227">
        <v>8</v>
      </c>
      <c r="I207" s="228"/>
      <c r="J207" s="229">
        <f t="shared" si="0"/>
        <v>0</v>
      </c>
      <c r="K207" s="230"/>
      <c r="L207" s="231"/>
      <c r="M207" s="232" t="s">
        <v>1</v>
      </c>
      <c r="N207" s="233" t="s">
        <v>44</v>
      </c>
      <c r="O207" s="69"/>
      <c r="P207" s="207">
        <f t="shared" si="1"/>
        <v>0</v>
      </c>
      <c r="Q207" s="207">
        <v>0</v>
      </c>
      <c r="R207" s="207">
        <f t="shared" si="2"/>
        <v>0</v>
      </c>
      <c r="S207" s="207">
        <v>0</v>
      </c>
      <c r="T207" s="208">
        <f t="shared" si="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09" t="s">
        <v>158</v>
      </c>
      <c r="AT207" s="209" t="s">
        <v>204</v>
      </c>
      <c r="AU207" s="209" t="s">
        <v>85</v>
      </c>
      <c r="AY207" s="15" t="s">
        <v>118</v>
      </c>
      <c r="BE207" s="210">
        <f t="shared" si="4"/>
        <v>0</v>
      </c>
      <c r="BF207" s="210">
        <f t="shared" si="5"/>
        <v>0</v>
      </c>
      <c r="BG207" s="210">
        <f t="shared" si="6"/>
        <v>0</v>
      </c>
      <c r="BH207" s="210">
        <f t="shared" si="7"/>
        <v>0</v>
      </c>
      <c r="BI207" s="210">
        <f t="shared" si="8"/>
        <v>0</v>
      </c>
      <c r="BJ207" s="15" t="s">
        <v>8</v>
      </c>
      <c r="BK207" s="210">
        <f t="shared" si="9"/>
        <v>0</v>
      </c>
      <c r="BL207" s="15" t="s">
        <v>124</v>
      </c>
      <c r="BM207" s="209" t="s">
        <v>345</v>
      </c>
    </row>
    <row r="208" spans="1:65" s="2" customFormat="1" ht="33" customHeight="1">
      <c r="A208" s="32"/>
      <c r="B208" s="33"/>
      <c r="C208" s="223" t="s">
        <v>346</v>
      </c>
      <c r="D208" s="223" t="s">
        <v>204</v>
      </c>
      <c r="E208" s="224" t="s">
        <v>347</v>
      </c>
      <c r="F208" s="225" t="s">
        <v>348</v>
      </c>
      <c r="G208" s="226" t="s">
        <v>221</v>
      </c>
      <c r="H208" s="227">
        <v>2</v>
      </c>
      <c r="I208" s="228"/>
      <c r="J208" s="229">
        <f t="shared" si="0"/>
        <v>0</v>
      </c>
      <c r="K208" s="230"/>
      <c r="L208" s="231"/>
      <c r="M208" s="232" t="s">
        <v>1</v>
      </c>
      <c r="N208" s="233" t="s">
        <v>44</v>
      </c>
      <c r="O208" s="69"/>
      <c r="P208" s="207">
        <f t="shared" si="1"/>
        <v>0</v>
      </c>
      <c r="Q208" s="207">
        <v>0</v>
      </c>
      <c r="R208" s="207">
        <f t="shared" si="2"/>
        <v>0</v>
      </c>
      <c r="S208" s="207">
        <v>0</v>
      </c>
      <c r="T208" s="208">
        <f t="shared" si="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09" t="s">
        <v>158</v>
      </c>
      <c r="AT208" s="209" t="s">
        <v>204</v>
      </c>
      <c r="AU208" s="209" t="s">
        <v>85</v>
      </c>
      <c r="AY208" s="15" t="s">
        <v>118</v>
      </c>
      <c r="BE208" s="210">
        <f t="shared" si="4"/>
        <v>0</v>
      </c>
      <c r="BF208" s="210">
        <f t="shared" si="5"/>
        <v>0</v>
      </c>
      <c r="BG208" s="210">
        <f t="shared" si="6"/>
        <v>0</v>
      </c>
      <c r="BH208" s="210">
        <f t="shared" si="7"/>
        <v>0</v>
      </c>
      <c r="BI208" s="210">
        <f t="shared" si="8"/>
        <v>0</v>
      </c>
      <c r="BJ208" s="15" t="s">
        <v>8</v>
      </c>
      <c r="BK208" s="210">
        <f t="shared" si="9"/>
        <v>0</v>
      </c>
      <c r="BL208" s="15" t="s">
        <v>124</v>
      </c>
      <c r="BM208" s="209" t="s">
        <v>349</v>
      </c>
    </row>
    <row r="209" spans="1:65" s="2" customFormat="1" ht="33" customHeight="1">
      <c r="A209" s="32"/>
      <c r="B209" s="33"/>
      <c r="C209" s="223" t="s">
        <v>350</v>
      </c>
      <c r="D209" s="223" t="s">
        <v>204</v>
      </c>
      <c r="E209" s="224" t="s">
        <v>351</v>
      </c>
      <c r="F209" s="225" t="s">
        <v>352</v>
      </c>
      <c r="G209" s="226" t="s">
        <v>221</v>
      </c>
      <c r="H209" s="227">
        <v>1</v>
      </c>
      <c r="I209" s="228"/>
      <c r="J209" s="229">
        <f t="shared" si="0"/>
        <v>0</v>
      </c>
      <c r="K209" s="230"/>
      <c r="L209" s="231"/>
      <c r="M209" s="232" t="s">
        <v>1</v>
      </c>
      <c r="N209" s="233" t="s">
        <v>44</v>
      </c>
      <c r="O209" s="69"/>
      <c r="P209" s="207">
        <f t="shared" si="1"/>
        <v>0</v>
      </c>
      <c r="Q209" s="207">
        <v>0</v>
      </c>
      <c r="R209" s="207">
        <f t="shared" si="2"/>
        <v>0</v>
      </c>
      <c r="S209" s="207">
        <v>0</v>
      </c>
      <c r="T209" s="208">
        <f t="shared" si="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09" t="s">
        <v>158</v>
      </c>
      <c r="AT209" s="209" t="s">
        <v>204</v>
      </c>
      <c r="AU209" s="209" t="s">
        <v>85</v>
      </c>
      <c r="AY209" s="15" t="s">
        <v>118</v>
      </c>
      <c r="BE209" s="210">
        <f t="shared" si="4"/>
        <v>0</v>
      </c>
      <c r="BF209" s="210">
        <f t="shared" si="5"/>
        <v>0</v>
      </c>
      <c r="BG209" s="210">
        <f t="shared" si="6"/>
        <v>0</v>
      </c>
      <c r="BH209" s="210">
        <f t="shared" si="7"/>
        <v>0</v>
      </c>
      <c r="BI209" s="210">
        <f t="shared" si="8"/>
        <v>0</v>
      </c>
      <c r="BJ209" s="15" t="s">
        <v>8</v>
      </c>
      <c r="BK209" s="210">
        <f t="shared" si="9"/>
        <v>0</v>
      </c>
      <c r="BL209" s="15" t="s">
        <v>124</v>
      </c>
      <c r="BM209" s="209" t="s">
        <v>353</v>
      </c>
    </row>
    <row r="210" spans="1:65" s="2" customFormat="1" ht="33" customHeight="1">
      <c r="A210" s="32"/>
      <c r="B210" s="33"/>
      <c r="C210" s="223" t="s">
        <v>354</v>
      </c>
      <c r="D210" s="223" t="s">
        <v>204</v>
      </c>
      <c r="E210" s="224" t="s">
        <v>355</v>
      </c>
      <c r="F210" s="225" t="s">
        <v>356</v>
      </c>
      <c r="G210" s="226" t="s">
        <v>221</v>
      </c>
      <c r="H210" s="227">
        <v>16</v>
      </c>
      <c r="I210" s="228"/>
      <c r="J210" s="229">
        <f t="shared" si="0"/>
        <v>0</v>
      </c>
      <c r="K210" s="230"/>
      <c r="L210" s="231"/>
      <c r="M210" s="232" t="s">
        <v>1</v>
      </c>
      <c r="N210" s="233" t="s">
        <v>44</v>
      </c>
      <c r="O210" s="69"/>
      <c r="P210" s="207">
        <f t="shared" si="1"/>
        <v>0</v>
      </c>
      <c r="Q210" s="207">
        <v>0</v>
      </c>
      <c r="R210" s="207">
        <f t="shared" si="2"/>
        <v>0</v>
      </c>
      <c r="S210" s="207">
        <v>0</v>
      </c>
      <c r="T210" s="208">
        <f t="shared" si="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09" t="s">
        <v>158</v>
      </c>
      <c r="AT210" s="209" t="s">
        <v>204</v>
      </c>
      <c r="AU210" s="209" t="s">
        <v>85</v>
      </c>
      <c r="AY210" s="15" t="s">
        <v>118</v>
      </c>
      <c r="BE210" s="210">
        <f t="shared" si="4"/>
        <v>0</v>
      </c>
      <c r="BF210" s="210">
        <f t="shared" si="5"/>
        <v>0</v>
      </c>
      <c r="BG210" s="210">
        <f t="shared" si="6"/>
        <v>0</v>
      </c>
      <c r="BH210" s="210">
        <f t="shared" si="7"/>
        <v>0</v>
      </c>
      <c r="BI210" s="210">
        <f t="shared" si="8"/>
        <v>0</v>
      </c>
      <c r="BJ210" s="15" t="s">
        <v>8</v>
      </c>
      <c r="BK210" s="210">
        <f t="shared" si="9"/>
        <v>0</v>
      </c>
      <c r="BL210" s="15" t="s">
        <v>124</v>
      </c>
      <c r="BM210" s="209" t="s">
        <v>357</v>
      </c>
    </row>
    <row r="211" spans="1:65" s="12" customFormat="1" ht="22.9" customHeight="1">
      <c r="B211" s="181"/>
      <c r="C211" s="182"/>
      <c r="D211" s="183" t="s">
        <v>78</v>
      </c>
      <c r="E211" s="195" t="s">
        <v>358</v>
      </c>
      <c r="F211" s="195" t="s">
        <v>359</v>
      </c>
      <c r="G211" s="182"/>
      <c r="H211" s="182"/>
      <c r="I211" s="185"/>
      <c r="J211" s="196">
        <f>BK211</f>
        <v>0</v>
      </c>
      <c r="K211" s="182"/>
      <c r="L211" s="187"/>
      <c r="M211" s="188"/>
      <c r="N211" s="189"/>
      <c r="O211" s="189"/>
      <c r="P211" s="190">
        <f>SUM(P212:P219)</f>
        <v>0</v>
      </c>
      <c r="Q211" s="189"/>
      <c r="R211" s="190">
        <f>SUM(R212:R219)</f>
        <v>0</v>
      </c>
      <c r="S211" s="189"/>
      <c r="T211" s="191">
        <f>SUM(T212:T219)</f>
        <v>0</v>
      </c>
      <c r="AR211" s="192" t="s">
        <v>8</v>
      </c>
      <c r="AT211" s="193" t="s">
        <v>78</v>
      </c>
      <c r="AU211" s="193" t="s">
        <v>8</v>
      </c>
      <c r="AY211" s="192" t="s">
        <v>118</v>
      </c>
      <c r="BK211" s="194">
        <f>SUM(BK212:BK219)</f>
        <v>0</v>
      </c>
    </row>
    <row r="212" spans="1:65" s="2" customFormat="1" ht="21.75" customHeight="1">
      <c r="A212" s="32"/>
      <c r="B212" s="33"/>
      <c r="C212" s="197" t="s">
        <v>360</v>
      </c>
      <c r="D212" s="197" t="s">
        <v>120</v>
      </c>
      <c r="E212" s="198" t="s">
        <v>361</v>
      </c>
      <c r="F212" s="199" t="s">
        <v>362</v>
      </c>
      <c r="G212" s="200" t="s">
        <v>183</v>
      </c>
      <c r="H212" s="201">
        <v>5.09</v>
      </c>
      <c r="I212" s="202"/>
      <c r="J212" s="203">
        <f>ROUND(I212*H212,0)</f>
        <v>0</v>
      </c>
      <c r="K212" s="204"/>
      <c r="L212" s="37"/>
      <c r="M212" s="205" t="s">
        <v>1</v>
      </c>
      <c r="N212" s="206" t="s">
        <v>44</v>
      </c>
      <c r="O212" s="69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09" t="s">
        <v>124</v>
      </c>
      <c r="AT212" s="209" t="s">
        <v>120</v>
      </c>
      <c r="AU212" s="209" t="s">
        <v>85</v>
      </c>
      <c r="AY212" s="15" t="s">
        <v>118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5" t="s">
        <v>8</v>
      </c>
      <c r="BK212" s="210">
        <f>ROUND(I212*H212,0)</f>
        <v>0</v>
      </c>
      <c r="BL212" s="15" t="s">
        <v>124</v>
      </c>
      <c r="BM212" s="209" t="s">
        <v>363</v>
      </c>
    </row>
    <row r="213" spans="1:65" s="2" customFormat="1" ht="16.5" customHeight="1">
      <c r="A213" s="32"/>
      <c r="B213" s="33"/>
      <c r="C213" s="197" t="s">
        <v>364</v>
      </c>
      <c r="D213" s="197" t="s">
        <v>120</v>
      </c>
      <c r="E213" s="198" t="s">
        <v>365</v>
      </c>
      <c r="F213" s="199" t="s">
        <v>366</v>
      </c>
      <c r="G213" s="200" t="s">
        <v>183</v>
      </c>
      <c r="H213" s="201">
        <v>5.09</v>
      </c>
      <c r="I213" s="202"/>
      <c r="J213" s="203">
        <f>ROUND(I213*H213,0)</f>
        <v>0</v>
      </c>
      <c r="K213" s="204"/>
      <c r="L213" s="37"/>
      <c r="M213" s="205" t="s">
        <v>1</v>
      </c>
      <c r="N213" s="206" t="s">
        <v>44</v>
      </c>
      <c r="O213" s="69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09" t="s">
        <v>124</v>
      </c>
      <c r="AT213" s="209" t="s">
        <v>120</v>
      </c>
      <c r="AU213" s="209" t="s">
        <v>85</v>
      </c>
      <c r="AY213" s="15" t="s">
        <v>118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5" t="s">
        <v>8</v>
      </c>
      <c r="BK213" s="210">
        <f>ROUND(I213*H213,0)</f>
        <v>0</v>
      </c>
      <c r="BL213" s="15" t="s">
        <v>124</v>
      </c>
      <c r="BM213" s="209" t="s">
        <v>367</v>
      </c>
    </row>
    <row r="214" spans="1:65" s="2" customFormat="1" ht="21.75" customHeight="1">
      <c r="A214" s="32"/>
      <c r="B214" s="33"/>
      <c r="C214" s="197" t="s">
        <v>368</v>
      </c>
      <c r="D214" s="197" t="s">
        <v>120</v>
      </c>
      <c r="E214" s="198" t="s">
        <v>369</v>
      </c>
      <c r="F214" s="199" t="s">
        <v>370</v>
      </c>
      <c r="G214" s="200" t="s">
        <v>183</v>
      </c>
      <c r="H214" s="201">
        <v>25.45</v>
      </c>
      <c r="I214" s="202"/>
      <c r="J214" s="203">
        <f>ROUND(I214*H214,0)</f>
        <v>0</v>
      </c>
      <c r="K214" s="204"/>
      <c r="L214" s="37"/>
      <c r="M214" s="205" t="s">
        <v>1</v>
      </c>
      <c r="N214" s="206" t="s">
        <v>44</v>
      </c>
      <c r="O214" s="69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8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09" t="s">
        <v>124</v>
      </c>
      <c r="AT214" s="209" t="s">
        <v>120</v>
      </c>
      <c r="AU214" s="209" t="s">
        <v>85</v>
      </c>
      <c r="AY214" s="15" t="s">
        <v>118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5" t="s">
        <v>8</v>
      </c>
      <c r="BK214" s="210">
        <f>ROUND(I214*H214,0)</f>
        <v>0</v>
      </c>
      <c r="BL214" s="15" t="s">
        <v>124</v>
      </c>
      <c r="BM214" s="209" t="s">
        <v>371</v>
      </c>
    </row>
    <row r="215" spans="1:65" s="13" customFormat="1" ht="11.25">
      <c r="B215" s="211"/>
      <c r="C215" s="212"/>
      <c r="D215" s="213" t="s">
        <v>126</v>
      </c>
      <c r="E215" s="212"/>
      <c r="F215" s="215" t="s">
        <v>372</v>
      </c>
      <c r="G215" s="212"/>
      <c r="H215" s="216">
        <v>25.45</v>
      </c>
      <c r="I215" s="217"/>
      <c r="J215" s="212"/>
      <c r="K215" s="212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126</v>
      </c>
      <c r="AU215" s="222" t="s">
        <v>85</v>
      </c>
      <c r="AV215" s="13" t="s">
        <v>85</v>
      </c>
      <c r="AW215" s="13" t="s">
        <v>4</v>
      </c>
      <c r="AX215" s="13" t="s">
        <v>8</v>
      </c>
      <c r="AY215" s="222" t="s">
        <v>118</v>
      </c>
    </row>
    <row r="216" spans="1:65" s="2" customFormat="1" ht="33" customHeight="1">
      <c r="A216" s="32"/>
      <c r="B216" s="33"/>
      <c r="C216" s="197" t="s">
        <v>373</v>
      </c>
      <c r="D216" s="197" t="s">
        <v>120</v>
      </c>
      <c r="E216" s="198" t="s">
        <v>374</v>
      </c>
      <c r="F216" s="199" t="s">
        <v>375</v>
      </c>
      <c r="G216" s="200" t="s">
        <v>183</v>
      </c>
      <c r="H216" s="201">
        <v>1.5840000000000001</v>
      </c>
      <c r="I216" s="202"/>
      <c r="J216" s="203">
        <f>ROUND(I216*H216,0)</f>
        <v>0</v>
      </c>
      <c r="K216" s="204"/>
      <c r="L216" s="37"/>
      <c r="M216" s="205" t="s">
        <v>1</v>
      </c>
      <c r="N216" s="206" t="s">
        <v>44</v>
      </c>
      <c r="O216" s="69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09" t="s">
        <v>124</v>
      </c>
      <c r="AT216" s="209" t="s">
        <v>120</v>
      </c>
      <c r="AU216" s="209" t="s">
        <v>85</v>
      </c>
      <c r="AY216" s="15" t="s">
        <v>118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5" t="s">
        <v>8</v>
      </c>
      <c r="BK216" s="210">
        <f>ROUND(I216*H216,0)</f>
        <v>0</v>
      </c>
      <c r="BL216" s="15" t="s">
        <v>124</v>
      </c>
      <c r="BM216" s="209" t="s">
        <v>376</v>
      </c>
    </row>
    <row r="217" spans="1:65" s="13" customFormat="1" ht="11.25">
      <c r="B217" s="211"/>
      <c r="C217" s="212"/>
      <c r="D217" s="213" t="s">
        <v>126</v>
      </c>
      <c r="E217" s="214" t="s">
        <v>1</v>
      </c>
      <c r="F217" s="215" t="s">
        <v>377</v>
      </c>
      <c r="G217" s="212"/>
      <c r="H217" s="216">
        <v>1.5840000000000001</v>
      </c>
      <c r="I217" s="217"/>
      <c r="J217" s="212"/>
      <c r="K217" s="212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126</v>
      </c>
      <c r="AU217" s="222" t="s">
        <v>85</v>
      </c>
      <c r="AV217" s="13" t="s">
        <v>85</v>
      </c>
      <c r="AW217" s="13" t="s">
        <v>34</v>
      </c>
      <c r="AX217" s="13" t="s">
        <v>79</v>
      </c>
      <c r="AY217" s="222" t="s">
        <v>118</v>
      </c>
    </row>
    <row r="218" spans="1:65" s="2" customFormat="1" ht="33" customHeight="1">
      <c r="A218" s="32"/>
      <c r="B218" s="33"/>
      <c r="C218" s="197" t="s">
        <v>378</v>
      </c>
      <c r="D218" s="197" t="s">
        <v>120</v>
      </c>
      <c r="E218" s="198" t="s">
        <v>379</v>
      </c>
      <c r="F218" s="199" t="s">
        <v>380</v>
      </c>
      <c r="G218" s="200" t="s">
        <v>183</v>
      </c>
      <c r="H218" s="201">
        <v>0.80400000000000005</v>
      </c>
      <c r="I218" s="202"/>
      <c r="J218" s="203">
        <f>ROUND(I218*H218,0)</f>
        <v>0</v>
      </c>
      <c r="K218" s="204"/>
      <c r="L218" s="37"/>
      <c r="M218" s="205" t="s">
        <v>1</v>
      </c>
      <c r="N218" s="206" t="s">
        <v>44</v>
      </c>
      <c r="O218" s="69"/>
      <c r="P218" s="207">
        <f>O218*H218</f>
        <v>0</v>
      </c>
      <c r="Q218" s="207">
        <v>0</v>
      </c>
      <c r="R218" s="207">
        <f>Q218*H218</f>
        <v>0</v>
      </c>
      <c r="S218" s="207">
        <v>0</v>
      </c>
      <c r="T218" s="208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09" t="s">
        <v>124</v>
      </c>
      <c r="AT218" s="209" t="s">
        <v>120</v>
      </c>
      <c r="AU218" s="209" t="s">
        <v>85</v>
      </c>
      <c r="AY218" s="15" t="s">
        <v>118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5" t="s">
        <v>8</v>
      </c>
      <c r="BK218" s="210">
        <f>ROUND(I218*H218,0)</f>
        <v>0</v>
      </c>
      <c r="BL218" s="15" t="s">
        <v>124</v>
      </c>
      <c r="BM218" s="209" t="s">
        <v>381</v>
      </c>
    </row>
    <row r="219" spans="1:65" s="2" customFormat="1" ht="33" customHeight="1">
      <c r="A219" s="32"/>
      <c r="B219" s="33"/>
      <c r="C219" s="197" t="s">
        <v>382</v>
      </c>
      <c r="D219" s="197" t="s">
        <v>120</v>
      </c>
      <c r="E219" s="198" t="s">
        <v>383</v>
      </c>
      <c r="F219" s="199" t="s">
        <v>384</v>
      </c>
      <c r="G219" s="200" t="s">
        <v>183</v>
      </c>
      <c r="H219" s="201">
        <v>1.889</v>
      </c>
      <c r="I219" s="202"/>
      <c r="J219" s="203">
        <f>ROUND(I219*H219,0)</f>
        <v>0</v>
      </c>
      <c r="K219" s="204"/>
      <c r="L219" s="37"/>
      <c r="M219" s="205" t="s">
        <v>1</v>
      </c>
      <c r="N219" s="206" t="s">
        <v>44</v>
      </c>
      <c r="O219" s="69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09" t="s">
        <v>124</v>
      </c>
      <c r="AT219" s="209" t="s">
        <v>120</v>
      </c>
      <c r="AU219" s="209" t="s">
        <v>85</v>
      </c>
      <c r="AY219" s="15" t="s">
        <v>118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5" t="s">
        <v>8</v>
      </c>
      <c r="BK219" s="210">
        <f>ROUND(I219*H219,0)</f>
        <v>0</v>
      </c>
      <c r="BL219" s="15" t="s">
        <v>124</v>
      </c>
      <c r="BM219" s="209" t="s">
        <v>385</v>
      </c>
    </row>
    <row r="220" spans="1:65" s="12" customFormat="1" ht="22.9" customHeight="1">
      <c r="B220" s="181"/>
      <c r="C220" s="182"/>
      <c r="D220" s="183" t="s">
        <v>78</v>
      </c>
      <c r="E220" s="195" t="s">
        <v>386</v>
      </c>
      <c r="F220" s="195" t="s">
        <v>387</v>
      </c>
      <c r="G220" s="182"/>
      <c r="H220" s="182"/>
      <c r="I220" s="185"/>
      <c r="J220" s="196">
        <f>BK220</f>
        <v>0</v>
      </c>
      <c r="K220" s="182"/>
      <c r="L220" s="187"/>
      <c r="M220" s="188"/>
      <c r="N220" s="189"/>
      <c r="O220" s="189"/>
      <c r="P220" s="190">
        <f>P221</f>
        <v>0</v>
      </c>
      <c r="Q220" s="189"/>
      <c r="R220" s="190">
        <f>R221</f>
        <v>0</v>
      </c>
      <c r="S220" s="189"/>
      <c r="T220" s="191">
        <f>T221</f>
        <v>0</v>
      </c>
      <c r="AR220" s="192" t="s">
        <v>8</v>
      </c>
      <c r="AT220" s="193" t="s">
        <v>78</v>
      </c>
      <c r="AU220" s="193" t="s">
        <v>8</v>
      </c>
      <c r="AY220" s="192" t="s">
        <v>118</v>
      </c>
      <c r="BK220" s="194">
        <f>BK221</f>
        <v>0</v>
      </c>
    </row>
    <row r="221" spans="1:65" s="2" customFormat="1" ht="21.75" customHeight="1">
      <c r="A221" s="32"/>
      <c r="B221" s="33"/>
      <c r="C221" s="197" t="s">
        <v>388</v>
      </c>
      <c r="D221" s="197" t="s">
        <v>120</v>
      </c>
      <c r="E221" s="198" t="s">
        <v>389</v>
      </c>
      <c r="F221" s="199" t="s">
        <v>390</v>
      </c>
      <c r="G221" s="200" t="s">
        <v>183</v>
      </c>
      <c r="H221" s="201">
        <v>12.776999999999999</v>
      </c>
      <c r="I221" s="202"/>
      <c r="J221" s="203">
        <f>ROUND(I221*H221,0)</f>
        <v>0</v>
      </c>
      <c r="K221" s="204"/>
      <c r="L221" s="37"/>
      <c r="M221" s="205" t="s">
        <v>1</v>
      </c>
      <c r="N221" s="206" t="s">
        <v>44</v>
      </c>
      <c r="O221" s="69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09" t="s">
        <v>124</v>
      </c>
      <c r="AT221" s="209" t="s">
        <v>120</v>
      </c>
      <c r="AU221" s="209" t="s">
        <v>85</v>
      </c>
      <c r="AY221" s="15" t="s">
        <v>118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5" t="s">
        <v>8</v>
      </c>
      <c r="BK221" s="210">
        <f>ROUND(I221*H221,0)</f>
        <v>0</v>
      </c>
      <c r="BL221" s="15" t="s">
        <v>124</v>
      </c>
      <c r="BM221" s="209" t="s">
        <v>391</v>
      </c>
    </row>
    <row r="222" spans="1:65" s="12" customFormat="1" ht="25.9" customHeight="1">
      <c r="B222" s="181"/>
      <c r="C222" s="182"/>
      <c r="D222" s="183" t="s">
        <v>78</v>
      </c>
      <c r="E222" s="184" t="s">
        <v>392</v>
      </c>
      <c r="F222" s="184" t="s">
        <v>393</v>
      </c>
      <c r="G222" s="182"/>
      <c r="H222" s="182"/>
      <c r="I222" s="185"/>
      <c r="J222" s="186">
        <f>BK222</f>
        <v>0</v>
      </c>
      <c r="K222" s="182"/>
      <c r="L222" s="187"/>
      <c r="M222" s="188"/>
      <c r="N222" s="189"/>
      <c r="O222" s="189"/>
      <c r="P222" s="190">
        <f>P223+P226</f>
        <v>0</v>
      </c>
      <c r="Q222" s="189"/>
      <c r="R222" s="190">
        <f>R223+R226</f>
        <v>0</v>
      </c>
      <c r="S222" s="189"/>
      <c r="T222" s="191">
        <f>T223+T226</f>
        <v>0</v>
      </c>
      <c r="AR222" s="192" t="s">
        <v>140</v>
      </c>
      <c r="AT222" s="193" t="s">
        <v>78</v>
      </c>
      <c r="AU222" s="193" t="s">
        <v>79</v>
      </c>
      <c r="AY222" s="192" t="s">
        <v>118</v>
      </c>
      <c r="BK222" s="194">
        <f>BK223+BK226</f>
        <v>0</v>
      </c>
    </row>
    <row r="223" spans="1:65" s="12" customFormat="1" ht="22.9" customHeight="1">
      <c r="B223" s="181"/>
      <c r="C223" s="182"/>
      <c r="D223" s="183" t="s">
        <v>78</v>
      </c>
      <c r="E223" s="195" t="s">
        <v>394</v>
      </c>
      <c r="F223" s="195" t="s">
        <v>395</v>
      </c>
      <c r="G223" s="182"/>
      <c r="H223" s="182"/>
      <c r="I223" s="185"/>
      <c r="J223" s="196">
        <f>BK223</f>
        <v>0</v>
      </c>
      <c r="K223" s="182"/>
      <c r="L223" s="187"/>
      <c r="M223" s="188"/>
      <c r="N223" s="189"/>
      <c r="O223" s="189"/>
      <c r="P223" s="190">
        <f>SUM(P224:P225)</f>
        <v>0</v>
      </c>
      <c r="Q223" s="189"/>
      <c r="R223" s="190">
        <f>SUM(R224:R225)</f>
        <v>0</v>
      </c>
      <c r="S223" s="189"/>
      <c r="T223" s="191">
        <f>SUM(T224:T225)</f>
        <v>0</v>
      </c>
      <c r="AR223" s="192" t="s">
        <v>140</v>
      </c>
      <c r="AT223" s="193" t="s">
        <v>78</v>
      </c>
      <c r="AU223" s="193" t="s">
        <v>8</v>
      </c>
      <c r="AY223" s="192" t="s">
        <v>118</v>
      </c>
      <c r="BK223" s="194">
        <f>SUM(BK224:BK225)</f>
        <v>0</v>
      </c>
    </row>
    <row r="224" spans="1:65" s="2" customFormat="1" ht="21.75" customHeight="1">
      <c r="A224" s="32"/>
      <c r="B224" s="33"/>
      <c r="C224" s="197" t="s">
        <v>396</v>
      </c>
      <c r="D224" s="197" t="s">
        <v>120</v>
      </c>
      <c r="E224" s="198" t="s">
        <v>397</v>
      </c>
      <c r="F224" s="199" t="s">
        <v>398</v>
      </c>
      <c r="G224" s="200" t="s">
        <v>221</v>
      </c>
      <c r="H224" s="201">
        <v>1</v>
      </c>
      <c r="I224" s="202"/>
      <c r="J224" s="203">
        <f>ROUND(I224*H224,0)</f>
        <v>0</v>
      </c>
      <c r="K224" s="204"/>
      <c r="L224" s="37"/>
      <c r="M224" s="205" t="s">
        <v>1</v>
      </c>
      <c r="N224" s="206" t="s">
        <v>44</v>
      </c>
      <c r="O224" s="69"/>
      <c r="P224" s="207">
        <f>O224*H224</f>
        <v>0</v>
      </c>
      <c r="Q224" s="207">
        <v>0</v>
      </c>
      <c r="R224" s="207">
        <f>Q224*H224</f>
        <v>0</v>
      </c>
      <c r="S224" s="207">
        <v>0</v>
      </c>
      <c r="T224" s="208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09" t="s">
        <v>399</v>
      </c>
      <c r="AT224" s="209" t="s">
        <v>120</v>
      </c>
      <c r="AU224" s="209" t="s">
        <v>85</v>
      </c>
      <c r="AY224" s="15" t="s">
        <v>118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5" t="s">
        <v>8</v>
      </c>
      <c r="BK224" s="210">
        <f>ROUND(I224*H224,0)</f>
        <v>0</v>
      </c>
      <c r="BL224" s="15" t="s">
        <v>399</v>
      </c>
      <c r="BM224" s="209" t="s">
        <v>400</v>
      </c>
    </row>
    <row r="225" spans="1:65" s="2" customFormat="1" ht="21.75" customHeight="1">
      <c r="A225" s="32"/>
      <c r="B225" s="33"/>
      <c r="C225" s="197" t="s">
        <v>401</v>
      </c>
      <c r="D225" s="197" t="s">
        <v>120</v>
      </c>
      <c r="E225" s="198" t="s">
        <v>402</v>
      </c>
      <c r="F225" s="199" t="s">
        <v>403</v>
      </c>
      <c r="G225" s="200" t="s">
        <v>221</v>
      </c>
      <c r="H225" s="201">
        <v>1</v>
      </c>
      <c r="I225" s="202"/>
      <c r="J225" s="203">
        <f>ROUND(I225*H225,0)</f>
        <v>0</v>
      </c>
      <c r="K225" s="204"/>
      <c r="L225" s="37"/>
      <c r="M225" s="205" t="s">
        <v>1</v>
      </c>
      <c r="N225" s="206" t="s">
        <v>44</v>
      </c>
      <c r="O225" s="69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09" t="s">
        <v>399</v>
      </c>
      <c r="AT225" s="209" t="s">
        <v>120</v>
      </c>
      <c r="AU225" s="209" t="s">
        <v>85</v>
      </c>
      <c r="AY225" s="15" t="s">
        <v>118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5" t="s">
        <v>8</v>
      </c>
      <c r="BK225" s="210">
        <f>ROUND(I225*H225,0)</f>
        <v>0</v>
      </c>
      <c r="BL225" s="15" t="s">
        <v>399</v>
      </c>
      <c r="BM225" s="209" t="s">
        <v>404</v>
      </c>
    </row>
    <row r="226" spans="1:65" s="12" customFormat="1" ht="22.9" customHeight="1">
      <c r="B226" s="181"/>
      <c r="C226" s="182"/>
      <c r="D226" s="183" t="s">
        <v>78</v>
      </c>
      <c r="E226" s="195" t="s">
        <v>405</v>
      </c>
      <c r="F226" s="195" t="s">
        <v>406</v>
      </c>
      <c r="G226" s="182"/>
      <c r="H226" s="182"/>
      <c r="I226" s="185"/>
      <c r="J226" s="196">
        <f>BK226</f>
        <v>0</v>
      </c>
      <c r="K226" s="182"/>
      <c r="L226" s="187"/>
      <c r="M226" s="188"/>
      <c r="N226" s="189"/>
      <c r="O226" s="189"/>
      <c r="P226" s="190">
        <f>P227</f>
        <v>0</v>
      </c>
      <c r="Q226" s="189"/>
      <c r="R226" s="190">
        <f>R227</f>
        <v>0</v>
      </c>
      <c r="S226" s="189"/>
      <c r="T226" s="191">
        <f>T227</f>
        <v>0</v>
      </c>
      <c r="AR226" s="192" t="s">
        <v>140</v>
      </c>
      <c r="AT226" s="193" t="s">
        <v>78</v>
      </c>
      <c r="AU226" s="193" t="s">
        <v>8</v>
      </c>
      <c r="AY226" s="192" t="s">
        <v>118</v>
      </c>
      <c r="BK226" s="194">
        <f>BK227</f>
        <v>0</v>
      </c>
    </row>
    <row r="227" spans="1:65" s="2" customFormat="1" ht="16.5" customHeight="1">
      <c r="A227" s="32"/>
      <c r="B227" s="33"/>
      <c r="C227" s="197" t="s">
        <v>407</v>
      </c>
      <c r="D227" s="197" t="s">
        <v>120</v>
      </c>
      <c r="E227" s="198" t="s">
        <v>408</v>
      </c>
      <c r="F227" s="199" t="s">
        <v>406</v>
      </c>
      <c r="G227" s="200" t="s">
        <v>409</v>
      </c>
      <c r="H227" s="234"/>
      <c r="I227" s="202"/>
      <c r="J227" s="203">
        <f>ROUND(I227*H227,0)</f>
        <v>0</v>
      </c>
      <c r="K227" s="204"/>
      <c r="L227" s="37"/>
      <c r="M227" s="235" t="s">
        <v>1</v>
      </c>
      <c r="N227" s="236" t="s">
        <v>44</v>
      </c>
      <c r="O227" s="237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09" t="s">
        <v>399</v>
      </c>
      <c r="AT227" s="209" t="s">
        <v>120</v>
      </c>
      <c r="AU227" s="209" t="s">
        <v>85</v>
      </c>
      <c r="AY227" s="15" t="s">
        <v>118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5" t="s">
        <v>8</v>
      </c>
      <c r="BK227" s="210">
        <f>ROUND(I227*H227,0)</f>
        <v>0</v>
      </c>
      <c r="BL227" s="15" t="s">
        <v>399</v>
      </c>
      <c r="BM227" s="209" t="s">
        <v>410</v>
      </c>
    </row>
    <row r="228" spans="1:65" s="2" customFormat="1" ht="6.95" customHeight="1">
      <c r="A228" s="32"/>
      <c r="B228" s="52"/>
      <c r="C228" s="53"/>
      <c r="D228" s="53"/>
      <c r="E228" s="53"/>
      <c r="F228" s="53"/>
      <c r="G228" s="53"/>
      <c r="H228" s="53"/>
      <c r="I228" s="145"/>
      <c r="J228" s="53"/>
      <c r="K228" s="53"/>
      <c r="L228" s="37"/>
      <c r="M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</row>
  </sheetData>
  <sheetProtection algorithmName="SHA-512" hashValue="KknE6tbv8Yf/e/IJ0O4p1GGqKHaRSpnHUMe8aXOyQhZhn1YQXZloEG4h/2tRy2CQEKV/RsB1anNrWyu0faNADg==" saltValue="zt3zXrppIZbv1skJPuaKuNV/0t95W9C7SwM0OR2dC9FnlT3NqQZw7YE10OXGveJ1ozAEj4GYZd/xG5SejsSMIA==" spinCount="100000" sheet="1" objects="1" scenarios="1" formatColumns="0" formatRows="0" autoFilter="0"/>
  <autoFilter ref="C122:K227"/>
  <mergeCells count="6">
    <mergeCell ref="L2:V2"/>
    <mergeCell ref="E7:H7"/>
    <mergeCell ref="E16:H16"/>
    <mergeCell ref="E25:H25"/>
    <mergeCell ref="E85:H85"/>
    <mergeCell ref="E115:H11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2020-041 - Odvodnění poze...</vt:lpstr>
      <vt:lpstr>'2020-041 - Odvodnění poze...'!Názvy_tisku</vt:lpstr>
      <vt:lpstr>'Rekapitulace stavby'!Názvy_tisku</vt:lpstr>
      <vt:lpstr>'2020-041 - Odvodnění poze...'!Oblast_tisku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Hrba</dc:creator>
  <cp:lastModifiedBy>Pavel Hrba</cp:lastModifiedBy>
  <dcterms:created xsi:type="dcterms:W3CDTF">2020-06-16T19:14:52Z</dcterms:created>
  <dcterms:modified xsi:type="dcterms:W3CDTF">2020-06-16T19:15:45Z</dcterms:modified>
</cp:coreProperties>
</file>