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/>
  </bookViews>
  <sheets>
    <sheet name="REKAPITULACE" sheetId="13" r:id="rId1"/>
    <sheet name="KL SO01 KOMUNIKACE" sheetId="1" r:id="rId2"/>
    <sheet name="VzorPolozky" sheetId="10" state="hidden" r:id="rId3"/>
    <sheet name="POL SO01 KOMUNIKACE" sheetId="12" r:id="rId4"/>
    <sheet name="KL SO02 KANALIZACE" sheetId="14" r:id="rId5"/>
    <sheet name="POL SO02 KANALIZACE" sheetId="15" r:id="rId6"/>
    <sheet name="SO03 VO" sheetId="16" r:id="rId7"/>
  </sheets>
  <externalReferences>
    <externalReference r:id="rId8"/>
    <externalReference r:id="rId9"/>
    <externalReference r:id="rId10"/>
  </externalReferences>
  <definedNames>
    <definedName name="CelkemDPHVypocet" localSheetId="1">'KL SO01 KOMUNIKACE'!$H$40</definedName>
    <definedName name="CelkemDPHVypocet" localSheetId="4">'KL SO02 KANALIZACE'!$H$40</definedName>
    <definedName name="CelkemDPHVypocet" localSheetId="0">REKAPITULACE!$H$38</definedName>
    <definedName name="CenaCelkem" localSheetId="4">'KL SO02 KANALIZACE'!$G$29</definedName>
    <definedName name="CenaCelkem" localSheetId="0">REKAPITULACE!$G$27</definedName>
    <definedName name="CenaCelkem">'KL SO01 KOMUNIKACE'!$G$29</definedName>
    <definedName name="CenaCelkemBezDPH" localSheetId="4">'KL SO02 KANALIZACE'!$G$28</definedName>
    <definedName name="CenaCelkemBezDPH" localSheetId="0">REKAPITULACE!$G$26</definedName>
    <definedName name="CenaCelkemBezDPH">'KL SO01 KOMUNIKACE'!$G$28</definedName>
    <definedName name="CenaCelkemVypocet" localSheetId="1">'KL SO01 KOMUNIKACE'!$I$40</definedName>
    <definedName name="CenaCelkemVypocet" localSheetId="4">'KL SO02 KANALIZACE'!$I$40</definedName>
    <definedName name="CenaCelkemVypocet" localSheetId="0">REKAPITULACE!$I$38</definedName>
    <definedName name="cisloobjektu" localSheetId="4">'KL SO02 KANALIZACE'!$C$3</definedName>
    <definedName name="cisloobjektu" localSheetId="0">REKAPITULACE!$C$3</definedName>
    <definedName name="cisloobjektu">'KL SO01 KOMUNIKACE'!$C$3</definedName>
    <definedName name="CisloRozpoctu">'[1]Krycí list'!$C$2</definedName>
    <definedName name="CisloStavby" localSheetId="1">'KL SO01 KOMUNIKACE'!$C$2</definedName>
    <definedName name="CisloStavby" localSheetId="4">'KL SO02 KANALIZACE'!$C$2</definedName>
    <definedName name="CisloStavby" localSheetId="0">REKAPITULACE!$C$2</definedName>
    <definedName name="cislostavby">'[1]Krycí list'!$A$7</definedName>
    <definedName name="CisloStavebnihoRozpoctu" localSheetId="4">'KL SO02 KANALIZACE'!$D$4</definedName>
    <definedName name="CisloStavebnihoRozpoctu" localSheetId="0">REKAPITULACE!$D$4</definedName>
    <definedName name="CisloStavebnihoRozpoctu">'KL SO01 KOMUNIKACE'!$D$4</definedName>
    <definedName name="dadresa" localSheetId="4">'KL SO02 KANALIZACE'!$D$12:$G$12</definedName>
    <definedName name="dadresa" localSheetId="0">REKAPITULACE!$D$12:$G$12</definedName>
    <definedName name="dadresa">'KL SO01 KOMUNIKACE'!$D$12:$G$12</definedName>
    <definedName name="DIČ" localSheetId="1">'KL SO01 KOMUNIKACE'!$I$12</definedName>
    <definedName name="DIČ" localSheetId="4">'KL SO02 KANALIZACE'!$I$12</definedName>
    <definedName name="DIČ" localSheetId="0">REKAPITULACE!$I$12</definedName>
    <definedName name="dmisto" localSheetId="4">'KL SO02 KANALIZACE'!$D$13:$G$13</definedName>
    <definedName name="dmisto" localSheetId="0">REKAPITULACE!$D$13:$G$13</definedName>
    <definedName name="dmisto">'KL SO01 KOMUNIKACE'!$D$13:$G$13</definedName>
    <definedName name="DPHSni" localSheetId="4">'KL SO02 KANALIZACE'!$G$24</definedName>
    <definedName name="DPHSni" localSheetId="5">'[3]KL SO02 KANALIZACE'!$G$24</definedName>
    <definedName name="DPHSni" localSheetId="0">REKAPITULACE!$G$22</definedName>
    <definedName name="DPHSni">'KL SO01 KOMUNIKACE'!$G$24</definedName>
    <definedName name="DPHZakl" localSheetId="4">'KL SO02 KANALIZACE'!$G$26</definedName>
    <definedName name="DPHZakl" localSheetId="5">'[3]KL SO02 KANALIZACE'!$G$26</definedName>
    <definedName name="DPHZakl" localSheetId="0">REKAPITULACE!$G$24</definedName>
    <definedName name="DPHZakl">'KL SO01 KOMUNIKACE'!$G$26</definedName>
    <definedName name="dpsc" localSheetId="1">'KL SO01 KOMUNIKACE'!$C$13</definedName>
    <definedName name="dpsc" localSheetId="4">'KL SO02 KANALIZACE'!$C$13</definedName>
    <definedName name="dpsc" localSheetId="0">REKAPITULACE!$C$13</definedName>
    <definedName name="IČO" localSheetId="1">'KL SO01 KOMUNIKACE'!$I$11</definedName>
    <definedName name="IČO" localSheetId="4">'KL SO02 KANALIZACE'!$I$11</definedName>
    <definedName name="IČO" localSheetId="0">REKAPITULACE!$I$11</definedName>
    <definedName name="Mena" localSheetId="4">'KL SO02 KANALIZACE'!$J$29</definedName>
    <definedName name="Mena" localSheetId="5">'[3]KL SO02 KANALIZACE'!$J$29</definedName>
    <definedName name="Mena" localSheetId="0">REKAPITULACE!$J$27</definedName>
    <definedName name="Mena">'KL SO01 KOMUNIKACE'!$J$29</definedName>
    <definedName name="MistoStavby" localSheetId="4">'KL SO02 KANALIZACE'!$D$4</definedName>
    <definedName name="MistoStavby" localSheetId="0">REKAPITULACE!$D$4</definedName>
    <definedName name="MistoStavby">'KL SO01 KOMUNIKACE'!$D$4</definedName>
    <definedName name="nazevobjektu" localSheetId="4">'KL SO02 KANALIZACE'!$D$3</definedName>
    <definedName name="nazevobjektu" localSheetId="0">REKAPITULACE!$D$3</definedName>
    <definedName name="nazevobjektu">'KL SO01 KOMUNIKACE'!$D$3</definedName>
    <definedName name="NazevRozpoctu">'[1]Krycí list'!$D$2</definedName>
    <definedName name="NazevStavby" localSheetId="1">'KL SO01 KOMUNIKACE'!$D$2</definedName>
    <definedName name="NazevStavby" localSheetId="4">'KL SO02 KANALIZACE'!$D$2</definedName>
    <definedName name="NazevStavby" localSheetId="0">REKAPITULACE!$D$2</definedName>
    <definedName name="nazevstavby">'[1]Krycí list'!$C$7</definedName>
    <definedName name="NazevStavebnihoRozpoctu" localSheetId="4">'KL SO02 KANALIZACE'!$E$4</definedName>
    <definedName name="NazevStavebnihoRozpoctu" localSheetId="0">REKAPITULACE!$E$4</definedName>
    <definedName name="NazevStavebnihoRozpoctu">'KL SO01 KOMUNIKACE'!$E$4</definedName>
    <definedName name="_xlnm.Print_Titles" localSheetId="6">'SO03 VO'!$1:$6</definedName>
    <definedName name="oadresa" localSheetId="4">'KL SO02 KANALIZACE'!$D$6</definedName>
    <definedName name="oadresa" localSheetId="0">REKAPITULACE!$D$6</definedName>
    <definedName name="oadresa">'KL SO01 KOMUNIKACE'!$D$6</definedName>
    <definedName name="Objednatel" localSheetId="1">'KL SO01 KOMUNIKACE'!$D$5</definedName>
    <definedName name="Objednatel" localSheetId="4">'KL SO02 KANALIZACE'!$D$5</definedName>
    <definedName name="Objednatel" localSheetId="0">REKAPITULACE!$D$5</definedName>
    <definedName name="Objekt" localSheetId="1">'KL SO01 KOMUNIKACE'!$B$38</definedName>
    <definedName name="Objekt" localSheetId="4">'KL SO02 KANALIZACE'!$B$38</definedName>
    <definedName name="Objekt" localSheetId="0">REKAPITULACE!$B$36</definedName>
    <definedName name="_xlnm.Print_Area" localSheetId="1">'KL SO01 KOMUNIKACE'!$A$1:$J$56</definedName>
    <definedName name="_xlnm.Print_Area" localSheetId="4">'KL SO02 KANALIZACE'!$A$1:$J$53</definedName>
    <definedName name="_xlnm.Print_Area" localSheetId="3">'POL SO01 KOMUNIKACE'!$A$1:$U$150</definedName>
    <definedName name="_xlnm.Print_Area" localSheetId="5">'POL SO02 KANALIZACE'!$A$1:$U$87</definedName>
    <definedName name="_xlnm.Print_Area" localSheetId="0">REKAPITULACE!$A$1:$J$38</definedName>
    <definedName name="_xlnm.Print_Area" localSheetId="6">'SO03 VO'!$A$1:$I$60</definedName>
    <definedName name="odic" localSheetId="1">'KL SO01 KOMUNIKACE'!$I$6</definedName>
    <definedName name="odic" localSheetId="4">'KL SO02 KANALIZACE'!$I$6</definedName>
    <definedName name="odic" localSheetId="0">REKAPITULACE!$I$6</definedName>
    <definedName name="oico" localSheetId="1">'KL SO01 KOMUNIKACE'!$I$5</definedName>
    <definedName name="oico" localSheetId="4">'KL SO02 KANALIZACE'!$I$5</definedName>
    <definedName name="oico" localSheetId="0">REKAPITULACE!$I$5</definedName>
    <definedName name="omisto" localSheetId="1">'KL SO01 KOMUNIKACE'!$D$7</definedName>
    <definedName name="omisto" localSheetId="4">'KL SO02 KANALIZACE'!$D$7</definedName>
    <definedName name="omisto" localSheetId="0">REKAPITULACE!$D$7</definedName>
    <definedName name="onazev" localSheetId="1">'KL SO01 KOMUNIKACE'!$D$6</definedName>
    <definedName name="onazev" localSheetId="4">'KL SO02 KANALIZACE'!$D$6</definedName>
    <definedName name="onazev" localSheetId="0">REKAPITULACE!$D$6</definedName>
    <definedName name="opsc" localSheetId="1">'KL SO01 KOMUNIKACE'!$C$7</definedName>
    <definedName name="opsc" localSheetId="4">'KL SO02 KANALIZACE'!$C$7</definedName>
    <definedName name="opsc" localSheetId="0">REKAPITULACE!$C$7</definedName>
    <definedName name="padresa" localSheetId="4">'KL SO02 KANALIZACE'!$D$9</definedName>
    <definedName name="padresa" localSheetId="0">REKAPITULACE!$D$9</definedName>
    <definedName name="padresa">'KL SO01 KOMUNIKACE'!$D$9</definedName>
    <definedName name="pdic" localSheetId="4">'KL SO02 KANALIZACE'!$I$9</definedName>
    <definedName name="pdic" localSheetId="0">REKAPITULACE!$I$9</definedName>
    <definedName name="pdic">'KL SO01 KOMUNIKACE'!$I$9</definedName>
    <definedName name="pico" localSheetId="4">'KL SO02 KANALIZACE'!$I$8</definedName>
    <definedName name="pico" localSheetId="0">REKAPITULACE!$I$8</definedName>
    <definedName name="pico">'KL SO01 KOMUNIKACE'!$I$8</definedName>
    <definedName name="pmisto" localSheetId="4">'KL SO02 KANALIZACE'!$D$10</definedName>
    <definedName name="pmisto" localSheetId="0">REKAPITULACE!$D$10</definedName>
    <definedName name="pmisto">'KL SO01 KOMUNIKACE'!$D$10</definedName>
    <definedName name="PocetMJ">#REF!</definedName>
    <definedName name="PoptavkaID" localSheetId="4">'KL SO02 KANALIZACE'!$A$1</definedName>
    <definedName name="PoptavkaID" localSheetId="0">REKAPITULACE!$A$1</definedName>
    <definedName name="PoptavkaID">'KL SO01 KOMUNIKACE'!$A$1</definedName>
    <definedName name="pPSC" localSheetId="4">'KL SO02 KANALIZACE'!$C$10</definedName>
    <definedName name="pPSC" localSheetId="0">REKAPITULACE!$C$10</definedName>
    <definedName name="pPSC">'KL SO01 KOMUNIKACE'!$C$10</definedName>
    <definedName name="Projektant" localSheetId="4">'KL SO02 KANALIZACE'!$D$8</definedName>
    <definedName name="Projektant" localSheetId="0">REKAPITULACE!$D$8</definedName>
    <definedName name="Projektant">'KL SO01 KOMUNIKACE'!$D$8</definedName>
    <definedName name="SazbaDPH1" localSheetId="1">'KL SO01 KOMUNIKACE'!$E$23</definedName>
    <definedName name="SazbaDPH1" localSheetId="4">'KL SO02 KANALIZACE'!$E$23</definedName>
    <definedName name="SazbaDPH1" localSheetId="0">REKAPITULACE!$E$21</definedName>
    <definedName name="SazbaDPH1">'[1]Krycí list'!$C$30</definedName>
    <definedName name="SazbaDPH2" localSheetId="1">'KL SO01 KOMUNIKACE'!$E$25</definedName>
    <definedName name="SazbaDPH2" localSheetId="4">'KL SO02 KANALIZACE'!$E$25</definedName>
    <definedName name="SazbaDPH2" localSheetId="0">REKAPITULACE!$E$23</definedName>
    <definedName name="SazbaDPH2">'[1]Krycí list'!$C$32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lver_lin" localSheetId="6" hidden="1">0</definedName>
    <definedName name="solver_num" localSheetId="6" hidden="1">0</definedName>
    <definedName name="solver_opt" localSheetId="6" hidden="1">'SO03 VO'!#REF!</definedName>
    <definedName name="solver_typ" localSheetId="6" hidden="1">1</definedName>
    <definedName name="solver_val" localSheetId="6" hidden="1">0</definedName>
    <definedName name="Vypracoval" localSheetId="4">'KL SO02 KANALIZACE'!$D$14</definedName>
    <definedName name="Vypracoval" localSheetId="0">REKAPITULACE!$D$14</definedName>
    <definedName name="Vypracoval">'KL SO01 KOMUNIKACE'!$D$14</definedName>
    <definedName name="Z_B7E7C763_C459_487D_8ABA_5CFDDFBD5A84_.wvu.Cols" localSheetId="1" hidden="1">'KL SO01 KOMUNIKACE'!$A:$A</definedName>
    <definedName name="Z_B7E7C763_C459_487D_8ABA_5CFDDFBD5A84_.wvu.Cols" localSheetId="4" hidden="1">'KL SO02 KANALIZACE'!$A:$A</definedName>
    <definedName name="Z_B7E7C763_C459_487D_8ABA_5CFDDFBD5A84_.wvu.Cols" localSheetId="0" hidden="1">REKAPITULACE!$A:$A</definedName>
    <definedName name="Z_B7E7C763_C459_487D_8ABA_5CFDDFBD5A84_.wvu.PrintArea" localSheetId="1" hidden="1">'KL SO01 KOMUNIKACE'!$B$1:$J$36</definedName>
    <definedName name="Z_B7E7C763_C459_487D_8ABA_5CFDDFBD5A84_.wvu.PrintArea" localSheetId="4" hidden="1">'KL SO02 KANALIZACE'!$B$1:$J$36</definedName>
    <definedName name="Z_B7E7C763_C459_487D_8ABA_5CFDDFBD5A84_.wvu.PrintArea" localSheetId="0" hidden="1">REKAPITULACE!$B$1:$J$34</definedName>
    <definedName name="ZakladDPHSni" localSheetId="4">'KL SO02 KANALIZACE'!$G$23</definedName>
    <definedName name="ZakladDPHSni" localSheetId="5">'[3]KL SO02 KANALIZACE'!$G$23</definedName>
    <definedName name="ZakladDPHSni" localSheetId="0">REKAPITULACE!$G$21</definedName>
    <definedName name="ZakladDPHSni">'KL SO01 KOMUNIKACE'!$G$23</definedName>
    <definedName name="ZakladDPHSniVypocet" localSheetId="1">'KL SO01 KOMUNIKACE'!$F$40</definedName>
    <definedName name="ZakladDPHSniVypocet" localSheetId="4">'KL SO02 KANALIZACE'!$F$40</definedName>
    <definedName name="ZakladDPHSniVypocet" localSheetId="0">REKAPITULACE!$F$38</definedName>
    <definedName name="ZakladDPHZakl" localSheetId="4">'KL SO02 KANALIZACE'!$G$25</definedName>
    <definedName name="ZakladDPHZakl" localSheetId="5">'[3]KL SO02 KANALIZACE'!$G$25</definedName>
    <definedName name="ZakladDPHZakl" localSheetId="0">REKAPITULACE!$G$23</definedName>
    <definedName name="ZakladDPHZakl">'KL SO01 KOMUNIKACE'!$G$25</definedName>
    <definedName name="ZakladDPHZaklVypocet" localSheetId="1">'KL SO01 KOMUNIKACE'!$G$40</definedName>
    <definedName name="ZakladDPHZaklVypocet" localSheetId="4">'KL SO02 KANALIZACE'!$G$40</definedName>
    <definedName name="ZakladDPHZaklVypocet" localSheetId="0">REKAPITULACE!$G$38</definedName>
    <definedName name="Zaokrouhleni" localSheetId="4">'KL SO02 KANALIZACE'!$G$27</definedName>
    <definedName name="Zaokrouhleni" localSheetId="5">'[3]KL SO02 KANALIZACE'!$G$27</definedName>
    <definedName name="Zaokrouhleni" localSheetId="0">REKAPITULACE!$G$25</definedName>
    <definedName name="Zaokrouhleni">'KL SO01 KOMUNIKACE'!$G$27</definedName>
    <definedName name="Zhotovitel" localSheetId="4">'KL SO02 KANALIZACE'!$D$11:$G$11</definedName>
    <definedName name="Zhotovitel" localSheetId="0">REKAPITULACE!$D$11:$G$11</definedName>
    <definedName name="Zhotovitel">'KL SO01 KOMUNIKACE'!$D$11:$G$11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1" i="16" l="1"/>
  <c r="H50" i="16"/>
  <c r="H49" i="16"/>
  <c r="H48" i="16"/>
  <c r="H53" i="16" s="1"/>
  <c r="I39" i="16"/>
  <c r="G39" i="16"/>
  <c r="I38" i="16"/>
  <c r="G38" i="16"/>
  <c r="I37" i="16"/>
  <c r="G37" i="16"/>
  <c r="I36" i="16"/>
  <c r="G36" i="16"/>
  <c r="I35" i="16"/>
  <c r="G35" i="16"/>
  <c r="I34" i="16"/>
  <c r="I40" i="16" s="1"/>
  <c r="I41" i="16" s="1"/>
  <c r="G34" i="16"/>
  <c r="G40" i="16" s="1"/>
  <c r="I30" i="16"/>
  <c r="G30" i="16"/>
  <c r="I29" i="16"/>
  <c r="G29" i="16"/>
  <c r="I28" i="16"/>
  <c r="G28" i="16"/>
  <c r="I27" i="16"/>
  <c r="G27" i="16"/>
  <c r="I26" i="16"/>
  <c r="G26" i="16"/>
  <c r="I25" i="16"/>
  <c r="G25" i="16"/>
  <c r="I24" i="16"/>
  <c r="I31" i="16" s="1"/>
  <c r="G24" i="16"/>
  <c r="G31" i="16" s="1"/>
  <c r="I20" i="16"/>
  <c r="G20" i="16"/>
  <c r="E19" i="16"/>
  <c r="I19" i="16" s="1"/>
  <c r="G18" i="16"/>
  <c r="E18" i="16"/>
  <c r="I18" i="16" s="1"/>
  <c r="I17" i="16"/>
  <c r="G17" i="16"/>
  <c r="I16" i="16"/>
  <c r="G16" i="16"/>
  <c r="I15" i="16"/>
  <c r="G15" i="16"/>
  <c r="I14" i="16"/>
  <c r="G14" i="16"/>
  <c r="I13" i="16"/>
  <c r="G13" i="16"/>
  <c r="E12" i="16"/>
  <c r="I12" i="16" s="1"/>
  <c r="I11" i="16"/>
  <c r="G11" i="16"/>
  <c r="I10" i="16"/>
  <c r="G10" i="16"/>
  <c r="I9" i="16"/>
  <c r="G9" i="16"/>
  <c r="I32" i="16" l="1"/>
  <c r="I21" i="16"/>
  <c r="G12" i="16"/>
  <c r="G21" i="16" s="1"/>
  <c r="G19" i="16"/>
  <c r="I22" i="16" l="1"/>
  <c r="H42" i="16" s="1"/>
  <c r="E56" i="16" s="1"/>
  <c r="I18" i="13" s="1"/>
  <c r="E57" i="16" l="1"/>
  <c r="E58" i="16"/>
  <c r="AC77" i="15" l="1"/>
  <c r="U75" i="15"/>
  <c r="Q75" i="15"/>
  <c r="Q73" i="15" s="1"/>
  <c r="O75" i="15"/>
  <c r="M75" i="15"/>
  <c r="K75" i="15"/>
  <c r="I75" i="15"/>
  <c r="I73" i="15" s="1"/>
  <c r="G75" i="15"/>
  <c r="U74" i="15"/>
  <c r="U73" i="15" s="1"/>
  <c r="Q74" i="15"/>
  <c r="O74" i="15"/>
  <c r="O73" i="15" s="1"/>
  <c r="K74" i="15"/>
  <c r="K73" i="15" s="1"/>
  <c r="I74" i="15"/>
  <c r="G74" i="15"/>
  <c r="M74" i="15" s="1"/>
  <c r="U72" i="15"/>
  <c r="U71" i="15" s="1"/>
  <c r="Q72" i="15"/>
  <c r="O72" i="15"/>
  <c r="O71" i="15" s="1"/>
  <c r="K72" i="15"/>
  <c r="K71" i="15" s="1"/>
  <c r="I72" i="15"/>
  <c r="G72" i="15"/>
  <c r="G71" i="15" s="1"/>
  <c r="I51" i="14" s="1"/>
  <c r="Q71" i="15"/>
  <c r="I71" i="15"/>
  <c r="U70" i="15"/>
  <c r="Q70" i="15"/>
  <c r="O70" i="15"/>
  <c r="K70" i="15"/>
  <c r="I70" i="15"/>
  <c r="G70" i="15"/>
  <c r="M70" i="15" s="1"/>
  <c r="U69" i="15"/>
  <c r="Q69" i="15"/>
  <c r="O69" i="15"/>
  <c r="M69" i="15"/>
  <c r="K69" i="15"/>
  <c r="I69" i="15"/>
  <c r="G69" i="15"/>
  <c r="U68" i="15"/>
  <c r="Q68" i="15"/>
  <c r="O68" i="15"/>
  <c r="K68" i="15"/>
  <c r="I68" i="15"/>
  <c r="G68" i="15"/>
  <c r="M68" i="15" s="1"/>
  <c r="U67" i="15"/>
  <c r="Q67" i="15"/>
  <c r="O67" i="15"/>
  <c r="M67" i="15"/>
  <c r="K67" i="15"/>
  <c r="I67" i="15"/>
  <c r="G67" i="15"/>
  <c r="U66" i="15"/>
  <c r="Q66" i="15"/>
  <c r="O66" i="15"/>
  <c r="K66" i="15"/>
  <c r="I66" i="15"/>
  <c r="G66" i="15"/>
  <c r="M66" i="15" s="1"/>
  <c r="U65" i="15"/>
  <c r="Q65" i="15"/>
  <c r="O65" i="15"/>
  <c r="M65" i="15"/>
  <c r="K65" i="15"/>
  <c r="I65" i="15"/>
  <c r="G65" i="15"/>
  <c r="U64" i="15"/>
  <c r="Q64" i="15"/>
  <c r="O64" i="15"/>
  <c r="K64" i="15"/>
  <c r="I64" i="15"/>
  <c r="G64" i="15"/>
  <c r="M64" i="15" s="1"/>
  <c r="U63" i="15"/>
  <c r="Q63" i="15"/>
  <c r="O63" i="15"/>
  <c r="M63" i="15"/>
  <c r="K63" i="15"/>
  <c r="I63" i="15"/>
  <c r="G63" i="15"/>
  <c r="U62" i="15"/>
  <c r="Q62" i="15"/>
  <c r="O62" i="15"/>
  <c r="K62" i="15"/>
  <c r="I62" i="15"/>
  <c r="G62" i="15"/>
  <c r="M62" i="15" s="1"/>
  <c r="U61" i="15"/>
  <c r="Q61" i="15"/>
  <c r="O61" i="15"/>
  <c r="M61" i="15"/>
  <c r="K61" i="15"/>
  <c r="I61" i="15"/>
  <c r="G61" i="15"/>
  <c r="U60" i="15"/>
  <c r="Q60" i="15"/>
  <c r="O60" i="15"/>
  <c r="K60" i="15"/>
  <c r="I60" i="15"/>
  <c r="G60" i="15"/>
  <c r="M60" i="15" s="1"/>
  <c r="U59" i="15"/>
  <c r="Q59" i="15"/>
  <c r="O59" i="15"/>
  <c r="M59" i="15"/>
  <c r="K59" i="15"/>
  <c r="I59" i="15"/>
  <c r="G59" i="15"/>
  <c r="U58" i="15"/>
  <c r="Q58" i="15"/>
  <c r="O58" i="15"/>
  <c r="K58" i="15"/>
  <c r="I58" i="15"/>
  <c r="G58" i="15"/>
  <c r="M58" i="15" s="1"/>
  <c r="U57" i="15"/>
  <c r="Q57" i="15"/>
  <c r="O57" i="15"/>
  <c r="M57" i="15"/>
  <c r="K57" i="15"/>
  <c r="I57" i="15"/>
  <c r="G57" i="15"/>
  <c r="U56" i="15"/>
  <c r="Q56" i="15"/>
  <c r="O56" i="15"/>
  <c r="K56" i="15"/>
  <c r="I56" i="15"/>
  <c r="G56" i="15"/>
  <c r="M56" i="15" s="1"/>
  <c r="U55" i="15"/>
  <c r="Q55" i="15"/>
  <c r="O55" i="15"/>
  <c r="M55" i="15"/>
  <c r="K55" i="15"/>
  <c r="I55" i="15"/>
  <c r="G55" i="15"/>
  <c r="U54" i="15"/>
  <c r="Q54" i="15"/>
  <c r="O54" i="15"/>
  <c r="K54" i="15"/>
  <c r="I54" i="15"/>
  <c r="G54" i="15"/>
  <c r="M54" i="15" s="1"/>
  <c r="U53" i="15"/>
  <c r="Q53" i="15"/>
  <c r="O53" i="15"/>
  <c r="M53" i="15"/>
  <c r="K53" i="15"/>
  <c r="I53" i="15"/>
  <c r="G53" i="15"/>
  <c r="U51" i="15"/>
  <c r="U48" i="15" s="1"/>
  <c r="Q51" i="15"/>
  <c r="O51" i="15"/>
  <c r="K51" i="15"/>
  <c r="K48" i="15" s="1"/>
  <c r="I51" i="15"/>
  <c r="G51" i="15"/>
  <c r="M51" i="15" s="1"/>
  <c r="U49" i="15"/>
  <c r="Q49" i="15"/>
  <c r="Q48" i="15" s="1"/>
  <c r="O49" i="15"/>
  <c r="M49" i="15"/>
  <c r="M48" i="15" s="1"/>
  <c r="K49" i="15"/>
  <c r="I49" i="15"/>
  <c r="I48" i="15" s="1"/>
  <c r="G49" i="15"/>
  <c r="O48" i="15"/>
  <c r="G48" i="15"/>
  <c r="I50" i="14" s="1"/>
  <c r="U47" i="15"/>
  <c r="Q47" i="15"/>
  <c r="O47" i="15"/>
  <c r="M47" i="15"/>
  <c r="K47" i="15"/>
  <c r="I47" i="15"/>
  <c r="G47" i="15"/>
  <c r="U44" i="15"/>
  <c r="U43" i="15" s="1"/>
  <c r="Q44" i="15"/>
  <c r="O44" i="15"/>
  <c r="O43" i="15" s="1"/>
  <c r="K44" i="15"/>
  <c r="K43" i="15" s="1"/>
  <c r="I44" i="15"/>
  <c r="G44" i="15"/>
  <c r="G43" i="15" s="1"/>
  <c r="I49" i="14" s="1"/>
  <c r="Q43" i="15"/>
  <c r="I43" i="15"/>
  <c r="U42" i="15"/>
  <c r="U41" i="15" s="1"/>
  <c r="Q42" i="15"/>
  <c r="O42" i="15"/>
  <c r="O41" i="15" s="1"/>
  <c r="K42" i="15"/>
  <c r="K41" i="15" s="1"/>
  <c r="I42" i="15"/>
  <c r="G42" i="15"/>
  <c r="M42" i="15" s="1"/>
  <c r="M41" i="15" s="1"/>
  <c r="Q41" i="15"/>
  <c r="I41" i="15"/>
  <c r="U39" i="15"/>
  <c r="Q39" i="15"/>
  <c r="O39" i="15"/>
  <c r="K39" i="15"/>
  <c r="I39" i="15"/>
  <c r="G39" i="15"/>
  <c r="M39" i="15" s="1"/>
  <c r="U37" i="15"/>
  <c r="Q37" i="15"/>
  <c r="O37" i="15"/>
  <c r="M37" i="15"/>
  <c r="K37" i="15"/>
  <c r="I37" i="15"/>
  <c r="G37" i="15"/>
  <c r="U33" i="15"/>
  <c r="Q33" i="15"/>
  <c r="O33" i="15"/>
  <c r="K33" i="15"/>
  <c r="I33" i="15"/>
  <c r="G33" i="15"/>
  <c r="M33" i="15" s="1"/>
  <c r="U31" i="15"/>
  <c r="Q31" i="15"/>
  <c r="O31" i="15"/>
  <c r="M31" i="15"/>
  <c r="K31" i="15"/>
  <c r="I31" i="15"/>
  <c r="G31" i="15"/>
  <c r="U30" i="15"/>
  <c r="Q30" i="15"/>
  <c r="O30" i="15"/>
  <c r="K30" i="15"/>
  <c r="I30" i="15"/>
  <c r="G30" i="15"/>
  <c r="M30" i="15" s="1"/>
  <c r="U27" i="15"/>
  <c r="Q27" i="15"/>
  <c r="O27" i="15"/>
  <c r="M27" i="15"/>
  <c r="K27" i="15"/>
  <c r="I27" i="15"/>
  <c r="G27" i="15"/>
  <c r="U25" i="15"/>
  <c r="Q25" i="15"/>
  <c r="O25" i="15"/>
  <c r="K25" i="15"/>
  <c r="I25" i="15"/>
  <c r="G25" i="15"/>
  <c r="M25" i="15" s="1"/>
  <c r="U22" i="15"/>
  <c r="Q22" i="15"/>
  <c r="O22" i="15"/>
  <c r="M22" i="15"/>
  <c r="K22" i="15"/>
  <c r="I22" i="15"/>
  <c r="G22" i="15"/>
  <c r="U18" i="15"/>
  <c r="Q18" i="15"/>
  <c r="O18" i="15"/>
  <c r="K18" i="15"/>
  <c r="I18" i="15"/>
  <c r="G18" i="15"/>
  <c r="M18" i="15" s="1"/>
  <c r="U16" i="15"/>
  <c r="Q16" i="15"/>
  <c r="O16" i="15"/>
  <c r="M16" i="15"/>
  <c r="K16" i="15"/>
  <c r="I16" i="15"/>
  <c r="G16" i="15"/>
  <c r="U14" i="15"/>
  <c r="Q14" i="15"/>
  <c r="O14" i="15"/>
  <c r="K14" i="15"/>
  <c r="I14" i="15"/>
  <c r="G14" i="15"/>
  <c r="M14" i="15" s="1"/>
  <c r="U12" i="15"/>
  <c r="Q12" i="15"/>
  <c r="O12" i="15"/>
  <c r="M12" i="15"/>
  <c r="K12" i="15"/>
  <c r="I12" i="15"/>
  <c r="G12" i="15"/>
  <c r="U9" i="15"/>
  <c r="U8" i="15" s="1"/>
  <c r="Q9" i="15"/>
  <c r="O9" i="15"/>
  <c r="O8" i="15" s="1"/>
  <c r="K9" i="15"/>
  <c r="K8" i="15" s="1"/>
  <c r="I9" i="15"/>
  <c r="G9" i="15"/>
  <c r="AD77" i="15" s="1"/>
  <c r="Q8" i="15"/>
  <c r="I8" i="15"/>
  <c r="J40" i="14"/>
  <c r="I40" i="14"/>
  <c r="J39" i="14" s="1"/>
  <c r="H40" i="14"/>
  <c r="G40" i="14"/>
  <c r="F40" i="14"/>
  <c r="G39" i="14"/>
  <c r="F39" i="14"/>
  <c r="G38" i="14"/>
  <c r="F38" i="14"/>
  <c r="J28" i="14"/>
  <c r="J27" i="14"/>
  <c r="G27" i="14"/>
  <c r="J26" i="14"/>
  <c r="E26" i="14"/>
  <c r="J25" i="14"/>
  <c r="J24" i="14"/>
  <c r="E24" i="14"/>
  <c r="J23" i="14"/>
  <c r="G23" i="14"/>
  <c r="G24" i="14" s="1"/>
  <c r="I20" i="14"/>
  <c r="I18" i="14"/>
  <c r="I17" i="14"/>
  <c r="M73" i="15" l="1"/>
  <c r="M9" i="15"/>
  <c r="M8" i="15" s="1"/>
  <c r="G41" i="15"/>
  <c r="I48" i="14" s="1"/>
  <c r="M44" i="15"/>
  <c r="M43" i="15" s="1"/>
  <c r="M72" i="15"/>
  <c r="M71" i="15" s="1"/>
  <c r="G73" i="15"/>
  <c r="I52" i="14" s="1"/>
  <c r="I19" i="14" s="1"/>
  <c r="G8" i="15"/>
  <c r="I47" i="14" s="1"/>
  <c r="G28" i="14"/>
  <c r="H39" i="14"/>
  <c r="I39" i="14" s="1"/>
  <c r="I53" i="14" l="1"/>
  <c r="I16" i="14"/>
  <c r="I21" i="14" s="1"/>
  <c r="G77" i="15"/>
  <c r="J38" i="13"/>
  <c r="I38" i="13"/>
  <c r="H38" i="13"/>
  <c r="G38" i="13"/>
  <c r="F38" i="13"/>
  <c r="J37" i="13"/>
  <c r="G36" i="13"/>
  <c r="F36" i="13"/>
  <c r="J26" i="13"/>
  <c r="J25" i="13"/>
  <c r="J24" i="13"/>
  <c r="E24" i="13"/>
  <c r="J23" i="13"/>
  <c r="J22" i="13"/>
  <c r="E22" i="13"/>
  <c r="J21" i="13"/>
  <c r="I17" i="13" l="1"/>
  <c r="G25" i="14"/>
  <c r="G26" i="14" l="1"/>
  <c r="G29" i="14" s="1"/>
  <c r="AC140" i="12" l="1"/>
  <c r="F39" i="1" s="1"/>
  <c r="G9" i="12"/>
  <c r="I9" i="12"/>
  <c r="K9" i="12"/>
  <c r="M9" i="12"/>
  <c r="O9" i="12"/>
  <c r="Q9" i="12"/>
  <c r="U9" i="12"/>
  <c r="G11" i="12"/>
  <c r="I11" i="12"/>
  <c r="K11" i="12"/>
  <c r="M11" i="12"/>
  <c r="O11" i="12"/>
  <c r="Q11" i="12"/>
  <c r="U11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6" i="12"/>
  <c r="M16" i="12" s="1"/>
  <c r="I16" i="12"/>
  <c r="K16" i="12"/>
  <c r="O16" i="12"/>
  <c r="Q16" i="12"/>
  <c r="U16" i="12"/>
  <c r="G18" i="12"/>
  <c r="I18" i="12"/>
  <c r="K18" i="12"/>
  <c r="M18" i="12"/>
  <c r="O18" i="12"/>
  <c r="Q18" i="12"/>
  <c r="U18" i="12"/>
  <c r="G20" i="12"/>
  <c r="M20" i="12" s="1"/>
  <c r="I20" i="12"/>
  <c r="K20" i="12"/>
  <c r="O20" i="12"/>
  <c r="Q20" i="12"/>
  <c r="U20" i="12"/>
  <c r="G22" i="12"/>
  <c r="M22" i="12" s="1"/>
  <c r="I22" i="12"/>
  <c r="K22" i="12"/>
  <c r="O22" i="12"/>
  <c r="Q22" i="12"/>
  <c r="U22" i="12"/>
  <c r="G24" i="12"/>
  <c r="I24" i="12"/>
  <c r="K24" i="12"/>
  <c r="M24" i="12"/>
  <c r="O24" i="12"/>
  <c r="Q24" i="12"/>
  <c r="U24" i="12"/>
  <c r="G27" i="12"/>
  <c r="M27" i="12" s="1"/>
  <c r="I27" i="12"/>
  <c r="K27" i="12"/>
  <c r="O27" i="12"/>
  <c r="Q27" i="12"/>
  <c r="U27" i="12"/>
  <c r="G30" i="12"/>
  <c r="M30" i="12" s="1"/>
  <c r="I30" i="12"/>
  <c r="K30" i="12"/>
  <c r="O30" i="12"/>
  <c r="Q30" i="12"/>
  <c r="U30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7" i="12"/>
  <c r="M37" i="12" s="1"/>
  <c r="I37" i="12"/>
  <c r="K37" i="12"/>
  <c r="O37" i="12"/>
  <c r="Q37" i="12"/>
  <c r="U37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2" i="12"/>
  <c r="M42" i="12" s="1"/>
  <c r="I42" i="12"/>
  <c r="K42" i="12"/>
  <c r="O42" i="12"/>
  <c r="Q42" i="12"/>
  <c r="U42" i="12"/>
  <c r="G45" i="12"/>
  <c r="M45" i="12" s="1"/>
  <c r="I45" i="12"/>
  <c r="K45" i="12"/>
  <c r="O45" i="12"/>
  <c r="Q45" i="12"/>
  <c r="U45" i="12"/>
  <c r="G47" i="12"/>
  <c r="M47" i="12" s="1"/>
  <c r="I47" i="12"/>
  <c r="K47" i="12"/>
  <c r="O47" i="12"/>
  <c r="Q47" i="12"/>
  <c r="U47" i="12"/>
  <c r="G49" i="12"/>
  <c r="M49" i="12" s="1"/>
  <c r="I49" i="12"/>
  <c r="K49" i="12"/>
  <c r="O49" i="12"/>
  <c r="Q49" i="12"/>
  <c r="U49" i="12"/>
  <c r="G51" i="12"/>
  <c r="I51" i="12"/>
  <c r="K51" i="12"/>
  <c r="M51" i="12"/>
  <c r="O51" i="12"/>
  <c r="Q51" i="12"/>
  <c r="U51" i="12"/>
  <c r="G53" i="12"/>
  <c r="M53" i="12" s="1"/>
  <c r="I53" i="12"/>
  <c r="K53" i="12"/>
  <c r="O53" i="12"/>
  <c r="Q53" i="12"/>
  <c r="U53" i="12"/>
  <c r="G55" i="12"/>
  <c r="M55" i="12" s="1"/>
  <c r="I55" i="12"/>
  <c r="K55" i="12"/>
  <c r="O55" i="12"/>
  <c r="Q55" i="12"/>
  <c r="U55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60" i="12"/>
  <c r="M60" i="12" s="1"/>
  <c r="I60" i="12"/>
  <c r="K60" i="12"/>
  <c r="O60" i="12"/>
  <c r="Q60" i="12"/>
  <c r="U60" i="12"/>
  <c r="G62" i="12"/>
  <c r="I62" i="12"/>
  <c r="K62" i="12"/>
  <c r="M62" i="12"/>
  <c r="O62" i="12"/>
  <c r="Q62" i="12"/>
  <c r="U62" i="12"/>
  <c r="G64" i="12"/>
  <c r="M64" i="12" s="1"/>
  <c r="I64" i="12"/>
  <c r="K64" i="12"/>
  <c r="O64" i="12"/>
  <c r="Q64" i="12"/>
  <c r="U64" i="12"/>
  <c r="G66" i="12"/>
  <c r="M66" i="12" s="1"/>
  <c r="I66" i="12"/>
  <c r="K66" i="12"/>
  <c r="O66" i="12"/>
  <c r="Q66" i="12"/>
  <c r="U66" i="12"/>
  <c r="G68" i="12"/>
  <c r="I68" i="12"/>
  <c r="K68" i="12"/>
  <c r="M68" i="12"/>
  <c r="O68" i="12"/>
  <c r="Q68" i="12"/>
  <c r="U68" i="12"/>
  <c r="G70" i="12"/>
  <c r="M70" i="12" s="1"/>
  <c r="I70" i="12"/>
  <c r="K70" i="12"/>
  <c r="O70" i="12"/>
  <c r="Q70" i="12"/>
  <c r="U70" i="12"/>
  <c r="G73" i="12"/>
  <c r="M73" i="12" s="1"/>
  <c r="I73" i="12"/>
  <c r="K73" i="12"/>
  <c r="O73" i="12"/>
  <c r="Q73" i="12"/>
  <c r="U73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I80" i="12"/>
  <c r="K80" i="12"/>
  <c r="M80" i="12"/>
  <c r="O80" i="12"/>
  <c r="Q80" i="12"/>
  <c r="U80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5" i="12"/>
  <c r="M85" i="12" s="1"/>
  <c r="I85" i="12"/>
  <c r="K85" i="12"/>
  <c r="O85" i="12"/>
  <c r="Q85" i="12"/>
  <c r="U85" i="12"/>
  <c r="G87" i="12"/>
  <c r="M87" i="12" s="1"/>
  <c r="I87" i="12"/>
  <c r="K87" i="12"/>
  <c r="O87" i="12"/>
  <c r="Q87" i="12"/>
  <c r="U87" i="12"/>
  <c r="G89" i="12"/>
  <c r="I89" i="12"/>
  <c r="K89" i="12"/>
  <c r="M89" i="12"/>
  <c r="O89" i="12"/>
  <c r="Q89" i="12"/>
  <c r="U89" i="12"/>
  <c r="G91" i="12"/>
  <c r="M91" i="12" s="1"/>
  <c r="I91" i="12"/>
  <c r="K91" i="12"/>
  <c r="O91" i="12"/>
  <c r="Q91" i="12"/>
  <c r="U91" i="12"/>
  <c r="G93" i="12"/>
  <c r="M93" i="12" s="1"/>
  <c r="I93" i="12"/>
  <c r="K93" i="12"/>
  <c r="O93" i="12"/>
  <c r="Q93" i="12"/>
  <c r="U93" i="12"/>
  <c r="G95" i="12"/>
  <c r="I95" i="12"/>
  <c r="K95" i="12"/>
  <c r="M95" i="12"/>
  <c r="O95" i="12"/>
  <c r="Q95" i="12"/>
  <c r="U95" i="12"/>
  <c r="G99" i="12"/>
  <c r="M99" i="12" s="1"/>
  <c r="I99" i="12"/>
  <c r="K99" i="12"/>
  <c r="O99" i="12"/>
  <c r="Q99" i="12"/>
  <c r="Q98" i="12" s="1"/>
  <c r="U99" i="12"/>
  <c r="G102" i="12"/>
  <c r="M102" i="12" s="1"/>
  <c r="I102" i="12"/>
  <c r="K102" i="12"/>
  <c r="K98" i="12" s="1"/>
  <c r="O102" i="12"/>
  <c r="Q102" i="12"/>
  <c r="U102" i="12"/>
  <c r="U98" i="12" s="1"/>
  <c r="G104" i="12"/>
  <c r="M104" i="12" s="1"/>
  <c r="I104" i="12"/>
  <c r="K104" i="12"/>
  <c r="O104" i="12"/>
  <c r="Q104" i="12"/>
  <c r="U104" i="12"/>
  <c r="G106" i="12"/>
  <c r="M106" i="12" s="1"/>
  <c r="I106" i="12"/>
  <c r="K106" i="12"/>
  <c r="O106" i="12"/>
  <c r="Q106" i="12"/>
  <c r="U106" i="12"/>
  <c r="G108" i="12"/>
  <c r="M108" i="12" s="1"/>
  <c r="I108" i="12"/>
  <c r="K108" i="12"/>
  <c r="O108" i="12"/>
  <c r="Q108" i="12"/>
  <c r="U108" i="12"/>
  <c r="G110" i="12"/>
  <c r="M110" i="12" s="1"/>
  <c r="I110" i="12"/>
  <c r="K110" i="12"/>
  <c r="O110" i="12"/>
  <c r="Q110" i="12"/>
  <c r="U110" i="12"/>
  <c r="G112" i="12"/>
  <c r="I112" i="12"/>
  <c r="K112" i="12"/>
  <c r="M112" i="12"/>
  <c r="O112" i="12"/>
  <c r="Q112" i="12"/>
  <c r="U112" i="12"/>
  <c r="G115" i="12"/>
  <c r="M115" i="12" s="1"/>
  <c r="I115" i="12"/>
  <c r="K115" i="12"/>
  <c r="O115" i="12"/>
  <c r="Q115" i="12"/>
  <c r="U115" i="12"/>
  <c r="G117" i="12"/>
  <c r="M117" i="12" s="1"/>
  <c r="I117" i="12"/>
  <c r="K117" i="12"/>
  <c r="O117" i="12"/>
  <c r="Q117" i="12"/>
  <c r="U117" i="12"/>
  <c r="G119" i="12"/>
  <c r="I119" i="12"/>
  <c r="K119" i="12"/>
  <c r="M119" i="12"/>
  <c r="O119" i="12"/>
  <c r="Q119" i="12"/>
  <c r="U119" i="12"/>
  <c r="G120" i="12"/>
  <c r="M120" i="12" s="1"/>
  <c r="I120" i="12"/>
  <c r="K120" i="12"/>
  <c r="O120" i="12"/>
  <c r="Q120" i="12"/>
  <c r="U120" i="12"/>
  <c r="G122" i="12"/>
  <c r="M122" i="12" s="1"/>
  <c r="I122" i="12"/>
  <c r="K122" i="12"/>
  <c r="K121" i="12" s="1"/>
  <c r="O122" i="12"/>
  <c r="Q122" i="12"/>
  <c r="U122" i="12"/>
  <c r="G123" i="12"/>
  <c r="M123" i="12" s="1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I127" i="12"/>
  <c r="K127" i="12"/>
  <c r="M127" i="12"/>
  <c r="O127" i="12"/>
  <c r="Q127" i="12"/>
  <c r="U127" i="12"/>
  <c r="G128" i="12"/>
  <c r="I53" i="1" s="1"/>
  <c r="G129" i="12"/>
  <c r="M129" i="12" s="1"/>
  <c r="I129" i="12"/>
  <c r="I128" i="12" s="1"/>
  <c r="K129" i="12"/>
  <c r="O129" i="12"/>
  <c r="O128" i="12" s="1"/>
  <c r="Q129" i="12"/>
  <c r="U129" i="12"/>
  <c r="G130" i="12"/>
  <c r="M130" i="12" s="1"/>
  <c r="I130" i="12"/>
  <c r="K130" i="12"/>
  <c r="O130" i="12"/>
  <c r="Q130" i="12"/>
  <c r="U130" i="12"/>
  <c r="G132" i="12"/>
  <c r="M132" i="12" s="1"/>
  <c r="M131" i="12" s="1"/>
  <c r="I132" i="12"/>
  <c r="K132" i="12"/>
  <c r="K131" i="12" s="1"/>
  <c r="O132" i="12"/>
  <c r="O131" i="12" s="1"/>
  <c r="Q132" i="12"/>
  <c r="U132" i="12"/>
  <c r="G133" i="12"/>
  <c r="M133" i="12" s="1"/>
  <c r="I133" i="12"/>
  <c r="I131" i="12" s="1"/>
  <c r="K133" i="12"/>
  <c r="O133" i="12"/>
  <c r="Q133" i="12"/>
  <c r="U133" i="12"/>
  <c r="U131" i="12" s="1"/>
  <c r="G136" i="12"/>
  <c r="M136" i="12" s="1"/>
  <c r="I136" i="12"/>
  <c r="K136" i="12"/>
  <c r="K135" i="12" s="1"/>
  <c r="O136" i="12"/>
  <c r="Q136" i="12"/>
  <c r="U136" i="12"/>
  <c r="U135" i="12" s="1"/>
  <c r="G137" i="12"/>
  <c r="I137" i="12"/>
  <c r="K137" i="12"/>
  <c r="O137" i="12"/>
  <c r="O135" i="12" s="1"/>
  <c r="Q137" i="12"/>
  <c r="U137" i="12"/>
  <c r="G138" i="12"/>
  <c r="M138" i="12" s="1"/>
  <c r="I138" i="12"/>
  <c r="I135" i="12" s="1"/>
  <c r="K138" i="12"/>
  <c r="O138" i="12"/>
  <c r="Q138" i="12"/>
  <c r="Q135" i="12" s="1"/>
  <c r="U138" i="12"/>
  <c r="I20" i="1"/>
  <c r="I17" i="1"/>
  <c r="G27" i="1"/>
  <c r="F40" i="1"/>
  <c r="G23" i="1" s="1"/>
  <c r="G40" i="1"/>
  <c r="H40" i="1"/>
  <c r="I40" i="1"/>
  <c r="J39" i="1" s="1"/>
  <c r="J40" i="1"/>
  <c r="J28" i="1"/>
  <c r="J26" i="1"/>
  <c r="G38" i="1"/>
  <c r="F38" i="1"/>
  <c r="J23" i="1"/>
  <c r="J24" i="1"/>
  <c r="J25" i="1"/>
  <c r="J27" i="1"/>
  <c r="E24" i="1"/>
  <c r="E26" i="1"/>
  <c r="U121" i="12" l="1"/>
  <c r="Q131" i="12"/>
  <c r="K128" i="12"/>
  <c r="Q128" i="12"/>
  <c r="I121" i="12"/>
  <c r="O121" i="12"/>
  <c r="U105" i="12"/>
  <c r="O105" i="12"/>
  <c r="O65" i="12"/>
  <c r="U52" i="12"/>
  <c r="I52" i="12"/>
  <c r="I105" i="12"/>
  <c r="Q105" i="12"/>
  <c r="G135" i="12"/>
  <c r="I55" i="1" s="1"/>
  <c r="I19" i="1" s="1"/>
  <c r="U128" i="12"/>
  <c r="Q121" i="12"/>
  <c r="I98" i="12"/>
  <c r="K65" i="12"/>
  <c r="Q52" i="12"/>
  <c r="M98" i="12"/>
  <c r="U65" i="12"/>
  <c r="I65" i="12"/>
  <c r="O52" i="12"/>
  <c r="I8" i="12"/>
  <c r="O8" i="12"/>
  <c r="G8" i="12"/>
  <c r="AD140" i="12"/>
  <c r="G39" i="1" s="1"/>
  <c r="H39" i="1" s="1"/>
  <c r="I39" i="1" s="1"/>
  <c r="K105" i="12"/>
  <c r="O98" i="12"/>
  <c r="Q65" i="12"/>
  <c r="K52" i="12"/>
  <c r="Q8" i="12"/>
  <c r="U8" i="12"/>
  <c r="K8" i="12"/>
  <c r="G24" i="1"/>
  <c r="G28" i="1"/>
  <c r="M8" i="12"/>
  <c r="M105" i="12"/>
  <c r="M65" i="12"/>
  <c r="M128" i="12"/>
  <c r="M121" i="12"/>
  <c r="M135" i="12"/>
  <c r="M52" i="12"/>
  <c r="G121" i="12"/>
  <c r="I52" i="1" s="1"/>
  <c r="G131" i="12"/>
  <c r="I54" i="1" s="1"/>
  <c r="I18" i="1" s="1"/>
  <c r="G105" i="12"/>
  <c r="I51" i="1" s="1"/>
  <c r="G98" i="12"/>
  <c r="I50" i="1" s="1"/>
  <c r="M137" i="12"/>
  <c r="G65" i="12"/>
  <c r="I49" i="1" s="1"/>
  <c r="G52" i="12"/>
  <c r="I48" i="1" s="1"/>
  <c r="I47" i="1" l="1"/>
  <c r="G140" i="12"/>
  <c r="I16" i="1" l="1"/>
  <c r="I21" i="1" s="1"/>
  <c r="I56" i="1"/>
  <c r="I16" i="13" l="1"/>
  <c r="I19" i="13" s="1"/>
  <c r="G23" i="13" s="1"/>
  <c r="G24" i="13" s="1"/>
  <c r="G27" i="13" s="1"/>
  <c r="G25" i="1"/>
  <c r="G26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3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<sst xmlns="http://schemas.openxmlformats.org/spreadsheetml/2006/main" count="1080" uniqueCount="443">
  <si>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</si>
  <si>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</si>
  <si>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</si>
  <si>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</si>
  <si>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</si>
  <si>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</si>
  <si>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</si>
  <si>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</si>
  <si>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</si>
  <si>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</si>
  <si>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</si>
  <si>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</si>
  <si>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</si>
  <si>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</si>
  <si>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</si>
  <si>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</si>
  <si>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</si>
  <si>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</si>
  <si>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</si>
  <si>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</si>
  <si>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</si>
  <si>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</si>
  <si>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</si>
  <si>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</si>
  <si>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</si>
  <si>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</si>
  <si>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</si>
  <si>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</si>
  <si>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</si>
  <si>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</si>
  <si>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</si>
  <si>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</si>
  <si>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</si>
  <si>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</si>
  <si>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</si>
  <si>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</si>
  <si>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</si>
  <si>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</si>
  <si>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</si>
  <si>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</si>
  <si>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</si>
  <si>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Strakonice</t>
  </si>
  <si>
    <t>Rozpočet:</t>
  </si>
  <si>
    <t>Misto</t>
  </si>
  <si>
    <t>SO01 KOMUNIKACE - Rekonstrukce konce ulice Švandy Dudáka</t>
  </si>
  <si>
    <t>Město Strakonice</t>
  </si>
  <si>
    <t>Velké náměstí 2</t>
  </si>
  <si>
    <t>Strakonice-Strakonice I</t>
  </si>
  <si>
    <t>38601</t>
  </si>
  <si>
    <t>00251810</t>
  </si>
  <si>
    <t>CZ00251810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</si>
  <si>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</si>
  <si>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</si>
  <si>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</si>
  <si>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</si>
  <si>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</si>
  <si>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</si>
  <si>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</si>
  <si>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</si>
  <si>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</si>
  <si>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</si>
  <si>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</si>
  <si>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</si>
  <si>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</si>
  <si>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</si>
  <si>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</si>
  <si>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</si>
  <si>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</si>
  <si>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</si>
  <si>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</si>
  <si>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</si>
  <si>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</si>
  <si>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</si>
  <si>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</si>
  <si>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</si>
  <si>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</si>
  <si>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</si>
  <si>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</si>
  <si>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</si>
  <si>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</si>
  <si>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</si>
  <si>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</si>
  <si>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</si>
  <si>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</si>
  <si>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</si>
  <si>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</si>
  <si>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</si>
  <si>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</si>
  <si>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</si>
  <si>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</si>
  <si>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</si>
  <si>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</si>
  <si>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</si>
  <si>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</si>
  <si>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</si>
  <si>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</si>
  <si>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</si>
  <si>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</si>
  <si>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</si>
  <si>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</si>
  <si>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</si>
  <si>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113106231R00</t>
  </si>
  <si>
    <t>Rozebrání dlažeb ze zámkové dlažby v kamenivu</t>
  </si>
  <si>
    <t>m2</t>
  </si>
  <si>
    <t>POL1_0</t>
  </si>
  <si>
    <t>vjezdy:34,0+21,0+19,0</t>
  </si>
  <si>
    <t>VV</t>
  </si>
  <si>
    <t>113107520R00</t>
  </si>
  <si>
    <t>Odstranění podkladu pl. 50 m2,kam.drcené tl.20 cm</t>
  </si>
  <si>
    <t>zrušení provizorního vjezdu:61,0</t>
  </si>
  <si>
    <t>113107620R00</t>
  </si>
  <si>
    <t>Odstranění podkladu nad 50 m2,kam.drcené tl.20 cm</t>
  </si>
  <si>
    <t>113108415R00</t>
  </si>
  <si>
    <t>Odstranění asfaltové vrstvy pl.nad 50 m2, tl.15 cm</t>
  </si>
  <si>
    <t>odměřeno:948,0</t>
  </si>
  <si>
    <t>113201111R00</t>
  </si>
  <si>
    <t>Vytrhání obrubníků chodníkových a parkových</t>
  </si>
  <si>
    <t>m</t>
  </si>
  <si>
    <t>17,0+78,0</t>
  </si>
  <si>
    <t>113202111R00</t>
  </si>
  <si>
    <t>Vytrhání obrub obrubníků silničních</t>
  </si>
  <si>
    <t>2,0+2,0+17,0+95,0+5,0+6,0+7,0+7,0+23,0+14,0</t>
  </si>
  <si>
    <t>122201101R00</t>
  </si>
  <si>
    <t>Odkopávky nezapažené v hor. 3 do 100 m3</t>
  </si>
  <si>
    <t>m3</t>
  </si>
  <si>
    <t>chodníky:0,15*(28,0+30,0+137,0+9,0+66,0+84,0)</t>
  </si>
  <si>
    <t>130001101R00</t>
  </si>
  <si>
    <t>Příplatek za ztížené hloubení v blízkosti vedení</t>
  </si>
  <si>
    <t>přeložka EON:90,0*0,8*0,5</t>
  </si>
  <si>
    <t>131201112R00</t>
  </si>
  <si>
    <t>Hloubení nezapaž. jam hor.3 do 1000 m3, STROJNĚ</t>
  </si>
  <si>
    <t>komunikace na pláň:948,0*0,15</t>
  </si>
  <si>
    <t>sanace aktivní zóny:948,0*0,5</t>
  </si>
  <si>
    <t>131201119R00</t>
  </si>
  <si>
    <t>Příplatek za lepivost - hloubení nezap.jam v hor.3</t>
  </si>
  <si>
    <t>132201110R00</t>
  </si>
  <si>
    <t>Hloubení rýh š.do 60 cm v hor.3 do 50 m3, STROJNĚ</t>
  </si>
  <si>
    <t>drenáž:101,0*0,6*0,3</t>
  </si>
  <si>
    <t>162601102R00</t>
  </si>
  <si>
    <t>Vodorovné přemístění výkopku z hor.1-4 do 5000 m</t>
  </si>
  <si>
    <t>167101102R00</t>
  </si>
  <si>
    <t>Nakládání výkopku z hor.1-4 v množství nad 100 m3</t>
  </si>
  <si>
    <t>171102111R00</t>
  </si>
  <si>
    <t>Uložení sypaniny do násypů v aktivní zóně</t>
  </si>
  <si>
    <t>948,0*0,3</t>
  </si>
  <si>
    <t>583320099R</t>
  </si>
  <si>
    <t>Nákup kameniva vhodného pro sanaci aktivní zóny</t>
  </si>
  <si>
    <t>t</t>
  </si>
  <si>
    <t>POL3_0</t>
  </si>
  <si>
    <t>948,0*0,3*1,8</t>
  </si>
  <si>
    <t>171201101R00</t>
  </si>
  <si>
    <t>Uložení sypaniny do násypů nezhutněných</t>
  </si>
  <si>
    <t>181101102R00</t>
  </si>
  <si>
    <t>Úprava pláně v zářezech v hor. 1-4, se zhutněním</t>
  </si>
  <si>
    <t>pod sanací:948,0</t>
  </si>
  <si>
    <t>181101111R00</t>
  </si>
  <si>
    <t>Úprava pláně v zářezech se zhutněním - ručně</t>
  </si>
  <si>
    <t>chodníky:28,0+30,0+137,0+9,0+66,0+84,0</t>
  </si>
  <si>
    <t>provizorní vjezd:61,0</t>
  </si>
  <si>
    <t>181301103R00</t>
  </si>
  <si>
    <t>Rozprostření ornice, rovina, tl. 15-20 cm,do 500m2</t>
  </si>
  <si>
    <t>zásyp za obruby:(17,0+40,0+8,0+39,0+48,0)*0,5</t>
  </si>
  <si>
    <t>10364200R1</t>
  </si>
  <si>
    <t>Ornice pro pozemkové úpravy, včetně dopravy</t>
  </si>
  <si>
    <t>76,0*0,2</t>
  </si>
  <si>
    <t>181201102R00</t>
  </si>
  <si>
    <t>Úprava pláně v násypech v hor. 1-4, se zhutněním</t>
  </si>
  <si>
    <t>parapláň:948,0</t>
  </si>
  <si>
    <t>199000002R00</t>
  </si>
  <si>
    <t>Poplatek za skládku horniny 1- 4</t>
  </si>
  <si>
    <t>212572121R00</t>
  </si>
  <si>
    <t>Lože trativodu z kameniva drobného těženého</t>
  </si>
  <si>
    <t>101,0*0,25*0,1</t>
  </si>
  <si>
    <t>212561111R00</t>
  </si>
  <si>
    <t>Výplň odvodňov. trativodů kam. hrubě drc. 8/32 mm</t>
  </si>
  <si>
    <t>101,0*0,5*0,3</t>
  </si>
  <si>
    <t>212755116R00</t>
  </si>
  <si>
    <t>Trativody z drenážních trubek DN 16 cm bez lože</t>
  </si>
  <si>
    <t>212971110R00</t>
  </si>
  <si>
    <t>Opláštění trativodů z geotext., do sklonu 1:2,5</t>
  </si>
  <si>
    <t>101,0*2,0</t>
  </si>
  <si>
    <t>289971212R00</t>
  </si>
  <si>
    <t>Zřízení vrstvy z geotextilie sklon do 1:5 š.do 6 m</t>
  </si>
  <si>
    <t>69366198R</t>
  </si>
  <si>
    <t>Geotextilie 300 g/m2 š. 200cm 100% PP</t>
  </si>
  <si>
    <t>(202,0+61,0)*1,1</t>
  </si>
  <si>
    <t>2-R001</t>
  </si>
  <si>
    <t>Napojení trativodu na UV</t>
  </si>
  <si>
    <t>kpl</t>
  </si>
  <si>
    <t>564113510R00</t>
  </si>
  <si>
    <t>Podklad z asf.recyklátu fr. 0-32 po zhutn.tl.10 cm</t>
  </si>
  <si>
    <t>564831111R00</t>
  </si>
  <si>
    <t>Podklad ze štěrkodrti po zhutnění tloušťky 10 cm</t>
  </si>
  <si>
    <t>564851111R00</t>
  </si>
  <si>
    <t>Podklad ze štěrkodrti po zhutnění tloušťky 15 cm</t>
  </si>
  <si>
    <t>vjezdy:2*(34,0+21,0+19,0)</t>
  </si>
  <si>
    <t>564861111R00</t>
  </si>
  <si>
    <t>Podklad ze štěrkodrti po zhutnění tloušťky 20 cm</t>
  </si>
  <si>
    <t>sanace aktivní zóny:948,0</t>
  </si>
  <si>
    <t>564871111R00</t>
  </si>
  <si>
    <t>Podklad ze štěrkodrti po zhutnění tloušťky 25 cm</t>
  </si>
  <si>
    <t>567122114R00</t>
  </si>
  <si>
    <t>Podklad z kameniva zpev.cementem SC C8/10 tl.15 cm</t>
  </si>
  <si>
    <t>565131211RT2</t>
  </si>
  <si>
    <t>Podklad z obal kamen. ACP 16+, š.nad 3 m, tl. 5 cm, plochy 201-1000 m2</t>
  </si>
  <si>
    <t>576111223R00</t>
  </si>
  <si>
    <t>Koberec asfalt.mastix SMA 11 S (AKMS) nad 3 m,4 cm</t>
  </si>
  <si>
    <t>573111111R00</t>
  </si>
  <si>
    <t>Postřik živičný infiltr.+ posyp, asfalt. 0,60kg/m2</t>
  </si>
  <si>
    <t>573231110R00</t>
  </si>
  <si>
    <t>Postřik živičný spojovací z emulze 0,3-0,5 kg/m2</t>
  </si>
  <si>
    <t>2*948,0</t>
  </si>
  <si>
    <t>577152123RT2</t>
  </si>
  <si>
    <t>Beton asfalt. ACL 16+ ložný, š. nad 3 m, tl. 6 cm, plochy 201-1000 m2</t>
  </si>
  <si>
    <t>596215021R00</t>
  </si>
  <si>
    <t>Kladení zámkové dlažby tl. 6 cm do drtě tl. 4 cm</t>
  </si>
  <si>
    <t>596215040R00</t>
  </si>
  <si>
    <t>Kladení zámkové dlažby tl. 8 cm do drtě tl. 4 cm</t>
  </si>
  <si>
    <t>592452588R</t>
  </si>
  <si>
    <t>Dlažba betonová  24/16/8cm barva žlutá</t>
  </si>
  <si>
    <t>34,0*1,05</t>
  </si>
  <si>
    <t>59245266R</t>
  </si>
  <si>
    <t>Dlažba betonová barevná  20x10x8, povrch STANDARD</t>
  </si>
  <si>
    <t>21,0*1,05</t>
  </si>
  <si>
    <t>592452655R</t>
  </si>
  <si>
    <t>Dlažba betonová přírodní 20x10x8, povrch STANDARD</t>
  </si>
  <si>
    <t>19,0*1,05</t>
  </si>
  <si>
    <t>59245267R</t>
  </si>
  <si>
    <t>Dlažba betonová červená pro nevidomé 20x10x6, povrch STANDARD</t>
  </si>
  <si>
    <t>dlažba pro nevidomé:(1,5+2,0+4,6+1,4+1,4+1,4+1,6)*1,05</t>
  </si>
  <si>
    <t>59245308R</t>
  </si>
  <si>
    <t>Dlažba BEST KLASIKO přírodní  20x10x6</t>
  </si>
  <si>
    <t>chodníky:(28,0+30,0+137,0+9,0+66,0+84,0)*1,05</t>
  </si>
  <si>
    <t>odpočet pro nevidomé:-14,595</t>
  </si>
  <si>
    <t>899331111R00</t>
  </si>
  <si>
    <t>Výšková úprava vstupu do 20 cm, zvýšení poklopu</t>
  </si>
  <si>
    <t>kus</t>
  </si>
  <si>
    <t>chodník:2</t>
  </si>
  <si>
    <t>stoka:4</t>
  </si>
  <si>
    <t>899231111R00</t>
  </si>
  <si>
    <t>Výšková úprava vstupu do 20 cm, zvýšení mříže</t>
  </si>
  <si>
    <t>UV:3</t>
  </si>
  <si>
    <t>899332111VL1</t>
  </si>
  <si>
    <t>Úprava šachty a poklopu - předběžná cena</t>
  </si>
  <si>
    <t>917862111R00</t>
  </si>
  <si>
    <t>Osazení stojat. obrub.bet. s opěrou,lože z C 12/15</t>
  </si>
  <si>
    <t>17,0+40,0+8,0+39,0+48,0+102,0+22,0</t>
  </si>
  <si>
    <t>59217510R</t>
  </si>
  <si>
    <t>Obrubník betonový přírodní 100x8x25 cm</t>
  </si>
  <si>
    <t>(17,0+40,0+8,0+39,0+48,0+102,0+22,0)*1,02</t>
  </si>
  <si>
    <t>917862111RT7</t>
  </si>
  <si>
    <t>Osazení stojat. obrub.bet. s opěrou,lože z C 12/15, včetně obrubníku 100/15/25 cm</t>
  </si>
  <si>
    <t>918101111R00</t>
  </si>
  <si>
    <t>Lože pod obrubníky nebo obruby dlažeb z C 12/15</t>
  </si>
  <si>
    <t>pod obruby:(276,0+178,0)*0,1*0,25</t>
  </si>
  <si>
    <t>zvýšená opěra:40,0*0,2*0,2</t>
  </si>
  <si>
    <t>919735113R00</t>
  </si>
  <si>
    <t>Řezání stávajícího živičného krytu tl. 10 - 15 cm</t>
  </si>
  <si>
    <t>6,0+6,0+8,0+15,0</t>
  </si>
  <si>
    <t>919726213R00</t>
  </si>
  <si>
    <t>Těsnění spár krytu komunikací zálivkou za tepla</t>
  </si>
  <si>
    <t>9-R001</t>
  </si>
  <si>
    <t>Přemístění reklamního stojanu, včetně zemních prací a nového základu</t>
  </si>
  <si>
    <t>soubor</t>
  </si>
  <si>
    <t>9-R002</t>
  </si>
  <si>
    <t>Ořezání větví, přemístění kamenů , pro zhotovení provizorního vjezdu na parkoviště</t>
  </si>
  <si>
    <t>979087212R00</t>
  </si>
  <si>
    <t>Nakládání suti na dopravní prostředky - komunikace</t>
  </si>
  <si>
    <t>979083116R00</t>
  </si>
  <si>
    <t>Vodorovné přemístění suti na skládku do 5000 m</t>
  </si>
  <si>
    <t>979093111R00</t>
  </si>
  <si>
    <t>Uložení suti na skládku bez zhutnění</t>
  </si>
  <si>
    <t>979990112R00</t>
  </si>
  <si>
    <t>Poplatek za skládku suti-obal.kam.-asfalt , k recyklaci</t>
  </si>
  <si>
    <t>979990103R00</t>
  </si>
  <si>
    <t>Poplatek za skládku suti - beton k recyklaci</t>
  </si>
  <si>
    <t>979999998R00</t>
  </si>
  <si>
    <t>Poplatek za skládku suti - podkladní vrstvy</t>
  </si>
  <si>
    <t>998225111R00</t>
  </si>
  <si>
    <t>Přesun hmot, pozemní komunikace, kryt živičný</t>
  </si>
  <si>
    <t>998225194R00</t>
  </si>
  <si>
    <t>Přesun hmot, komunikace živičné, příplatek do 5 km</t>
  </si>
  <si>
    <t>460510201RT1</t>
  </si>
  <si>
    <t>Žlab kabelový prefabrikovaný TK 1, neasfaltovaný, včetně dodávky žlabu a poklopu</t>
  </si>
  <si>
    <t>899623151R00</t>
  </si>
  <si>
    <t>Obetonování kabelových žlabů betonem C16/20</t>
  </si>
  <si>
    <t>90,0*0,2*0,5</t>
  </si>
  <si>
    <t>VRN001</t>
  </si>
  <si>
    <t>DIO - Dopravně inženýrská opatření, (MTŽ, pronájem a DMTŽ)</t>
  </si>
  <si>
    <t>Soubor</t>
  </si>
  <si>
    <t>VRN003</t>
  </si>
  <si>
    <t>Zařízení staveniště</t>
  </si>
  <si>
    <t>VRN002</t>
  </si>
  <si>
    <t>Vytyčení inženýrských sítí</t>
  </si>
  <si>
    <t/>
  </si>
  <si>
    <t>SUM</t>
  </si>
  <si>
    <t>POPUZIV</t>
  </si>
  <si>
    <t>END</t>
  </si>
  <si>
    <t>Rekapitulace rozpočtů</t>
  </si>
  <si>
    <t>Rekonstrukce konce ulice Švandy Dudáka</t>
  </si>
  <si>
    <t>Objekt:</t>
  </si>
  <si>
    <t>Objekt</t>
  </si>
  <si>
    <t>SO01</t>
  </si>
  <si>
    <t>SO02</t>
  </si>
  <si>
    <t>Kanalizace</t>
  </si>
  <si>
    <t>SO03</t>
  </si>
  <si>
    <t>Veřejné osvětlení</t>
  </si>
  <si>
    <t>Celkem bez DPH</t>
  </si>
  <si>
    <t>VODOVOD LIBĚTICE JIH 2020 - SO02 - Armaturní šachta a vodovod</t>
  </si>
  <si>
    <t>SO02 KANALIZACE Rekonstrukce konce ulice Švandy Dudáka</t>
  </si>
  <si>
    <t>4</t>
  </si>
  <si>
    <t>Vodorovné konstrukce</t>
  </si>
  <si>
    <t>drenáž:124,0*0,3*0,3</t>
  </si>
  <si>
    <t>UV:(3,0+2,0+2,0)*1,0*1,5</t>
  </si>
  <si>
    <t>132201212R00</t>
  </si>
  <si>
    <t>Hloubení rýh š.do 200 cm hor.3 do 1000m3,STROJNĚ</t>
  </si>
  <si>
    <t>stoka:124,0*1,5*2,5</t>
  </si>
  <si>
    <t>151101102R00</t>
  </si>
  <si>
    <t>Pažení a rozepření stěn rýh - příložné - hl.do 4 m</t>
  </si>
  <si>
    <t>2*124,0*2,5</t>
  </si>
  <si>
    <t>151101112R00</t>
  </si>
  <si>
    <t>Odstranění pažení stěn rýh - příložné - hl. do 4 m</t>
  </si>
  <si>
    <t>161101101R00</t>
  </si>
  <si>
    <t>Svislé přemístění výkopku z hor.1-4 do 2,5 m</t>
  </si>
  <si>
    <t>162301102R00</t>
  </si>
  <si>
    <t>Vodorovné přemístění výkopku z hor.1-4 do 1000 m</t>
  </si>
  <si>
    <t>na mezidopnii:486,66</t>
  </si>
  <si>
    <t>zpětný zásyp:389,92</t>
  </si>
  <si>
    <t>přebytek z výkopů:25,81+70,93</t>
  </si>
  <si>
    <t>174101101R00</t>
  </si>
  <si>
    <t>Zásyp jam, rýh, šachet se zhutněním</t>
  </si>
  <si>
    <t>486,66-25,81-70,93</t>
  </si>
  <si>
    <t>175101101RT2</t>
  </si>
  <si>
    <t>Obsyp potrubí bez prohození sypaniny, s dodáním štěrkopísku frakce do 18 mm</t>
  </si>
  <si>
    <t>stoka:124,0*0,5*1,35</t>
  </si>
  <si>
    <t>-124,0*3,14*0,2*0,2</t>
  </si>
  <si>
    <t>UV:7,0*1,0*0,4</t>
  </si>
  <si>
    <t>stoka 4x:124,0*1,5*4</t>
  </si>
  <si>
    <t>212810010RAC</t>
  </si>
  <si>
    <t>Trativody z PVC drenážních flexibilních trubek, lože štěrkopísek a obsyp kamenivo, trubky d 100 mm</t>
  </si>
  <si>
    <t>POL2_0</t>
  </si>
  <si>
    <t>451572111R00</t>
  </si>
  <si>
    <t>Lože pod potrubí z kameniva těženého 0 - 4 mm</t>
  </si>
  <si>
    <t>stoka:124,0*0,15*1,35</t>
  </si>
  <si>
    <t>UV:7,0*0,1*1,0</t>
  </si>
  <si>
    <t>452386111R00</t>
  </si>
  <si>
    <t>Vyrovnávací prstence z betonu C -/7,5 výšky 100 mm</t>
  </si>
  <si>
    <t>871311111R00</t>
  </si>
  <si>
    <t>Montáž trubek z tvrdého PVC ve výkopu d 160 mm</t>
  </si>
  <si>
    <t>UV:3,0+2,0+2,0</t>
  </si>
  <si>
    <t>28611260.AR</t>
  </si>
  <si>
    <t>Trubka kanalizační KGEM SN 8 PVC 160x4,7x1000</t>
  </si>
  <si>
    <t>871393121R00</t>
  </si>
  <si>
    <t>Montáž trub z plastu, gumový kroužek, DN 400</t>
  </si>
  <si>
    <t>2861425019R</t>
  </si>
  <si>
    <t>Trubka kanalizační ULTRA-RIB 2 SN 12  400x6000 mm, žebrovaná, PP</t>
  </si>
  <si>
    <t>877393121R00</t>
  </si>
  <si>
    <t>Montáž tvarovek odboč. plast. gum. kroužek DN 400</t>
  </si>
  <si>
    <t>28656317R</t>
  </si>
  <si>
    <t>Odbočka kanalizační ULTRA-RIB 2  DN 400/150/45°</t>
  </si>
  <si>
    <t>877393123R00</t>
  </si>
  <si>
    <t>Montáž tvarovek jednoos. plast. gum.kroužek DN 400</t>
  </si>
  <si>
    <t>286563801R</t>
  </si>
  <si>
    <t>Přechod UR-KG dřík-hrdlo ULTRA-RIB 2 DN 150/150 mm, dl. 170 mm</t>
  </si>
  <si>
    <t>894118001R00</t>
  </si>
  <si>
    <t>Přípl.za dalších 0,60m výšky vstupu,šachty na potr</t>
  </si>
  <si>
    <t>59224152R</t>
  </si>
  <si>
    <t>Skruž TBS-Q 1000/500/120/SP</t>
  </si>
  <si>
    <t>894411131RT2</t>
  </si>
  <si>
    <t>Zřízení šachet z dílců, dno C25/30, potrubí DN 400, včetně dílců TBS-Q 100/50 PS a TBR-Q 100-63/58 KPS</t>
  </si>
  <si>
    <t>59224366.AR</t>
  </si>
  <si>
    <t>Dno šachetní přímé TBZ-Q.1 100/60 V max. 40</t>
  </si>
  <si>
    <t>895941311RT2</t>
  </si>
  <si>
    <t>Zřízení vpusti uliční z dílců typ UVB - 50, včetně dodávky dílců pro uliční vpusti TBV</t>
  </si>
  <si>
    <t>899203111RT3</t>
  </si>
  <si>
    <t>Osazení mříží litinových s rámem do 150kg, včetně dodávky vtokové mříže 500 x 500 mm, D400</t>
  </si>
  <si>
    <t>899311113R00</t>
  </si>
  <si>
    <t>Osazení poklopů litinových s rámem do 150 kg</t>
  </si>
  <si>
    <t>55243345.AR</t>
  </si>
  <si>
    <t>Poklop litinový průměr 610 mm, 40 t,  - se znakem Města Strakonice</t>
  </si>
  <si>
    <t>899711122R00</t>
  </si>
  <si>
    <t>Fólie výstražná z PVC, šířka 30 cm</t>
  </si>
  <si>
    <t>283141494R</t>
  </si>
  <si>
    <t>Fólie výstražná pro kanal. š. 300 mm zelená</t>
  </si>
  <si>
    <t>8-R001</t>
  </si>
  <si>
    <t>Úprava stávající šachty, zaslepení stávající větve, napojení nové stoky</t>
  </si>
  <si>
    <t>8-R002</t>
  </si>
  <si>
    <t>Napojení nové stoky do stávající kanalizace</t>
  </si>
  <si>
    <t>998276101R00</t>
  </si>
  <si>
    <t>Přesun hmot, trubní vedení plastová, otevř. výkop</t>
  </si>
  <si>
    <t>Cenová nabídka</t>
  </si>
  <si>
    <t>Stavba :</t>
  </si>
  <si>
    <t>Strakonice - prodloužení Švandy Dudáka - VO</t>
  </si>
  <si>
    <t>Objekt :</t>
  </si>
  <si>
    <t xml:space="preserve"> Veřejné osvětlení </t>
  </si>
  <si>
    <t>celkem (Kč)</t>
  </si>
  <si>
    <t>Zemní práce - nová trasa zemní trasa</t>
  </si>
  <si>
    <t>Materiál</t>
  </si>
  <si>
    <t xml:space="preserve">jáma pro stožár silniční, sadový </t>
  </si>
  <si>
    <t>ks</t>
  </si>
  <si>
    <t>pouzdrový pro stožár VO do 7metrů -  kompletní zhot.pouzdrového základu</t>
  </si>
  <si>
    <t>roura betonová, nebo plastová 25/1m</t>
  </si>
  <si>
    <t>směs betonová C16/20; MC15-MC20</t>
  </si>
  <si>
    <t>zához jámy pro stožár</t>
  </si>
  <si>
    <t xml:space="preserve">výkop kabelové rýhy 35/80 cm </t>
  </si>
  <si>
    <t xml:space="preserve"> </t>
  </si>
  <si>
    <t>zához kabel rýh 35/80 cm</t>
  </si>
  <si>
    <t>fólie výstražná 320mm červená</t>
  </si>
  <si>
    <t>písek  - kabelové lože pískové 0,35x0,30</t>
  </si>
  <si>
    <t xml:space="preserve">hutnění zeminy strojně </t>
  </si>
  <si>
    <t>přesun zeminy, uložení odvoz</t>
  </si>
  <si>
    <t>provizorní úprava terénu</t>
  </si>
  <si>
    <t xml:space="preserve">Nová trasa VO </t>
  </si>
  <si>
    <t xml:space="preserve">drát  FeZn pr. 10mm </t>
  </si>
  <si>
    <t>páska zemnícií FeZn30x4mm</t>
  </si>
  <si>
    <t>chránička kabelová pr.75mm</t>
  </si>
  <si>
    <t>svorka zemnící SR2, SR3, SS</t>
  </si>
  <si>
    <t xml:space="preserve">kabel NYYY 4x10mm2 </t>
  </si>
  <si>
    <t>spojka kabelová do 4x35mm2</t>
  </si>
  <si>
    <t>ukončení kabelu do 4x10mm2</t>
  </si>
  <si>
    <t>Stožáry, svítidla</t>
  </si>
  <si>
    <t>svítidlo silniční LED 34W Guida G4H</t>
  </si>
  <si>
    <t>osvětlovací stožár ocel bezpaticový výšky 5,2m nad terén pr. 133/108/89 např JBL-M7</t>
  </si>
  <si>
    <t>výložník uliční 1,8m nahoru, 1,5m do boku obloukový</t>
  </si>
  <si>
    <t>elektrovýzbroj pro sadový stožár vč. stožárové svorkovnice minimálně SV9.16.4</t>
  </si>
  <si>
    <t xml:space="preserve">kabel CYKY 3x1,5mm2 </t>
  </si>
  <si>
    <t xml:space="preserve">montážní plošina do 16m </t>
  </si>
  <si>
    <t>hod</t>
  </si>
  <si>
    <t xml:space="preserve">Celkem </t>
  </si>
  <si>
    <t>VEDLEJŠÍ ROZPOČTOVÉ  NÁKLADY</t>
  </si>
  <si>
    <t>Název VRN</t>
  </si>
  <si>
    <t>cena/MJ</t>
  </si>
  <si>
    <t>cekem (kč)</t>
  </si>
  <si>
    <t>vytýčení sítí</t>
  </si>
  <si>
    <t>geodetické práce - zaměření nového stavu</t>
  </si>
  <si>
    <t>výchozí revize</t>
  </si>
  <si>
    <t>odborný dohled zhotovitele, dokumentace skutečného provedení</t>
  </si>
  <si>
    <t>dopravní náklady jsou rozpuštěny do montážních položek</t>
  </si>
  <si>
    <t>CELKEM VRN</t>
  </si>
  <si>
    <t>Celkem cena bez DPH:</t>
  </si>
  <si>
    <t>Kč</t>
  </si>
  <si>
    <t>DPH 21%</t>
  </si>
  <si>
    <t>Celkem vč. DPH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</si>
</sst>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"/>
  </numFmts>
  <fonts count="3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name val="Arial CE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0" tint="-0.249977111117893"/>
      <name val="Arial CE"/>
      <family val="2"/>
      <charset val="238"/>
    </font>
    <font>
      <i/>
      <sz val="9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49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2" borderId="38" xfId="0" applyFill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left"/>
    </xf>
    <xf numFmtId="0" fontId="0" fillId="0" borderId="54" xfId="0" applyBorder="1" applyAlignment="1">
      <alignment horizontal="left"/>
    </xf>
    <xf numFmtId="4" fontId="13" fillId="0" borderId="53" xfId="0" applyNumberFormat="1" applyFont="1" applyBorder="1" applyAlignment="1">
      <alignment horizontal="right" vertical="center" indent="1"/>
    </xf>
    <xf numFmtId="0" fontId="8" fillId="5" borderId="14" xfId="0" applyFont="1" applyFill="1" applyBorder="1" applyAlignment="1">
      <alignment horizontal="left" vertical="center"/>
    </xf>
    <xf numFmtId="0" fontId="8" fillId="5" borderId="43" xfId="0" applyFont="1" applyFill="1" applyBorder="1" applyAlignment="1">
      <alignment horizontal="left" vertical="center"/>
    </xf>
    <xf numFmtId="0" fontId="8" fillId="5" borderId="43" xfId="0" applyFont="1" applyFill="1" applyBorder="1" applyAlignment="1">
      <alignment horizontal="center"/>
    </xf>
    <xf numFmtId="0" fontId="8" fillId="5" borderId="54" xfId="0" applyFont="1" applyFill="1" applyBorder="1" applyAlignment="1">
      <alignment horizontal="center"/>
    </xf>
    <xf numFmtId="4" fontId="11" fillId="5" borderId="53" xfId="0" applyNumberFormat="1" applyFont="1" applyFill="1" applyBorder="1" applyAlignment="1">
      <alignment horizontal="right" vertical="center" indent="1"/>
    </xf>
    <xf numFmtId="4" fontId="11" fillId="5" borderId="16" xfId="0" applyNumberFormat="1" applyFont="1" applyFill="1" applyBorder="1" applyAlignment="1">
      <alignment horizontal="right" vertical="center" indent="1"/>
    </xf>
    <xf numFmtId="0" fontId="0" fillId="0" borderId="43" xfId="0" applyBorder="1"/>
    <xf numFmtId="1" fontId="8" fillId="0" borderId="43" xfId="0" applyNumberFormat="1" applyFont="1" applyBorder="1" applyAlignment="1">
      <alignment horizontal="right" vertical="center"/>
    </xf>
    <xf numFmtId="0" fontId="0" fillId="0" borderId="43" xfId="0" applyBorder="1" applyAlignment="1">
      <alignment horizontal="left" vertical="center" indent="1"/>
    </xf>
    <xf numFmtId="0" fontId="8" fillId="0" borderId="43" xfId="0" applyFont="1" applyBorder="1" applyAlignment="1">
      <alignment vertical="center"/>
    </xf>
    <xf numFmtId="1" fontId="8" fillId="0" borderId="53" xfId="0" applyNumberFormat="1" applyFont="1" applyBorder="1" applyAlignment="1">
      <alignment horizontal="right" vertical="center"/>
    </xf>
    <xf numFmtId="4" fontId="11" fillId="0" borderId="53" xfId="0" applyNumberFormat="1" applyFont="1" applyBorder="1" applyAlignment="1">
      <alignment vertical="center"/>
    </xf>
    <xf numFmtId="4" fontId="11" fillId="0" borderId="43" xfId="0" applyNumberFormat="1" applyFont="1" applyBorder="1" applyAlignment="1">
      <alignment vertical="center"/>
    </xf>
    <xf numFmtId="4" fontId="11" fillId="0" borderId="53" xfId="0" applyNumberFormat="1" applyFont="1" applyBorder="1" applyAlignment="1">
      <alignment horizontal="right" vertical="center"/>
    </xf>
    <xf numFmtId="4" fontId="11" fillId="0" borderId="43" xfId="0" applyNumberFormat="1" applyFont="1" applyBorder="1" applyAlignment="1">
      <alignment horizontal="right" vertical="center"/>
    </xf>
    <xf numFmtId="3" fontId="7" fillId="2" borderId="36" xfId="0" applyNumberFormat="1" applyFont="1" applyFill="1" applyBorder="1" applyAlignment="1">
      <alignment vertical="center"/>
    </xf>
    <xf numFmtId="3" fontId="10" fillId="2" borderId="52" xfId="0" applyNumberFormat="1" applyFont="1" applyFill="1" applyBorder="1" applyAlignment="1">
      <alignment horizontal="center" vertical="center" wrapText="1" shrinkToFit="1"/>
    </xf>
    <xf numFmtId="3" fontId="7" fillId="2" borderId="52" xfId="0" applyNumberFormat="1" applyFont="1" applyFill="1" applyBorder="1" applyAlignment="1">
      <alignment horizontal="center" vertical="center" wrapText="1" shrinkToFit="1"/>
    </xf>
    <xf numFmtId="3" fontId="7" fillId="2" borderId="52" xfId="0" applyNumberFormat="1" applyFont="1" applyFill="1" applyBorder="1" applyAlignment="1">
      <alignment horizontal="center" vertical="center" wrapText="1"/>
    </xf>
    <xf numFmtId="3" fontId="0" fillId="0" borderId="53" xfId="0" applyNumberFormat="1" applyBorder="1" applyAlignment="1"/>
    <xf numFmtId="3" fontId="0" fillId="0" borderId="43" xfId="0" applyNumberFormat="1" applyBorder="1"/>
    <xf numFmtId="3" fontId="0" fillId="0" borderId="43" xfId="0" applyNumberFormat="1" applyBorder="1" applyAlignment="1">
      <alignment wrapText="1"/>
    </xf>
    <xf numFmtId="3" fontId="3" fillId="0" borderId="49" xfId="0" applyNumberFormat="1" applyFont="1" applyBorder="1" applyAlignment="1">
      <alignment horizontal="right" wrapText="1" shrinkToFit="1"/>
    </xf>
    <xf numFmtId="3" fontId="3" fillId="0" borderId="49" xfId="0" applyNumberFormat="1" applyFont="1" applyBorder="1" applyAlignment="1">
      <alignment horizontal="right" shrinkToFit="1"/>
    </xf>
    <xf numFmtId="3" fontId="0" fillId="0" borderId="49" xfId="0" applyNumberFormat="1" applyBorder="1" applyAlignment="1">
      <alignment shrinkToFit="1"/>
    </xf>
    <xf numFmtId="3" fontId="0" fillId="0" borderId="49" xfId="0" applyNumberFormat="1" applyBorder="1" applyAlignment="1"/>
    <xf numFmtId="3" fontId="0" fillId="4" borderId="53" xfId="0" applyNumberFormat="1" applyFill="1" applyBorder="1"/>
    <xf numFmtId="3" fontId="0" fillId="4" borderId="43" xfId="0" applyNumberFormat="1" applyFill="1" applyBorder="1"/>
    <xf numFmtId="3" fontId="0" fillId="4" borderId="54" xfId="0" applyNumberFormat="1" applyFill="1" applyBorder="1"/>
    <xf numFmtId="3" fontId="0" fillId="4" borderId="39" xfId="0" applyNumberFormat="1" applyFill="1" applyBorder="1" applyAlignment="1">
      <alignment wrapText="1" shrinkToFit="1"/>
    </xf>
    <xf numFmtId="3" fontId="0" fillId="4" borderId="39" xfId="0" applyNumberFormat="1" applyFill="1" applyBorder="1" applyAlignment="1">
      <alignment shrinkToFit="1"/>
    </xf>
    <xf numFmtId="3" fontId="0" fillId="4" borderId="39" xfId="0" applyNumberFormat="1" applyFill="1" applyBorder="1" applyAlignment="1"/>
    <xf numFmtId="4" fontId="13" fillId="0" borderId="54" xfId="0" applyNumberFormat="1" applyFont="1" applyBorder="1" applyAlignment="1">
      <alignment horizontal="right" vertical="center" indent="1"/>
    </xf>
    <xf numFmtId="0" fontId="8" fillId="0" borderId="43" xfId="0" applyFont="1" applyBorder="1" applyAlignment="1">
      <alignment horizontal="left" vertical="center"/>
    </xf>
    <xf numFmtId="0" fontId="8" fillId="0" borderId="43" xfId="0" applyFont="1" applyBorder="1"/>
    <xf numFmtId="4" fontId="11" fillId="0" borderId="53" xfId="0" applyNumberFormat="1" applyFont="1" applyBorder="1" applyAlignment="1">
      <alignment horizontal="right" vertical="center" indent="1"/>
    </xf>
    <xf numFmtId="4" fontId="11" fillId="0" borderId="54" xfId="0" applyNumberFormat="1" applyFont="1" applyBorder="1" applyAlignment="1">
      <alignment horizontal="right" vertical="center" indent="1"/>
    </xf>
    <xf numFmtId="0" fontId="15" fillId="2" borderId="52" xfId="0" applyFont="1" applyFill="1" applyBorder="1" applyAlignment="1">
      <alignment horizontal="center" vertical="center" wrapText="1"/>
    </xf>
    <xf numFmtId="0" fontId="15" fillId="2" borderId="52" xfId="0" applyFont="1" applyFill="1" applyBorder="1" applyAlignment="1">
      <alignment horizontal="center" vertical="center" wrapText="1"/>
    </xf>
    <xf numFmtId="4" fontId="7" fillId="0" borderId="52" xfId="0" applyNumberFormat="1" applyFont="1" applyBorder="1" applyAlignment="1">
      <alignment horizontal="center" vertical="center"/>
    </xf>
    <xf numFmtId="4" fontId="7" fillId="0" borderId="52" xfId="0" applyNumberFormat="1" applyFont="1" applyBorder="1" applyAlignment="1">
      <alignment vertical="center"/>
    </xf>
    <xf numFmtId="4" fontId="7" fillId="0" borderId="52" xfId="0" applyNumberFormat="1" applyFont="1" applyBorder="1" applyAlignment="1">
      <alignment vertical="center"/>
    </xf>
    <xf numFmtId="0" fontId="0" fillId="0" borderId="49" xfId="0" applyFont="1" applyBorder="1" applyAlignment="1">
      <alignment vertical="center"/>
    </xf>
    <xf numFmtId="49" fontId="0" fillId="0" borderId="43" xfId="0" applyNumberFormat="1" applyBorder="1" applyAlignment="1">
      <alignment vertical="center"/>
    </xf>
    <xf numFmtId="49" fontId="0" fillId="0" borderId="43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54" xfId="0" applyBorder="1" applyAlignment="1">
      <alignment vertical="center"/>
    </xf>
    <xf numFmtId="0" fontId="0" fillId="2" borderId="49" xfId="0" applyFill="1" applyBorder="1"/>
    <xf numFmtId="0" fontId="0" fillId="2" borderId="54" xfId="0" applyFill="1" applyBorder="1"/>
    <xf numFmtId="0" fontId="0" fillId="2" borderId="52" xfId="0" applyFill="1" applyBorder="1"/>
    <xf numFmtId="49" fontId="0" fillId="2" borderId="52" xfId="0" applyNumberFormat="1" applyFill="1" applyBorder="1"/>
    <xf numFmtId="0" fontId="8" fillId="2" borderId="53" xfId="0" applyFont="1" applyFill="1" applyBorder="1" applyAlignment="1">
      <alignment vertical="top"/>
    </xf>
    <xf numFmtId="49" fontId="8" fillId="2" borderId="43" xfId="0" applyNumberFormat="1" applyFont="1" applyFill="1" applyBorder="1" applyAlignment="1">
      <alignment vertical="top"/>
    </xf>
    <xf numFmtId="49" fontId="8" fillId="2" borderId="43" xfId="0" applyNumberFormat="1" applyFont="1" applyFill="1" applyBorder="1" applyAlignment="1">
      <alignment horizontal="left" vertical="top" wrapText="1"/>
    </xf>
    <xf numFmtId="0" fontId="8" fillId="2" borderId="43" xfId="0" applyFont="1" applyFill="1" applyBorder="1" applyAlignment="1">
      <alignment vertical="top"/>
    </xf>
    <xf numFmtId="4" fontId="8" fillId="2" borderId="54" xfId="0" applyNumberFormat="1" applyFont="1" applyFill="1" applyBorder="1" applyAlignment="1">
      <alignment vertical="top"/>
    </xf>
    <xf numFmtId="0" fontId="19" fillId="0" borderId="0" xfId="2" applyFont="1" applyAlignment="1">
      <alignment horizontal="center"/>
    </xf>
    <xf numFmtId="0" fontId="20" fillId="0" borderId="0" xfId="2" applyFont="1"/>
    <xf numFmtId="0" fontId="21" fillId="0" borderId="0" xfId="2" applyFont="1" applyAlignment="1">
      <alignment horizontal="centerContinuous"/>
    </xf>
    <xf numFmtId="0" fontId="22" fillId="0" borderId="0" xfId="2" applyFont="1" applyAlignment="1">
      <alignment horizontal="centerContinuous"/>
    </xf>
    <xf numFmtId="0" fontId="22" fillId="0" borderId="0" xfId="2" applyFont="1" applyAlignment="1">
      <alignment horizontal="right"/>
    </xf>
    <xf numFmtId="0" fontId="20" fillId="0" borderId="55" xfId="2" applyFont="1" applyBorder="1" applyAlignment="1">
      <alignment horizontal="center"/>
    </xf>
    <xf numFmtId="0" fontId="20" fillId="0" borderId="56" xfId="2" applyFont="1" applyBorder="1" applyAlignment="1">
      <alignment horizontal="center"/>
    </xf>
    <xf numFmtId="0" fontId="23" fillId="0" borderId="57" xfId="2" applyFont="1" applyBorder="1"/>
    <xf numFmtId="0" fontId="20" fillId="0" borderId="57" xfId="2" applyFont="1" applyBorder="1"/>
    <xf numFmtId="0" fontId="24" fillId="0" borderId="57" xfId="2" applyFont="1" applyBorder="1" applyAlignment="1">
      <alignment horizontal="right"/>
    </xf>
    <xf numFmtId="0" fontId="20" fillId="0" borderId="57" xfId="2" applyFont="1" applyBorder="1" applyAlignment="1">
      <alignment horizontal="left"/>
    </xf>
    <xf numFmtId="0" fontId="20" fillId="0" borderId="58" xfId="2" applyFont="1" applyBorder="1"/>
    <xf numFmtId="49" fontId="20" fillId="0" borderId="59" xfId="2" applyNumberFormat="1" applyFont="1" applyFill="1" applyBorder="1" applyAlignment="1">
      <alignment horizontal="center"/>
    </xf>
    <xf numFmtId="0" fontId="20" fillId="0" borderId="60" xfId="2" applyFont="1" applyFill="1" applyBorder="1" applyAlignment="1">
      <alignment horizontal="center"/>
    </xf>
    <xf numFmtId="0" fontId="23" fillId="0" borderId="61" xfId="2" applyFont="1" applyFill="1" applyBorder="1"/>
    <xf numFmtId="0" fontId="20" fillId="0" borderId="61" xfId="2" applyFont="1" applyBorder="1"/>
    <xf numFmtId="0" fontId="20" fillId="0" borderId="61" xfId="2" applyFont="1" applyBorder="1" applyAlignment="1">
      <alignment horizontal="right" shrinkToFit="1"/>
    </xf>
    <xf numFmtId="0" fontId="20" fillId="0" borderId="62" xfId="2" applyFont="1" applyBorder="1" applyAlignment="1">
      <alignment horizontal="right" shrinkToFit="1"/>
    </xf>
    <xf numFmtId="0" fontId="24" fillId="0" borderId="0" xfId="2" applyFont="1"/>
    <xf numFmtId="0" fontId="20" fillId="0" borderId="0" xfId="2" applyFont="1" applyAlignment="1">
      <alignment horizontal="right"/>
    </xf>
    <xf numFmtId="0" fontId="20" fillId="0" borderId="0" xfId="2" applyFont="1" applyAlignment="1"/>
    <xf numFmtId="49" fontId="24" fillId="6" borderId="49" xfId="2" applyNumberFormat="1" applyFont="1" applyFill="1" applyBorder="1"/>
    <xf numFmtId="0" fontId="24" fillId="6" borderId="54" xfId="2" applyFont="1" applyFill="1" applyBorder="1" applyAlignment="1">
      <alignment horizontal="center"/>
    </xf>
    <xf numFmtId="0" fontId="24" fillId="6" borderId="54" xfId="2" applyNumberFormat="1" applyFont="1" applyFill="1" applyBorder="1" applyAlignment="1">
      <alignment horizontal="center"/>
    </xf>
    <xf numFmtId="0" fontId="24" fillId="6" borderId="49" xfId="2" applyFont="1" applyFill="1" applyBorder="1" applyAlignment="1">
      <alignment horizontal="center"/>
    </xf>
    <xf numFmtId="0" fontId="23" fillId="0" borderId="33" xfId="2" applyFont="1" applyBorder="1" applyAlignment="1">
      <alignment horizontal="center"/>
    </xf>
    <xf numFmtId="49" fontId="23" fillId="0" borderId="33" xfId="2" applyNumberFormat="1" applyFont="1" applyBorder="1" applyAlignment="1">
      <alignment horizontal="left"/>
    </xf>
    <xf numFmtId="0" fontId="23" fillId="0" borderId="36" xfId="2" applyFont="1" applyBorder="1"/>
    <xf numFmtId="0" fontId="20" fillId="0" borderId="18" xfId="2" applyFont="1" applyBorder="1" applyAlignment="1">
      <alignment horizontal="center"/>
    </xf>
    <xf numFmtId="0" fontId="20" fillId="0" borderId="18" xfId="2" applyNumberFormat="1" applyFont="1" applyBorder="1" applyAlignment="1">
      <alignment horizontal="right"/>
    </xf>
    <xf numFmtId="0" fontId="20" fillId="0" borderId="37" xfId="2" applyNumberFormat="1" applyFont="1" applyBorder="1"/>
    <xf numFmtId="0" fontId="20" fillId="0" borderId="36" xfId="2" applyNumberFormat="1" applyFont="1" applyFill="1" applyBorder="1"/>
    <xf numFmtId="0" fontId="20" fillId="0" borderId="37" xfId="2" applyNumberFormat="1" applyFont="1" applyFill="1" applyBorder="1"/>
    <xf numFmtId="0" fontId="23" fillId="7" borderId="49" xfId="2" applyFont="1" applyFill="1" applyBorder="1" applyAlignment="1">
      <alignment horizontal="center"/>
    </xf>
    <xf numFmtId="49" fontId="23" fillId="7" borderId="49" xfId="2" applyNumberFormat="1" applyFont="1" applyFill="1" applyBorder="1" applyAlignment="1">
      <alignment horizontal="left"/>
    </xf>
    <xf numFmtId="0" fontId="23" fillId="7" borderId="53" xfId="2" applyFont="1" applyFill="1" applyBorder="1"/>
    <xf numFmtId="0" fontId="20" fillId="7" borderId="43" xfId="2" applyFont="1" applyFill="1" applyBorder="1" applyAlignment="1">
      <alignment horizontal="center"/>
    </xf>
    <xf numFmtId="0" fontId="20" fillId="7" borderId="43" xfId="2" applyNumberFormat="1" applyFont="1" applyFill="1" applyBorder="1" applyAlignment="1">
      <alignment horizontal="right"/>
    </xf>
    <xf numFmtId="0" fontId="20" fillId="7" borderId="43" xfId="2" applyNumberFormat="1" applyFont="1" applyFill="1" applyBorder="1" applyAlignment="1">
      <alignment horizontal="center"/>
    </xf>
    <xf numFmtId="0" fontId="0" fillId="7" borderId="54" xfId="0" applyFill="1" applyBorder="1" applyAlignment="1">
      <alignment horizontal="center"/>
    </xf>
    <xf numFmtId="0" fontId="25" fillId="0" borderId="52" xfId="2" applyFont="1" applyFill="1" applyBorder="1" applyAlignment="1">
      <alignment horizontal="center" vertical="top"/>
    </xf>
    <xf numFmtId="49" fontId="25" fillId="0" borderId="52" xfId="2" applyNumberFormat="1" applyFont="1" applyFill="1" applyBorder="1" applyAlignment="1">
      <alignment horizontal="left" vertical="top"/>
    </xf>
    <xf numFmtId="0" fontId="25" fillId="0" borderId="52" xfId="2" applyFont="1" applyFill="1" applyBorder="1" applyAlignment="1">
      <alignment vertical="top" wrapText="1"/>
    </xf>
    <xf numFmtId="49" fontId="25" fillId="0" borderId="52" xfId="2" applyNumberFormat="1" applyFont="1" applyFill="1" applyBorder="1" applyAlignment="1">
      <alignment horizontal="center" shrinkToFit="1"/>
    </xf>
    <xf numFmtId="4" fontId="25" fillId="0" borderId="52" xfId="2" applyNumberFormat="1" applyFont="1" applyFill="1" applyBorder="1" applyAlignment="1">
      <alignment horizontal="right"/>
    </xf>
    <xf numFmtId="4" fontId="25" fillId="0" borderId="52" xfId="2" applyNumberFormat="1" applyFont="1" applyFill="1" applyBorder="1"/>
    <xf numFmtId="4" fontId="25" fillId="8" borderId="52" xfId="2" applyNumberFormat="1" applyFont="1" applyFill="1" applyBorder="1" applyAlignment="1">
      <alignment horizontal="right"/>
    </xf>
    <xf numFmtId="0" fontId="26" fillId="0" borderId="0" xfId="2" applyFont="1"/>
    <xf numFmtId="4" fontId="25" fillId="0" borderId="49" xfId="2" applyNumberFormat="1" applyFont="1" applyFill="1" applyBorder="1"/>
    <xf numFmtId="0" fontId="25" fillId="0" borderId="53" xfId="2" applyFont="1" applyFill="1" applyBorder="1" applyAlignment="1">
      <alignment horizontal="center" vertical="top"/>
    </xf>
    <xf numFmtId="49" fontId="25" fillId="0" borderId="43" xfId="2" applyNumberFormat="1" applyFont="1" applyFill="1" applyBorder="1" applyAlignment="1">
      <alignment horizontal="left" vertical="top"/>
    </xf>
    <xf numFmtId="0" fontId="25" fillId="0" borderId="43" xfId="2" applyFont="1" applyFill="1" applyBorder="1" applyAlignment="1">
      <alignment vertical="top" wrapText="1"/>
    </xf>
    <xf numFmtId="49" fontId="25" fillId="0" borderId="43" xfId="2" applyNumberFormat="1" applyFont="1" applyFill="1" applyBorder="1" applyAlignment="1">
      <alignment horizontal="center" shrinkToFit="1"/>
    </xf>
    <xf numFmtId="4" fontId="25" fillId="0" borderId="43" xfId="2" applyNumberFormat="1" applyFont="1" applyFill="1" applyBorder="1" applyAlignment="1">
      <alignment horizontal="right"/>
    </xf>
    <xf numFmtId="4" fontId="27" fillId="9" borderId="49" xfId="2" applyNumberFormat="1" applyFont="1" applyFill="1" applyBorder="1"/>
    <xf numFmtId="4" fontId="27" fillId="9" borderId="53" xfId="2" applyNumberFormat="1" applyFont="1" applyFill="1" applyBorder="1"/>
    <xf numFmtId="4" fontId="25" fillId="9" borderId="43" xfId="2" applyNumberFormat="1" applyFont="1" applyFill="1" applyBorder="1" applyAlignment="1">
      <alignment horizontal="right"/>
    </xf>
    <xf numFmtId="4" fontId="27" fillId="9" borderId="54" xfId="2" applyNumberFormat="1" applyFont="1" applyFill="1" applyBorder="1"/>
    <xf numFmtId="0" fontId="23" fillId="7" borderId="49" xfId="2" applyFont="1" applyFill="1" applyBorder="1" applyAlignment="1">
      <alignment horizontal="center" vertical="top"/>
    </xf>
    <xf numFmtId="49" fontId="23" fillId="7" borderId="49" xfId="2" applyNumberFormat="1" applyFont="1" applyFill="1" applyBorder="1" applyAlignment="1">
      <alignment horizontal="left" vertical="top"/>
    </xf>
    <xf numFmtId="0" fontId="23" fillId="7" borderId="49" xfId="2" applyFont="1" applyFill="1" applyBorder="1" applyAlignment="1">
      <alignment vertical="top"/>
    </xf>
    <xf numFmtId="49" fontId="23" fillId="7" borderId="49" xfId="2" applyNumberFormat="1" applyFont="1" applyFill="1" applyBorder="1" applyAlignment="1">
      <alignment horizontal="center" shrinkToFit="1"/>
    </xf>
    <xf numFmtId="4" fontId="23" fillId="7" borderId="49" xfId="2" applyNumberFormat="1" applyFont="1" applyFill="1" applyBorder="1" applyAlignment="1">
      <alignment horizontal="right"/>
    </xf>
    <xf numFmtId="0" fontId="25" fillId="0" borderId="36" xfId="2" applyFont="1" applyFill="1" applyBorder="1" applyAlignment="1">
      <alignment horizontal="center" vertical="top"/>
    </xf>
    <xf numFmtId="49" fontId="25" fillId="0" borderId="18" xfId="2" applyNumberFormat="1" applyFont="1" applyFill="1" applyBorder="1" applyAlignment="1">
      <alignment horizontal="left" vertical="top"/>
    </xf>
    <xf numFmtId="0" fontId="25" fillId="0" borderId="18" xfId="2" applyFont="1" applyFill="1" applyBorder="1" applyAlignment="1">
      <alignment vertical="top" wrapText="1"/>
    </xf>
    <xf numFmtId="49" fontId="25" fillId="0" borderId="18" xfId="2" applyNumberFormat="1" applyFont="1" applyFill="1" applyBorder="1" applyAlignment="1">
      <alignment horizontal="center" shrinkToFit="1"/>
    </xf>
    <xf numFmtId="4" fontId="25" fillId="0" borderId="18" xfId="2" applyNumberFormat="1" applyFont="1" applyFill="1" applyBorder="1" applyAlignment="1">
      <alignment horizontal="right"/>
    </xf>
    <xf numFmtId="0" fontId="25" fillId="7" borderId="52" xfId="2" applyFont="1" applyFill="1" applyBorder="1" applyAlignment="1">
      <alignment horizontal="center" vertical="top"/>
    </xf>
    <xf numFmtId="49" fontId="25" fillId="7" borderId="52" xfId="2" applyNumberFormat="1" applyFont="1" applyFill="1" applyBorder="1" applyAlignment="1">
      <alignment horizontal="left" vertical="top"/>
    </xf>
    <xf numFmtId="0" fontId="23" fillId="7" borderId="52" xfId="2" applyFont="1" applyFill="1" applyBorder="1" applyAlignment="1">
      <alignment vertical="top" wrapText="1"/>
    </xf>
    <xf numFmtId="49" fontId="25" fillId="7" borderId="52" xfId="2" applyNumberFormat="1" applyFont="1" applyFill="1" applyBorder="1" applyAlignment="1">
      <alignment horizontal="center" shrinkToFit="1"/>
    </xf>
    <xf numFmtId="4" fontId="25" fillId="7" borderId="52" xfId="2" applyNumberFormat="1" applyFont="1" applyFill="1" applyBorder="1" applyAlignment="1">
      <alignment horizontal="right"/>
    </xf>
    <xf numFmtId="0" fontId="20" fillId="7" borderId="53" xfId="2" applyNumberFormat="1" applyFont="1" applyFill="1" applyBorder="1" applyAlignment="1">
      <alignment horizontal="center"/>
    </xf>
    <xf numFmtId="0" fontId="20" fillId="7" borderId="54" xfId="2" applyNumberFormat="1" applyFont="1" applyFill="1" applyBorder="1" applyAlignment="1">
      <alignment horizontal="center"/>
    </xf>
    <xf numFmtId="49" fontId="25" fillId="0" borderId="52" xfId="2" applyNumberFormat="1" applyFont="1" applyFill="1" applyBorder="1" applyAlignment="1">
      <alignment horizontal="left" vertical="top" wrapText="1"/>
    </xf>
    <xf numFmtId="0" fontId="25" fillId="0" borderId="49" xfId="2" applyFont="1" applyFill="1" applyBorder="1" applyAlignment="1">
      <alignment vertical="top" wrapText="1"/>
    </xf>
    <xf numFmtId="49" fontId="25" fillId="0" borderId="49" xfId="2" applyNumberFormat="1" applyFont="1" applyFill="1" applyBorder="1" applyAlignment="1">
      <alignment horizontal="center" shrinkToFit="1"/>
    </xf>
    <xf numFmtId="4" fontId="25" fillId="0" borderId="49" xfId="2" applyNumberFormat="1" applyFont="1" applyFill="1" applyBorder="1" applyAlignment="1">
      <alignment horizontal="right"/>
    </xf>
    <xf numFmtId="4" fontId="25" fillId="0" borderId="54" xfId="2" applyNumberFormat="1" applyFont="1" applyFill="1" applyBorder="1" applyAlignment="1">
      <alignment horizontal="right"/>
    </xf>
    <xf numFmtId="0" fontId="20" fillId="10" borderId="53" xfId="2" applyFont="1" applyFill="1" applyBorder="1" applyAlignment="1">
      <alignment horizontal="center"/>
    </xf>
    <xf numFmtId="49" fontId="28" fillId="10" borderId="43" xfId="2" applyNumberFormat="1" applyFont="1" applyFill="1" applyBorder="1" applyAlignment="1">
      <alignment horizontal="left"/>
    </xf>
    <xf numFmtId="0" fontId="28" fillId="10" borderId="43" xfId="2" applyFont="1" applyFill="1" applyBorder="1"/>
    <xf numFmtId="0" fontId="20" fillId="10" borderId="43" xfId="2" applyFont="1" applyFill="1" applyBorder="1" applyAlignment="1">
      <alignment horizontal="center"/>
    </xf>
    <xf numFmtId="4" fontId="20" fillId="10" borderId="43" xfId="2" applyNumberFormat="1" applyFont="1" applyFill="1" applyBorder="1" applyAlignment="1">
      <alignment horizontal="right"/>
    </xf>
    <xf numFmtId="4" fontId="23" fillId="10" borderId="43" xfId="2" applyNumberFormat="1" applyFont="1" applyFill="1" applyBorder="1"/>
    <xf numFmtId="4" fontId="23" fillId="10" borderId="43" xfId="2" applyNumberFormat="1" applyFont="1" applyFill="1" applyBorder="1" applyAlignment="1"/>
    <xf numFmtId="0" fontId="0" fillId="0" borderId="54" xfId="0" applyBorder="1" applyAlignment="1"/>
    <xf numFmtId="0" fontId="29" fillId="0" borderId="0" xfId="0" applyFont="1" applyAlignment="1">
      <alignment horizontal="centerContinuous"/>
    </xf>
    <xf numFmtId="3" fontId="29" fillId="0" borderId="0" xfId="0" applyNumberFormat="1" applyFont="1" applyAlignment="1">
      <alignment horizontal="centerContinuous"/>
    </xf>
    <xf numFmtId="0" fontId="20" fillId="0" borderId="0" xfId="0" applyFont="1"/>
    <xf numFmtId="0" fontId="23" fillId="6" borderId="23" xfId="0" applyFont="1" applyFill="1" applyBorder="1"/>
    <xf numFmtId="0" fontId="23" fillId="6" borderId="24" xfId="0" applyFont="1" applyFill="1" applyBorder="1"/>
    <xf numFmtId="0" fontId="20" fillId="6" borderId="63" xfId="0" applyFont="1" applyFill="1" applyBorder="1"/>
    <xf numFmtId="0" fontId="23" fillId="6" borderId="64" xfId="0" applyFont="1" applyFill="1" applyBorder="1" applyAlignment="1">
      <alignment horizontal="center"/>
    </xf>
    <xf numFmtId="0" fontId="23" fillId="6" borderId="24" xfId="0" applyFont="1" applyFill="1" applyBorder="1" applyAlignment="1">
      <alignment horizontal="center"/>
    </xf>
    <xf numFmtId="0" fontId="23" fillId="6" borderId="63" xfId="0" applyFont="1" applyFill="1" applyBorder="1" applyAlignment="1">
      <alignment horizontal="center"/>
    </xf>
    <xf numFmtId="0" fontId="23" fillId="6" borderId="25" xfId="0" applyFont="1" applyFill="1" applyBorder="1" applyAlignment="1">
      <alignment horizontal="center"/>
    </xf>
    <xf numFmtId="4" fontId="30" fillId="0" borderId="0" xfId="0" applyNumberFormat="1" applyFont="1" applyFill="1" applyBorder="1" applyAlignment="1">
      <alignment horizontal="right"/>
    </xf>
    <xf numFmtId="0" fontId="25" fillId="0" borderId="65" xfId="0" applyFont="1" applyBorder="1" applyAlignment="1">
      <alignment horizontal="center"/>
    </xf>
    <xf numFmtId="0" fontId="25" fillId="0" borderId="6" xfId="0" applyFont="1" applyBorder="1"/>
    <xf numFmtId="0" fontId="20" fillId="0" borderId="38" xfId="0" applyFont="1" applyBorder="1"/>
    <xf numFmtId="4" fontId="25" fillId="8" borderId="49" xfId="2" applyNumberFormat="1" applyFont="1" applyFill="1" applyBorder="1" applyAlignment="1">
      <alignment horizontal="right"/>
    </xf>
    <xf numFmtId="4" fontId="25" fillId="0" borderId="66" xfId="2" applyNumberFormat="1" applyFont="1" applyFill="1" applyBorder="1"/>
    <xf numFmtId="3" fontId="20" fillId="0" borderId="0" xfId="0" applyNumberFormat="1" applyFont="1" applyFill="1" applyBorder="1" applyAlignment="1">
      <alignment horizontal="right"/>
    </xf>
    <xf numFmtId="0" fontId="25" fillId="0" borderId="67" xfId="0" applyFont="1" applyBorder="1" applyAlignment="1">
      <alignment horizontal="center"/>
    </xf>
    <xf numFmtId="0" fontId="25" fillId="0" borderId="67" xfId="0" applyFont="1" applyBorder="1"/>
    <xf numFmtId="0" fontId="31" fillId="0" borderId="6" xfId="0" applyFont="1" applyBorder="1"/>
    <xf numFmtId="3" fontId="20" fillId="0" borderId="39" xfId="0" applyNumberFormat="1" applyFont="1" applyBorder="1" applyAlignment="1">
      <alignment horizontal="right"/>
    </xf>
    <xf numFmtId="165" fontId="20" fillId="0" borderId="49" xfId="0" applyNumberFormat="1" applyFont="1" applyBorder="1" applyAlignment="1">
      <alignment horizontal="right"/>
    </xf>
    <xf numFmtId="3" fontId="20" fillId="0" borderId="38" xfId="0" applyNumberFormat="1" applyFont="1" applyBorder="1" applyAlignment="1">
      <alignment horizontal="right"/>
    </xf>
    <xf numFmtId="3" fontId="20" fillId="0" borderId="8" xfId="0" applyNumberFormat="1" applyFont="1" applyBorder="1" applyAlignment="1">
      <alignment horizontal="right"/>
    </xf>
    <xf numFmtId="0" fontId="20" fillId="10" borderId="68" xfId="0" applyFont="1" applyFill="1" applyBorder="1"/>
    <xf numFmtId="0" fontId="23" fillId="10" borderId="69" xfId="0" applyFont="1" applyFill="1" applyBorder="1"/>
    <xf numFmtId="0" fontId="20" fillId="10" borderId="69" xfId="0" applyFont="1" applyFill="1" applyBorder="1"/>
    <xf numFmtId="4" fontId="20" fillId="10" borderId="70" xfId="0" applyNumberFormat="1" applyFont="1" applyFill="1" applyBorder="1"/>
    <xf numFmtId="4" fontId="20" fillId="10" borderId="71" xfId="0" applyNumberFormat="1" applyFont="1" applyFill="1" applyBorder="1"/>
    <xf numFmtId="4" fontId="20" fillId="10" borderId="69" xfId="0" applyNumberFormat="1" applyFont="1" applyFill="1" applyBorder="1" applyAlignment="1"/>
    <xf numFmtId="4" fontId="23" fillId="10" borderId="72" xfId="0" applyNumberFormat="1" applyFont="1" applyFill="1" applyBorder="1" applyAlignment="1"/>
    <xf numFmtId="3" fontId="23" fillId="0" borderId="0" xfId="0" applyNumberFormat="1" applyFont="1" applyFill="1" applyBorder="1" applyAlignment="1">
      <alignment horizontal="right"/>
    </xf>
    <xf numFmtId="0" fontId="32" fillId="0" borderId="0" xfId="2" applyFont="1"/>
    <xf numFmtId="0" fontId="20" fillId="0" borderId="0" xfId="2" applyFont="1" applyFill="1"/>
    <xf numFmtId="0" fontId="33" fillId="0" borderId="0" xfId="0" applyFont="1" applyFill="1" applyBorder="1" applyAlignment="1">
      <alignment vertical="center"/>
    </xf>
    <xf numFmtId="0" fontId="34" fillId="0" borderId="0" xfId="0" applyFont="1" applyFill="1" applyBorder="1" applyAlignment="1">
      <alignment vertical="center"/>
    </xf>
    <xf numFmtId="3" fontId="33" fillId="0" borderId="0" xfId="0" applyNumberFormat="1" applyFont="1" applyFill="1" applyBorder="1" applyAlignment="1">
      <alignment vertical="center"/>
    </xf>
    <xf numFmtId="0" fontId="34" fillId="0" borderId="0" xfId="2" applyFont="1" applyFill="1" applyBorder="1" applyAlignment="1">
      <alignment vertical="center"/>
    </xf>
    <xf numFmtId="4" fontId="33" fillId="0" borderId="0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9" fillId="11" borderId="0" xfId="0" applyFont="1" applyFill="1"/>
    <xf numFmtId="0" fontId="9" fillId="11" borderId="0" xfId="0" applyFont="1" applyFill="1" applyAlignment="1">
      <alignment horizontal="center"/>
    </xf>
    <xf numFmtId="3" fontId="9" fillId="11" borderId="0" xfId="0" applyNumberFormat="1" applyFont="1" applyFill="1" applyAlignment="1">
      <alignment horizontal="right"/>
    </xf>
    <xf numFmtId="0" fontId="0" fillId="0" borderId="0" xfId="0" applyAlignment="1"/>
    <xf numFmtId="3" fontId="9" fillId="11" borderId="0" xfId="0" applyNumberFormat="1" applyFont="1" applyFill="1"/>
    <xf numFmtId="0" fontId="35" fillId="11" borderId="6" xfId="0" applyFont="1" applyFill="1" applyBorder="1"/>
    <xf numFmtId="0" fontId="35" fillId="11" borderId="6" xfId="0" applyFont="1" applyFill="1" applyBorder="1" applyAlignment="1">
      <alignment horizontal="center"/>
    </xf>
    <xf numFmtId="3" fontId="35" fillId="11" borderId="6" xfId="0" applyNumberFormat="1" applyFont="1" applyFill="1" applyBorder="1" applyAlignment="1">
      <alignment horizontal="right"/>
    </xf>
    <xf numFmtId="0" fontId="0" fillId="0" borderId="6" xfId="0" applyBorder="1" applyAlignment="1"/>
    <xf numFmtId="3" fontId="35" fillId="11" borderId="6" xfId="0" applyNumberFormat="1" applyFont="1" applyFill="1" applyBorder="1"/>
    <xf numFmtId="0" fontId="20" fillId="0" borderId="0" xfId="2" applyFont="1" applyBorder="1"/>
    <xf numFmtId="0" fontId="4" fillId="11" borderId="0" xfId="0" applyFont="1" applyFill="1"/>
    <xf numFmtId="0" fontId="4" fillId="11" borderId="0" xfId="0" applyFont="1" applyFill="1" applyAlignment="1">
      <alignment horizontal="center"/>
    </xf>
    <xf numFmtId="3" fontId="4" fillId="11" borderId="18" xfId="0" applyNumberFormat="1" applyFont="1" applyFill="1" applyBorder="1" applyAlignment="1">
      <alignment horizontal="right"/>
    </xf>
    <xf numFmtId="0" fontId="0" fillId="0" borderId="18" xfId="0" applyBorder="1" applyAlignment="1"/>
    <xf numFmtId="3" fontId="4" fillId="11" borderId="0" xfId="0" applyNumberFormat="1" applyFont="1" applyFill="1"/>
    <xf numFmtId="0" fontId="31" fillId="0" borderId="0" xfId="2" applyFont="1" applyAlignment="1"/>
    <xf numFmtId="0" fontId="36" fillId="0" borderId="0" xfId="2" applyFont="1" applyBorder="1"/>
    <xf numFmtId="3" fontId="36" fillId="0" borderId="0" xfId="2" applyNumberFormat="1" applyFont="1" applyBorder="1" applyAlignment="1">
      <alignment horizontal="right"/>
    </xf>
    <xf numFmtId="4" fontId="36" fillId="0" borderId="0" xfId="2" applyNumberFormat="1" applyFont="1" applyBorder="1"/>
    <xf numFmtId="0" fontId="31" fillId="0" borderId="0" xfId="2" applyFont="1" applyBorder="1" applyAlignment="1"/>
    <xf numFmtId="0" fontId="20" fillId="0" borderId="0" xfId="2" applyFont="1" applyBorder="1" applyAlignment="1">
      <alignment horizontal="right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Kontroln&#237;%20Rekapitulace%20&#352;vand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VV%20SO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KL SO02 KANALIZACE"/>
      <sheetName val="VzorPolozky"/>
      <sheetName val="POL SO02 KANALIZACE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9">
          <cell r="J29" t="str">
            <v>CZK</v>
          </cell>
        </row>
      </sheetData>
      <sheetData sheetId="2"/>
      <sheetData sheetId="3">
        <row r="77">
          <cell r="AC77">
            <v>0</v>
          </cell>
          <cell r="AD7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O38"/>
  <sheetViews>
    <sheetView showGridLines="0" tabSelected="1" topLeftCell="B1" zoomScaleNormal="100" zoomScaleSheetLayoutView="75" workbookViewId="0">
      <selection activeCell="I19" sqref="I19:J19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37" t="s">
        <v>298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 x14ac:dyDescent="0.25">
      <c r="A2" s="4"/>
      <c r="B2" s="81" t="s">
        <v>38</v>
      </c>
      <c r="C2" s="82"/>
      <c r="D2" s="222" t="s">
        <v>299</v>
      </c>
      <c r="E2" s="223"/>
      <c r="F2" s="223"/>
      <c r="G2" s="223"/>
      <c r="H2" s="223"/>
      <c r="I2" s="223"/>
      <c r="J2" s="224"/>
      <c r="O2" s="2"/>
    </row>
    <row r="3" spans="1:15" ht="23.25" hidden="1" customHeight="1" x14ac:dyDescent="0.25">
      <c r="A3" s="4"/>
      <c r="B3" s="83" t="s">
        <v>300</v>
      </c>
      <c r="C3" s="84"/>
      <c r="D3" s="250"/>
      <c r="E3" s="251"/>
      <c r="F3" s="251"/>
      <c r="G3" s="251"/>
      <c r="H3" s="251"/>
      <c r="I3" s="251"/>
      <c r="J3" s="252"/>
    </row>
    <row r="4" spans="1:15" ht="23.25" hidden="1" customHeight="1" x14ac:dyDescent="0.25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 t="s">
        <v>49</v>
      </c>
      <c r="J5" s="11"/>
    </row>
    <row r="6" spans="1:15" ht="15.75" customHeight="1" x14ac:dyDescent="0.25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 t="s">
        <v>50</v>
      </c>
      <c r="J6" s="11"/>
    </row>
    <row r="7" spans="1:15" ht="15.75" customHeight="1" x14ac:dyDescent="0.25">
      <c r="A7" s="4"/>
      <c r="B7" s="42"/>
      <c r="C7" s="92" t="s">
        <v>48</v>
      </c>
      <c r="D7" s="80" t="s">
        <v>41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78"/>
      <c r="E11" s="278"/>
      <c r="F11" s="278"/>
      <c r="G11" s="278"/>
      <c r="H11" s="28" t="s">
        <v>33</v>
      </c>
      <c r="I11" s="91"/>
      <c r="J11" s="11"/>
    </row>
    <row r="12" spans="1:15" ht="15.75" customHeight="1" x14ac:dyDescent="0.25">
      <c r="A12" s="4"/>
      <c r="B12" s="41"/>
      <c r="C12" s="26"/>
      <c r="D12" s="279"/>
      <c r="E12" s="279"/>
      <c r="F12" s="279"/>
      <c r="G12" s="279"/>
      <c r="H12" s="28" t="s">
        <v>34</v>
      </c>
      <c r="I12" s="91"/>
      <c r="J12" s="11"/>
    </row>
    <row r="13" spans="1:15" ht="15.75" customHeight="1" x14ac:dyDescent="0.25">
      <c r="A13" s="4"/>
      <c r="B13" s="42"/>
      <c r="C13" s="92"/>
      <c r="D13" s="280"/>
      <c r="E13" s="280"/>
      <c r="F13" s="280"/>
      <c r="G13" s="280"/>
      <c r="H13" s="29"/>
      <c r="I13" s="34"/>
      <c r="J13" s="51"/>
    </row>
    <row r="14" spans="1:15" ht="24" customHeight="1" x14ac:dyDescent="0.25">
      <c r="A14" s="4"/>
      <c r="B14" s="66"/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301</v>
      </c>
      <c r="C15" s="72"/>
      <c r="D15" s="53"/>
      <c r="E15" s="228"/>
      <c r="F15" s="228"/>
      <c r="G15" s="246"/>
      <c r="H15" s="246"/>
      <c r="I15" s="246" t="s">
        <v>28</v>
      </c>
      <c r="J15" s="247"/>
    </row>
    <row r="16" spans="1:15" ht="23.25" customHeight="1" x14ac:dyDescent="0.25">
      <c r="A16" s="144" t="s">
        <v>23</v>
      </c>
      <c r="B16" s="145" t="s">
        <v>302</v>
      </c>
      <c r="C16" s="281"/>
      <c r="D16" s="282" t="s">
        <v>61</v>
      </c>
      <c r="E16" s="282"/>
      <c r="F16" s="282"/>
      <c r="G16" s="282"/>
      <c r="H16" s="283"/>
      <c r="I16" s="284">
        <f>SUM('KL SO01 KOMUNIKACE'!I21:J21)</f>
        <v>0</v>
      </c>
      <c r="J16" s="227"/>
    </row>
    <row r="17" spans="1:10" ht="23.25" customHeight="1" x14ac:dyDescent="0.25">
      <c r="A17" s="144" t="s">
        <v>24</v>
      </c>
      <c r="B17" s="145" t="s">
        <v>303</v>
      </c>
      <c r="C17" s="281"/>
      <c r="D17" s="282" t="s">
        <v>304</v>
      </c>
      <c r="E17" s="282"/>
      <c r="F17" s="282"/>
      <c r="G17" s="282"/>
      <c r="H17" s="283"/>
      <c r="I17" s="284">
        <f>SUM('KL SO02 KANALIZACE'!I21:J21)</f>
        <v>0</v>
      </c>
      <c r="J17" s="227"/>
    </row>
    <row r="18" spans="1:10" ht="23.25" customHeight="1" x14ac:dyDescent="0.25">
      <c r="A18" s="144" t="s">
        <v>25</v>
      </c>
      <c r="B18" s="145" t="s">
        <v>305</v>
      </c>
      <c r="C18" s="281"/>
      <c r="D18" s="282" t="s">
        <v>306</v>
      </c>
      <c r="E18" s="282"/>
      <c r="F18" s="282"/>
      <c r="G18" s="282"/>
      <c r="H18" s="283"/>
      <c r="I18" s="284">
        <f>SUM('SO03 VO'!E56:F56)</f>
        <v>0</v>
      </c>
      <c r="J18" s="227"/>
    </row>
    <row r="19" spans="1:10" ht="23.25" customHeight="1" x14ac:dyDescent="0.25">
      <c r="A19" s="4"/>
      <c r="B19" s="285" t="s">
        <v>307</v>
      </c>
      <c r="C19" s="286"/>
      <c r="D19" s="287"/>
      <c r="E19" s="287"/>
      <c r="F19" s="287"/>
      <c r="G19" s="287"/>
      <c r="H19" s="288"/>
      <c r="I19" s="289">
        <f>SUM(I16:J18)</f>
        <v>0</v>
      </c>
      <c r="J19" s="290"/>
    </row>
    <row r="20" spans="1:10" ht="33" customHeight="1" x14ac:dyDescent="0.25">
      <c r="A20" s="4"/>
      <c r="B20" s="65" t="s">
        <v>32</v>
      </c>
      <c r="C20" s="281"/>
      <c r="D20" s="291"/>
      <c r="E20" s="292"/>
      <c r="F20" s="293"/>
      <c r="G20" s="294"/>
      <c r="H20" s="294"/>
      <c r="I20" s="294"/>
      <c r="J20" s="62"/>
    </row>
    <row r="21" spans="1:10" ht="23.25" customHeight="1" x14ac:dyDescent="0.25">
      <c r="A21" s="4"/>
      <c r="B21" s="57" t="s">
        <v>11</v>
      </c>
      <c r="C21" s="281"/>
      <c r="D21" s="291"/>
      <c r="E21" s="295">
        <v>15</v>
      </c>
      <c r="F21" s="293" t="s">
        <v>0</v>
      </c>
      <c r="G21" s="296">
        <v>0</v>
      </c>
      <c r="H21" s="297"/>
      <c r="I21" s="297"/>
      <c r="J21" s="62" t="str">
        <f t="shared" ref="J21:J26" si="0">Mena</f>
        <v>CZK</v>
      </c>
    </row>
    <row r="22" spans="1:10" ht="23.25" customHeight="1" x14ac:dyDescent="0.25">
      <c r="A22" s="4"/>
      <c r="B22" s="57" t="s">
        <v>12</v>
      </c>
      <c r="C22" s="281"/>
      <c r="D22" s="291"/>
      <c r="E22" s="295">
        <f>SazbaDPH1</f>
        <v>15</v>
      </c>
      <c r="F22" s="293" t="s">
        <v>0</v>
      </c>
      <c r="G22" s="298">
        <v>0</v>
      </c>
      <c r="H22" s="299"/>
      <c r="I22" s="299"/>
      <c r="J22" s="62" t="str">
        <f t="shared" si="0"/>
        <v>CZK</v>
      </c>
    </row>
    <row r="23" spans="1:10" ht="23.25" customHeight="1" x14ac:dyDescent="0.25">
      <c r="A23" s="4"/>
      <c r="B23" s="57" t="s">
        <v>13</v>
      </c>
      <c r="C23" s="281"/>
      <c r="D23" s="291"/>
      <c r="E23" s="295">
        <v>21</v>
      </c>
      <c r="F23" s="293" t="s">
        <v>0</v>
      </c>
      <c r="G23" s="296">
        <f>SUM(I19)</f>
        <v>0</v>
      </c>
      <c r="H23" s="297"/>
      <c r="I23" s="297"/>
      <c r="J23" s="62" t="str">
        <f t="shared" si="0"/>
        <v>CZK</v>
      </c>
    </row>
    <row r="24" spans="1:10" ht="23.25" customHeight="1" x14ac:dyDescent="0.25">
      <c r="A24" s="4"/>
      <c r="B24" s="49" t="s">
        <v>14</v>
      </c>
      <c r="C24" s="22"/>
      <c r="D24" s="18"/>
      <c r="E24" s="43">
        <f>SazbaDPH2</f>
        <v>21</v>
      </c>
      <c r="F24" s="44" t="s">
        <v>0</v>
      </c>
      <c r="G24" s="240">
        <f>SUM(ZakladDPHZakl)*0.21</f>
        <v>0</v>
      </c>
      <c r="H24" s="241"/>
      <c r="I24" s="241"/>
      <c r="J24" s="56" t="str">
        <f t="shared" si="0"/>
        <v>CZK</v>
      </c>
    </row>
    <row r="25" spans="1:10" ht="23.25" customHeight="1" thickBot="1" x14ac:dyDescent="0.3">
      <c r="A25" s="4"/>
      <c r="B25" s="48" t="s">
        <v>4</v>
      </c>
      <c r="C25" s="20"/>
      <c r="D25" s="23"/>
      <c r="E25" s="20"/>
      <c r="F25" s="21"/>
      <c r="G25" s="242">
        <v>0</v>
      </c>
      <c r="H25" s="242"/>
      <c r="I25" s="242"/>
      <c r="J25" s="63" t="str">
        <f t="shared" si="0"/>
        <v>CZK</v>
      </c>
    </row>
    <row r="26" spans="1:10" ht="27.75" hidden="1" customHeight="1" thickBot="1" x14ac:dyDescent="0.3">
      <c r="A26" s="4"/>
      <c r="B26" s="113" t="s">
        <v>22</v>
      </c>
      <c r="C26" s="114"/>
      <c r="D26" s="114"/>
      <c r="E26" s="115"/>
      <c r="F26" s="116"/>
      <c r="G26" s="243">
        <v>973447.8</v>
      </c>
      <c r="H26" s="245"/>
      <c r="I26" s="245"/>
      <c r="J26" s="117" t="str">
        <f t="shared" si="0"/>
        <v>CZK</v>
      </c>
    </row>
    <row r="27" spans="1:10" ht="27.75" customHeight="1" thickBot="1" x14ac:dyDescent="0.3">
      <c r="A27" s="4"/>
      <c r="B27" s="113" t="s">
        <v>35</v>
      </c>
      <c r="C27" s="118"/>
      <c r="D27" s="118"/>
      <c r="E27" s="118"/>
      <c r="F27" s="118"/>
      <c r="G27" s="243">
        <f>SUM(G23:I25)</f>
        <v>0</v>
      </c>
      <c r="H27" s="243"/>
      <c r="I27" s="243"/>
      <c r="J27" s="119" t="s">
        <v>53</v>
      </c>
    </row>
    <row r="28" spans="1:10" ht="12.75" customHeight="1" x14ac:dyDescent="0.25">
      <c r="A28" s="4"/>
      <c r="B28" s="4"/>
      <c r="C28" s="5"/>
      <c r="D28" s="5"/>
      <c r="E28" s="5"/>
      <c r="F28" s="5"/>
      <c r="G28" s="45"/>
      <c r="H28" s="5"/>
      <c r="I28" s="45"/>
      <c r="J28" s="12"/>
    </row>
    <row r="29" spans="1:10" ht="30" customHeight="1" x14ac:dyDescent="0.25">
      <c r="A29" s="4"/>
      <c r="B29" s="4"/>
      <c r="C29" s="5"/>
      <c r="D29" s="5"/>
      <c r="E29" s="5"/>
      <c r="F29" s="5"/>
      <c r="G29" s="45"/>
      <c r="H29" s="5"/>
      <c r="I29" s="45"/>
      <c r="J29" s="12"/>
    </row>
    <row r="30" spans="1:10" ht="18.75" customHeight="1" x14ac:dyDescent="0.25">
      <c r="A30" s="4"/>
      <c r="B30" s="24"/>
      <c r="C30" s="19" t="s">
        <v>10</v>
      </c>
      <c r="D30" s="39"/>
      <c r="E30" s="39"/>
      <c r="F30" s="19" t="s">
        <v>9</v>
      </c>
      <c r="G30" s="39"/>
      <c r="H30" s="40"/>
      <c r="I30" s="39"/>
      <c r="J30" s="12"/>
    </row>
    <row r="31" spans="1:10" ht="47.25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s="37" customFormat="1" ht="18.75" customHeight="1" x14ac:dyDescent="0.25">
      <c r="A32" s="30"/>
      <c r="B32" s="30"/>
      <c r="C32" s="31"/>
      <c r="D32" s="25"/>
      <c r="E32" s="25"/>
      <c r="F32" s="31"/>
      <c r="G32" s="32"/>
      <c r="H32" s="25"/>
      <c r="I32" s="32"/>
      <c r="J32" s="38"/>
    </row>
    <row r="33" spans="1:10" ht="12.75" customHeight="1" x14ac:dyDescent="0.25">
      <c r="A33" s="4"/>
      <c r="B33" s="4"/>
      <c r="C33" s="5"/>
      <c r="D33" s="230" t="s">
        <v>2</v>
      </c>
      <c r="E33" s="230"/>
      <c r="F33" s="5"/>
      <c r="G33" s="45"/>
      <c r="H33" s="13" t="s">
        <v>3</v>
      </c>
      <c r="I33" s="45"/>
      <c r="J33" s="12"/>
    </row>
    <row r="34" spans="1:10" ht="13.5" customHeight="1" thickBot="1" x14ac:dyDescent="0.3">
      <c r="A34" s="14"/>
      <c r="B34" s="14"/>
      <c r="C34" s="15"/>
      <c r="D34" s="15"/>
      <c r="E34" s="15"/>
      <c r="F34" s="15"/>
      <c r="G34" s="16"/>
      <c r="H34" s="15"/>
      <c r="I34" s="16"/>
      <c r="J34" s="17"/>
    </row>
    <row r="35" spans="1:10" ht="27" hidden="1" customHeight="1" x14ac:dyDescent="0.3">
      <c r="B35" s="77" t="s">
        <v>15</v>
      </c>
      <c r="C35" s="3"/>
      <c r="D35" s="3"/>
      <c r="E35" s="3"/>
      <c r="F35" s="105"/>
      <c r="G35" s="105"/>
      <c r="H35" s="105"/>
      <c r="I35" s="105"/>
      <c r="J35" s="3"/>
    </row>
    <row r="36" spans="1:10" ht="25.5" hidden="1" customHeight="1" x14ac:dyDescent="0.25">
      <c r="A36" s="97" t="s">
        <v>37</v>
      </c>
      <c r="B36" s="300" t="s">
        <v>16</v>
      </c>
      <c r="C36" s="100" t="s">
        <v>5</v>
      </c>
      <c r="D36" s="101"/>
      <c r="E36" s="101"/>
      <c r="F36" s="301" t="str">
        <f>B21</f>
        <v>Základ pro sníženou DPH</v>
      </c>
      <c r="G36" s="301" t="str">
        <f>B23</f>
        <v>Základ pro základní DPH</v>
      </c>
      <c r="H36" s="302" t="s">
        <v>17</v>
      </c>
      <c r="I36" s="302" t="s">
        <v>1</v>
      </c>
      <c r="J36" s="303" t="s">
        <v>0</v>
      </c>
    </row>
    <row r="37" spans="1:10" ht="25.5" hidden="1" customHeight="1" x14ac:dyDescent="0.25">
      <c r="A37" s="97">
        <v>0</v>
      </c>
      <c r="B37" s="304" t="s">
        <v>51</v>
      </c>
      <c r="C37" s="305" t="s">
        <v>308</v>
      </c>
      <c r="D37" s="306"/>
      <c r="E37" s="306"/>
      <c r="F37" s="307">
        <v>0</v>
      </c>
      <c r="G37" s="308">
        <v>973447.8</v>
      </c>
      <c r="H37" s="309">
        <v>204424.04</v>
      </c>
      <c r="I37" s="309">
        <v>1177871.8400000001</v>
      </c>
      <c r="J37" s="310" t="str">
        <f>IF(CenaCelkemVypocet=0,"",I37/CenaCelkemVypocet*100)</f>
        <v/>
      </c>
    </row>
    <row r="38" spans="1:10" ht="25.5" hidden="1" customHeight="1" x14ac:dyDescent="0.25">
      <c r="A38" s="97"/>
      <c r="B38" s="311" t="s">
        <v>52</v>
      </c>
      <c r="C38" s="312"/>
      <c r="D38" s="312"/>
      <c r="E38" s="313"/>
      <c r="F38" s="314">
        <f>SUMIF(A37:A37,"=1",F37:F37)</f>
        <v>0</v>
      </c>
      <c r="G38" s="315">
        <f>SUMIF(A37:A37,"=1",G37:G37)</f>
        <v>0</v>
      </c>
      <c r="H38" s="315">
        <f>SUMIF(A37:A37,"=1",H37:H37)</f>
        <v>0</v>
      </c>
      <c r="I38" s="315">
        <f>SUMIF(A37:A37,"=1",I37:I37)</f>
        <v>0</v>
      </c>
      <c r="J38" s="316">
        <f>SUMIF(A37:A37,"=1",J37:J37)</f>
        <v>0</v>
      </c>
    </row>
  </sheetData>
  <mergeCells count="28">
    <mergeCell ref="D33:E33"/>
    <mergeCell ref="C37:E37"/>
    <mergeCell ref="B38:E38"/>
    <mergeCell ref="G22:I22"/>
    <mergeCell ref="G23:I23"/>
    <mergeCell ref="G24:I24"/>
    <mergeCell ref="G25:I25"/>
    <mergeCell ref="G26:I26"/>
    <mergeCell ref="G27:I27"/>
    <mergeCell ref="D18:H18"/>
    <mergeCell ref="I18:J18"/>
    <mergeCell ref="B19:C19"/>
    <mergeCell ref="D19:H19"/>
    <mergeCell ref="I19:J19"/>
    <mergeCell ref="G21:I21"/>
    <mergeCell ref="E15:F15"/>
    <mergeCell ref="G15:H15"/>
    <mergeCell ref="I15:J15"/>
    <mergeCell ref="D16:H16"/>
    <mergeCell ref="I16:J16"/>
    <mergeCell ref="D17:H17"/>
    <mergeCell ref="I17:J17"/>
    <mergeCell ref="B1:J1"/>
    <mergeCell ref="D2:J2"/>
    <mergeCell ref="D3:J3"/>
    <mergeCell ref="D11:G11"/>
    <mergeCell ref="D12:G12"/>
    <mergeCell ref="D13:G13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4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1" zoomScaleNormal="100" zoomScaleSheetLayoutView="75" workbookViewId="0">
      <selection activeCell="G26" sqref="G26:I26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37" t="s">
        <v>40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 x14ac:dyDescent="0.25">
      <c r="A2" s="4"/>
      <c r="B2" s="81" t="s">
        <v>38</v>
      </c>
      <c r="C2" s="82"/>
      <c r="D2" s="222" t="s">
        <v>44</v>
      </c>
      <c r="E2" s="223"/>
      <c r="F2" s="223"/>
      <c r="G2" s="223"/>
      <c r="H2" s="223"/>
      <c r="I2" s="223"/>
      <c r="J2" s="224"/>
      <c r="O2" s="2"/>
    </row>
    <row r="3" spans="1:15" ht="23.25" customHeight="1" x14ac:dyDescent="0.25">
      <c r="A3" s="4"/>
      <c r="B3" s="83" t="s">
        <v>43</v>
      </c>
      <c r="C3" s="84"/>
      <c r="D3" s="250" t="s">
        <v>41</v>
      </c>
      <c r="E3" s="251"/>
      <c r="F3" s="251"/>
      <c r="G3" s="251"/>
      <c r="H3" s="251"/>
      <c r="I3" s="251"/>
      <c r="J3" s="252"/>
    </row>
    <row r="4" spans="1:15" ht="23.25" hidden="1" customHeight="1" x14ac:dyDescent="0.25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 t="s">
        <v>49</v>
      </c>
      <c r="J5" s="11"/>
    </row>
    <row r="6" spans="1:15" ht="15.75" customHeight="1" x14ac:dyDescent="0.25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 t="s">
        <v>50</v>
      </c>
      <c r="J6" s="11"/>
    </row>
    <row r="7" spans="1:15" ht="15.75" customHeight="1" x14ac:dyDescent="0.25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29"/>
      <c r="E11" s="229"/>
      <c r="F11" s="229"/>
      <c r="G11" s="229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48"/>
      <c r="E12" s="248"/>
      <c r="F12" s="248"/>
      <c r="G12" s="248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49"/>
      <c r="E13" s="249"/>
      <c r="F13" s="249"/>
      <c r="G13" s="249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28"/>
      <c r="F15" s="228"/>
      <c r="G15" s="246"/>
      <c r="H15" s="246"/>
      <c r="I15" s="246" t="s">
        <v>28</v>
      </c>
      <c r="J15" s="247"/>
    </row>
    <row r="16" spans="1:15" ht="23.25" customHeight="1" x14ac:dyDescent="0.25">
      <c r="A16" s="144" t="s">
        <v>23</v>
      </c>
      <c r="B16" s="145" t="s">
        <v>23</v>
      </c>
      <c r="C16" s="58"/>
      <c r="D16" s="59"/>
      <c r="E16" s="225"/>
      <c r="F16" s="226"/>
      <c r="G16" s="225"/>
      <c r="H16" s="226"/>
      <c r="I16" s="225">
        <f>SUMIF(F47:F55,A16,I47:I55)+SUMIF(F47:F55,"PSU",I47:I55)</f>
        <v>0</v>
      </c>
      <c r="J16" s="227"/>
    </row>
    <row r="17" spans="1:10" ht="23.25" customHeight="1" x14ac:dyDescent="0.25">
      <c r="A17" s="144" t="s">
        <v>24</v>
      </c>
      <c r="B17" s="145" t="s">
        <v>24</v>
      </c>
      <c r="C17" s="58"/>
      <c r="D17" s="59"/>
      <c r="E17" s="225"/>
      <c r="F17" s="226"/>
      <c r="G17" s="225"/>
      <c r="H17" s="226"/>
      <c r="I17" s="225">
        <f>SUMIF(F47:F55,A17,I47:I55)</f>
        <v>0</v>
      </c>
      <c r="J17" s="227"/>
    </row>
    <row r="18" spans="1:10" ht="23.25" customHeight="1" x14ac:dyDescent="0.25">
      <c r="A18" s="144" t="s">
        <v>25</v>
      </c>
      <c r="B18" s="145" t="s">
        <v>25</v>
      </c>
      <c r="C18" s="58"/>
      <c r="D18" s="59"/>
      <c r="E18" s="225"/>
      <c r="F18" s="226"/>
      <c r="G18" s="225"/>
      <c r="H18" s="226"/>
      <c r="I18" s="225">
        <f>SUMIF(F47:F55,A18,I47:I55)</f>
        <v>0</v>
      </c>
      <c r="J18" s="227"/>
    </row>
    <row r="19" spans="1:10" ht="23.25" customHeight="1" x14ac:dyDescent="0.25">
      <c r="A19" s="144" t="s">
        <v>72</v>
      </c>
      <c r="B19" s="145" t="s">
        <v>26</v>
      </c>
      <c r="C19" s="58"/>
      <c r="D19" s="59"/>
      <c r="E19" s="225"/>
      <c r="F19" s="226"/>
      <c r="G19" s="225"/>
      <c r="H19" s="226"/>
      <c r="I19" s="225">
        <f>SUMIF(F47:F55,A19,I47:I55)</f>
        <v>0</v>
      </c>
      <c r="J19" s="227"/>
    </row>
    <row r="20" spans="1:10" ht="23.25" customHeight="1" x14ac:dyDescent="0.25">
      <c r="A20" s="144" t="s">
        <v>73</v>
      </c>
      <c r="B20" s="145" t="s">
        <v>27</v>
      </c>
      <c r="C20" s="58"/>
      <c r="D20" s="59"/>
      <c r="E20" s="225"/>
      <c r="F20" s="226"/>
      <c r="G20" s="225"/>
      <c r="H20" s="226"/>
      <c r="I20" s="225">
        <f>SUMIF(F47:F55,A20,I47:I55)</f>
        <v>0</v>
      </c>
      <c r="J20" s="227"/>
    </row>
    <row r="21" spans="1:10" ht="23.25" customHeight="1" x14ac:dyDescent="0.25">
      <c r="A21" s="4"/>
      <c r="B21" s="74" t="s">
        <v>28</v>
      </c>
      <c r="C21" s="75"/>
      <c r="D21" s="76"/>
      <c r="E21" s="235"/>
      <c r="F21" s="244"/>
      <c r="G21" s="235"/>
      <c r="H21" s="244"/>
      <c r="I21" s="235">
        <f>SUM(I16:J20)</f>
        <v>0</v>
      </c>
      <c r="J21" s="236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33">
        <f>ZakladDPHSniVypocet</f>
        <v>0</v>
      </c>
      <c r="H23" s="234"/>
      <c r="I23" s="234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1">
        <f>ZakladDPHSni*SazbaDPH1/100</f>
        <v>0</v>
      </c>
      <c r="H24" s="232"/>
      <c r="I24" s="232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3">
        <f>SUM(I21)</f>
        <v>0</v>
      </c>
      <c r="H25" s="234"/>
      <c r="I25" s="234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0">
        <f>ZakladDPHZakl*SazbaDPH2/100</f>
        <v>0</v>
      </c>
      <c r="H26" s="241"/>
      <c r="I26" s="241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42">
        <f>0</f>
        <v>0</v>
      </c>
      <c r="H27" s="242"/>
      <c r="I27" s="242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45">
        <f>ZakladDPHSniVypocet+ZakladDPHZaklVypocet</f>
        <v>0</v>
      </c>
      <c r="H28" s="245"/>
      <c r="I28" s="245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43">
        <f>ZakladDPHSni+DPHSni+ZakladDPHZakl+DPHZakl+Zaokrouhleni</f>
        <v>0</v>
      </c>
      <c r="H29" s="243"/>
      <c r="I29" s="243"/>
      <c r="J29" s="119" t="s">
        <v>53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30" t="s">
        <v>2</v>
      </c>
      <c r="E35" s="230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5">
      <c r="A39" s="97">
        <v>0</v>
      </c>
      <c r="B39" s="103" t="s">
        <v>51</v>
      </c>
      <c r="C39" s="213" t="s">
        <v>44</v>
      </c>
      <c r="D39" s="214"/>
      <c r="E39" s="214"/>
      <c r="F39" s="108">
        <f>'POL SO01 KOMUNIKACE'!AC140</f>
        <v>0</v>
      </c>
      <c r="G39" s="109">
        <f>'POL SO01 KOMUNIKACE'!AD140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97"/>
      <c r="B40" s="215" t="s">
        <v>52</v>
      </c>
      <c r="C40" s="216"/>
      <c r="D40" s="216"/>
      <c r="E40" s="217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6" x14ac:dyDescent="0.3">
      <c r="B44" s="120" t="s">
        <v>54</v>
      </c>
    </row>
    <row r="46" spans="1:10" ht="25.5" customHeight="1" x14ac:dyDescent="0.25">
      <c r="A46" s="121"/>
      <c r="B46" s="125" t="s">
        <v>16</v>
      </c>
      <c r="C46" s="125" t="s">
        <v>5</v>
      </c>
      <c r="D46" s="126"/>
      <c r="E46" s="126"/>
      <c r="F46" s="129" t="s">
        <v>55</v>
      </c>
      <c r="G46" s="129"/>
      <c r="H46" s="129"/>
      <c r="I46" s="218" t="s">
        <v>28</v>
      </c>
      <c r="J46" s="218"/>
    </row>
    <row r="47" spans="1:10" ht="25.5" customHeight="1" x14ac:dyDescent="0.25">
      <c r="A47" s="122"/>
      <c r="B47" s="130" t="s">
        <v>56</v>
      </c>
      <c r="C47" s="220" t="s">
        <v>57</v>
      </c>
      <c r="D47" s="221"/>
      <c r="E47" s="221"/>
      <c r="F47" s="132" t="s">
        <v>23</v>
      </c>
      <c r="G47" s="133"/>
      <c r="H47" s="133"/>
      <c r="I47" s="219">
        <f>'POL SO01 KOMUNIKACE'!G8</f>
        <v>0</v>
      </c>
      <c r="J47" s="219"/>
    </row>
    <row r="48" spans="1:10" ht="25.5" customHeight="1" x14ac:dyDescent="0.25">
      <c r="A48" s="122"/>
      <c r="B48" s="124" t="s">
        <v>58</v>
      </c>
      <c r="C48" s="211" t="s">
        <v>59</v>
      </c>
      <c r="D48" s="212"/>
      <c r="E48" s="212"/>
      <c r="F48" s="134" t="s">
        <v>23</v>
      </c>
      <c r="G48" s="135"/>
      <c r="H48" s="135"/>
      <c r="I48" s="210">
        <f>'POL SO01 KOMUNIKACE'!G52</f>
        <v>0</v>
      </c>
      <c r="J48" s="210"/>
    </row>
    <row r="49" spans="1:10" ht="25.5" customHeight="1" x14ac:dyDescent="0.25">
      <c r="A49" s="122"/>
      <c r="B49" s="124" t="s">
        <v>60</v>
      </c>
      <c r="C49" s="211" t="s">
        <v>61</v>
      </c>
      <c r="D49" s="212"/>
      <c r="E49" s="212"/>
      <c r="F49" s="134" t="s">
        <v>23</v>
      </c>
      <c r="G49" s="135"/>
      <c r="H49" s="135"/>
      <c r="I49" s="210">
        <f>'POL SO01 KOMUNIKACE'!G65</f>
        <v>0</v>
      </c>
      <c r="J49" s="210"/>
    </row>
    <row r="50" spans="1:10" ht="25.5" customHeight="1" x14ac:dyDescent="0.25">
      <c r="A50" s="122"/>
      <c r="B50" s="124" t="s">
        <v>62</v>
      </c>
      <c r="C50" s="211" t="s">
        <v>63</v>
      </c>
      <c r="D50" s="212"/>
      <c r="E50" s="212"/>
      <c r="F50" s="134" t="s">
        <v>23</v>
      </c>
      <c r="G50" s="135"/>
      <c r="H50" s="135"/>
      <c r="I50" s="210">
        <f>'POL SO01 KOMUNIKACE'!G98</f>
        <v>0</v>
      </c>
      <c r="J50" s="210"/>
    </row>
    <row r="51" spans="1:10" ht="25.5" customHeight="1" x14ac:dyDescent="0.25">
      <c r="A51" s="122"/>
      <c r="B51" s="124" t="s">
        <v>64</v>
      </c>
      <c r="C51" s="211" t="s">
        <v>65</v>
      </c>
      <c r="D51" s="212"/>
      <c r="E51" s="212"/>
      <c r="F51" s="134" t="s">
        <v>23</v>
      </c>
      <c r="G51" s="135"/>
      <c r="H51" s="135"/>
      <c r="I51" s="210">
        <f>'POL SO01 KOMUNIKACE'!G105</f>
        <v>0</v>
      </c>
      <c r="J51" s="210"/>
    </row>
    <row r="52" spans="1:10" ht="25.5" customHeight="1" x14ac:dyDescent="0.25">
      <c r="A52" s="122"/>
      <c r="B52" s="124" t="s">
        <v>66</v>
      </c>
      <c r="C52" s="211" t="s">
        <v>67</v>
      </c>
      <c r="D52" s="212"/>
      <c r="E52" s="212"/>
      <c r="F52" s="134" t="s">
        <v>23</v>
      </c>
      <c r="G52" s="135"/>
      <c r="H52" s="135"/>
      <c r="I52" s="210">
        <f>'POL SO01 KOMUNIKACE'!G121</f>
        <v>0</v>
      </c>
      <c r="J52" s="210"/>
    </row>
    <row r="53" spans="1:10" ht="25.5" customHeight="1" x14ac:dyDescent="0.25">
      <c r="A53" s="122"/>
      <c r="B53" s="124" t="s">
        <v>68</v>
      </c>
      <c r="C53" s="211" t="s">
        <v>69</v>
      </c>
      <c r="D53" s="212"/>
      <c r="E53" s="212"/>
      <c r="F53" s="134" t="s">
        <v>23</v>
      </c>
      <c r="G53" s="135"/>
      <c r="H53" s="135"/>
      <c r="I53" s="210">
        <f>'POL SO01 KOMUNIKACE'!G128</f>
        <v>0</v>
      </c>
      <c r="J53" s="210"/>
    </row>
    <row r="54" spans="1:10" ht="25.5" customHeight="1" x14ac:dyDescent="0.25">
      <c r="A54" s="122"/>
      <c r="B54" s="124" t="s">
        <v>70</v>
      </c>
      <c r="C54" s="211" t="s">
        <v>71</v>
      </c>
      <c r="D54" s="212"/>
      <c r="E54" s="212"/>
      <c r="F54" s="134" t="s">
        <v>25</v>
      </c>
      <c r="G54" s="135"/>
      <c r="H54" s="135"/>
      <c r="I54" s="210">
        <f>'POL SO01 KOMUNIKACE'!G131</f>
        <v>0</v>
      </c>
      <c r="J54" s="210"/>
    </row>
    <row r="55" spans="1:10" ht="25.5" customHeight="1" x14ac:dyDescent="0.25">
      <c r="A55" s="122"/>
      <c r="B55" s="131" t="s">
        <v>72</v>
      </c>
      <c r="C55" s="207" t="s">
        <v>26</v>
      </c>
      <c r="D55" s="208"/>
      <c r="E55" s="208"/>
      <c r="F55" s="137" t="s">
        <v>72</v>
      </c>
      <c r="G55" s="138"/>
      <c r="H55" s="138"/>
      <c r="I55" s="206">
        <f>'POL SO01 KOMUNIKACE'!G135</f>
        <v>0</v>
      </c>
      <c r="J55" s="206"/>
    </row>
    <row r="56" spans="1:10" ht="25.5" customHeight="1" x14ac:dyDescent="0.25">
      <c r="A56" s="123"/>
      <c r="B56" s="127" t="s">
        <v>1</v>
      </c>
      <c r="C56" s="127"/>
      <c r="D56" s="128"/>
      <c r="E56" s="128"/>
      <c r="F56" s="140"/>
      <c r="G56" s="141"/>
      <c r="H56" s="141"/>
      <c r="I56" s="209">
        <f>SUM(I47:I55)</f>
        <v>0</v>
      </c>
      <c r="J56" s="209"/>
    </row>
    <row r="57" spans="1:10" x14ac:dyDescent="0.25">
      <c r="F57" s="143"/>
      <c r="G57" s="96"/>
      <c r="H57" s="143"/>
      <c r="I57" s="96"/>
      <c r="J57" s="96"/>
    </row>
    <row r="58" spans="1:10" x14ac:dyDescent="0.25">
      <c r="F58" s="143"/>
      <c r="G58" s="96"/>
      <c r="H58" s="143"/>
      <c r="I58" s="96"/>
      <c r="J58" s="96"/>
    </row>
    <row r="59" spans="1:10" x14ac:dyDescent="0.25">
      <c r="F59" s="143"/>
      <c r="G59" s="96"/>
      <c r="H59" s="143"/>
      <c r="I59" s="96"/>
      <c r="J59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3" t="s">
        <v>6</v>
      </c>
      <c r="B1" s="253"/>
      <c r="C1" s="254"/>
      <c r="D1" s="253"/>
      <c r="E1" s="253"/>
      <c r="F1" s="253"/>
      <c r="G1" s="253"/>
    </row>
    <row r="2" spans="1:7" ht="24.9" customHeight="1" x14ac:dyDescent="0.25">
      <c r="A2" s="79" t="s">
        <v>39</v>
      </c>
      <c r="B2" s="78"/>
      <c r="C2" s="255"/>
      <c r="D2" s="255"/>
      <c r="E2" s="255"/>
      <c r="F2" s="255"/>
      <c r="G2" s="256"/>
    </row>
    <row r="3" spans="1:7" ht="24.9" hidden="1" customHeight="1" x14ac:dyDescent="0.25">
      <c r="A3" s="79" t="s">
        <v>7</v>
      </c>
      <c r="B3" s="78"/>
      <c r="C3" s="255"/>
      <c r="D3" s="255"/>
      <c r="E3" s="255"/>
      <c r="F3" s="255"/>
      <c r="G3" s="256"/>
    </row>
    <row r="4" spans="1:7" ht="24.9" hidden="1" customHeight="1" x14ac:dyDescent="0.25">
      <c r="A4" s="79" t="s">
        <v>8</v>
      </c>
      <c r="B4" s="78"/>
      <c r="C4" s="255"/>
      <c r="D4" s="255"/>
      <c r="E4" s="255"/>
      <c r="F4" s="255"/>
      <c r="G4" s="256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50"/>
  <sheetViews>
    <sheetView workbookViewId="0">
      <selection activeCell="F9" sqref="F9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257" t="s">
        <v>6</v>
      </c>
      <c r="B1" s="257"/>
      <c r="C1" s="257"/>
      <c r="D1" s="257"/>
      <c r="E1" s="257"/>
      <c r="F1" s="257"/>
      <c r="G1" s="257"/>
      <c r="AE1" t="s">
        <v>75</v>
      </c>
    </row>
    <row r="2" spans="1:60" ht="25.05" customHeight="1" x14ac:dyDescent="0.25">
      <c r="A2" s="148" t="s">
        <v>74</v>
      </c>
      <c r="B2" s="146"/>
      <c r="C2" s="258" t="s">
        <v>44</v>
      </c>
      <c r="D2" s="259"/>
      <c r="E2" s="259"/>
      <c r="F2" s="259"/>
      <c r="G2" s="260"/>
      <c r="AE2" t="s">
        <v>76</v>
      </c>
    </row>
    <row r="3" spans="1:60" ht="25.05" customHeight="1" x14ac:dyDescent="0.25">
      <c r="A3" s="149" t="s">
        <v>7</v>
      </c>
      <c r="B3" s="147"/>
      <c r="C3" s="261" t="s">
        <v>41</v>
      </c>
      <c r="D3" s="262"/>
      <c r="E3" s="262"/>
      <c r="F3" s="262"/>
      <c r="G3" s="263"/>
      <c r="AE3" t="s">
        <v>77</v>
      </c>
    </row>
    <row r="4" spans="1:60" ht="25.05" hidden="1" customHeight="1" x14ac:dyDescent="0.25">
      <c r="A4" s="149" t="s">
        <v>8</v>
      </c>
      <c r="B4" s="147"/>
      <c r="C4" s="261"/>
      <c r="D4" s="262"/>
      <c r="E4" s="262"/>
      <c r="F4" s="262"/>
      <c r="G4" s="263"/>
      <c r="AE4" t="s">
        <v>78</v>
      </c>
    </row>
    <row r="5" spans="1:60" hidden="1" x14ac:dyDescent="0.25">
      <c r="A5" s="150" t="s">
        <v>79</v>
      </c>
      <c r="B5" s="151"/>
      <c r="C5" s="152"/>
      <c r="D5" s="153"/>
      <c r="E5" s="153"/>
      <c r="F5" s="153"/>
      <c r="G5" s="154"/>
      <c r="AE5" t="s">
        <v>80</v>
      </c>
    </row>
    <row r="7" spans="1:60" ht="39.6" x14ac:dyDescent="0.25">
      <c r="A7" s="159" t="s">
        <v>81</v>
      </c>
      <c r="B7" s="160" t="s">
        <v>82</v>
      </c>
      <c r="C7" s="160" t="s">
        <v>83</v>
      </c>
      <c r="D7" s="159" t="s">
        <v>84</v>
      </c>
      <c r="E7" s="159" t="s">
        <v>85</v>
      </c>
      <c r="F7" s="155" t="s">
        <v>86</v>
      </c>
      <c r="G7" s="178" t="s">
        <v>28</v>
      </c>
      <c r="H7" s="179" t="s">
        <v>29</v>
      </c>
      <c r="I7" s="179" t="s">
        <v>87</v>
      </c>
      <c r="J7" s="179" t="s">
        <v>30</v>
      </c>
      <c r="K7" s="179" t="s">
        <v>88</v>
      </c>
      <c r="L7" s="179" t="s">
        <v>89</v>
      </c>
      <c r="M7" s="179" t="s">
        <v>90</v>
      </c>
      <c r="N7" s="179" t="s">
        <v>91</v>
      </c>
      <c r="O7" s="179" t="s">
        <v>92</v>
      </c>
      <c r="P7" s="179" t="s">
        <v>93</v>
      </c>
      <c r="Q7" s="179" t="s">
        <v>94</v>
      </c>
      <c r="R7" s="179" t="s">
        <v>95</v>
      </c>
      <c r="S7" s="179" t="s">
        <v>96</v>
      </c>
      <c r="T7" s="179" t="s">
        <v>97</v>
      </c>
      <c r="U7" s="162" t="s">
        <v>98</v>
      </c>
    </row>
    <row r="8" spans="1:60" x14ac:dyDescent="0.25">
      <c r="A8" s="180" t="s">
        <v>99</v>
      </c>
      <c r="B8" s="181" t="s">
        <v>56</v>
      </c>
      <c r="C8" s="182" t="s">
        <v>57</v>
      </c>
      <c r="D8" s="183"/>
      <c r="E8" s="184"/>
      <c r="F8" s="185"/>
      <c r="G8" s="185">
        <f>SUMIF(AE9:AE51,"&lt;&gt;NOR",G9:G51)</f>
        <v>0</v>
      </c>
      <c r="H8" s="185"/>
      <c r="I8" s="185">
        <f>SUM(I9:I51)</f>
        <v>0</v>
      </c>
      <c r="J8" s="185"/>
      <c r="K8" s="185">
        <f>SUM(K9:K51)</f>
        <v>0</v>
      </c>
      <c r="L8" s="185"/>
      <c r="M8" s="185">
        <f>SUM(M9:M51)</f>
        <v>0</v>
      </c>
      <c r="N8" s="161"/>
      <c r="O8" s="161">
        <f>SUM(O9:O51)</f>
        <v>537.30399999999997</v>
      </c>
      <c r="P8" s="161"/>
      <c r="Q8" s="161">
        <f>SUM(Q9:Q51)</f>
        <v>842.41000000000008</v>
      </c>
      <c r="R8" s="161"/>
      <c r="S8" s="161"/>
      <c r="T8" s="180"/>
      <c r="U8" s="161">
        <f>SUM(U9:U51)</f>
        <v>635.90999999999974</v>
      </c>
      <c r="AE8" t="s">
        <v>100</v>
      </c>
    </row>
    <row r="9" spans="1:60" outlineLevel="1" x14ac:dyDescent="0.25">
      <c r="A9" s="157">
        <v>1</v>
      </c>
      <c r="B9" s="163" t="s">
        <v>101</v>
      </c>
      <c r="C9" s="199" t="s">
        <v>102</v>
      </c>
      <c r="D9" s="165" t="s">
        <v>103</v>
      </c>
      <c r="E9" s="172">
        <v>74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66">
        <v>0</v>
      </c>
      <c r="O9" s="166">
        <f>ROUND(E9*N9,5)</f>
        <v>0</v>
      </c>
      <c r="P9" s="166">
        <v>0.22500000000000001</v>
      </c>
      <c r="Q9" s="166">
        <f>ROUND(E9*P9,5)</f>
        <v>16.649999999999999</v>
      </c>
      <c r="R9" s="166"/>
      <c r="S9" s="166"/>
      <c r="T9" s="167">
        <v>0.14199999999999999</v>
      </c>
      <c r="U9" s="166">
        <f>ROUND(E9*T9,2)</f>
        <v>10.51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104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outlineLevel="1" x14ac:dyDescent="0.25">
      <c r="A10" s="157"/>
      <c r="B10" s="163"/>
      <c r="C10" s="200" t="s">
        <v>105</v>
      </c>
      <c r="D10" s="168"/>
      <c r="E10" s="173">
        <v>74</v>
      </c>
      <c r="F10" s="176"/>
      <c r="G10" s="176"/>
      <c r="H10" s="176"/>
      <c r="I10" s="176"/>
      <c r="J10" s="176"/>
      <c r="K10" s="176"/>
      <c r="L10" s="176"/>
      <c r="M10" s="176"/>
      <c r="N10" s="166"/>
      <c r="O10" s="166"/>
      <c r="P10" s="166"/>
      <c r="Q10" s="166"/>
      <c r="R10" s="166"/>
      <c r="S10" s="166"/>
      <c r="T10" s="167"/>
      <c r="U10" s="166"/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106</v>
      </c>
      <c r="AF10" s="156">
        <v>0</v>
      </c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outlineLevel="1" x14ac:dyDescent="0.25">
      <c r="A11" s="157">
        <v>2</v>
      </c>
      <c r="B11" s="163" t="s">
        <v>107</v>
      </c>
      <c r="C11" s="199" t="s">
        <v>108</v>
      </c>
      <c r="D11" s="165" t="s">
        <v>103</v>
      </c>
      <c r="E11" s="172">
        <v>61</v>
      </c>
      <c r="F11" s="175"/>
      <c r="G11" s="176">
        <f>ROUND(E11*F11,2)</f>
        <v>0</v>
      </c>
      <c r="H11" s="175"/>
      <c r="I11" s="176">
        <f>ROUND(E11*H11,2)</f>
        <v>0</v>
      </c>
      <c r="J11" s="175"/>
      <c r="K11" s="176">
        <f>ROUND(E11*J11,2)</f>
        <v>0</v>
      </c>
      <c r="L11" s="176">
        <v>21</v>
      </c>
      <c r="M11" s="176">
        <f>G11*(1+L11/100)</f>
        <v>0</v>
      </c>
      <c r="N11" s="166">
        <v>0</v>
      </c>
      <c r="O11" s="166">
        <f>ROUND(E11*N11,5)</f>
        <v>0</v>
      </c>
      <c r="P11" s="166">
        <v>0.44</v>
      </c>
      <c r="Q11" s="166">
        <f>ROUND(E11*P11,5)</f>
        <v>26.84</v>
      </c>
      <c r="R11" s="166"/>
      <c r="S11" s="166"/>
      <c r="T11" s="167">
        <v>0.63200000000000001</v>
      </c>
      <c r="U11" s="166">
        <f>ROUND(E11*T11,2)</f>
        <v>38.549999999999997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104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 x14ac:dyDescent="0.25">
      <c r="A12" s="157"/>
      <c r="B12" s="163"/>
      <c r="C12" s="200" t="s">
        <v>109</v>
      </c>
      <c r="D12" s="168"/>
      <c r="E12" s="173">
        <v>61</v>
      </c>
      <c r="F12" s="176"/>
      <c r="G12" s="176"/>
      <c r="H12" s="176"/>
      <c r="I12" s="176"/>
      <c r="J12" s="176"/>
      <c r="K12" s="176"/>
      <c r="L12" s="176"/>
      <c r="M12" s="176"/>
      <c r="N12" s="166"/>
      <c r="O12" s="166"/>
      <c r="P12" s="166"/>
      <c r="Q12" s="166"/>
      <c r="R12" s="166"/>
      <c r="S12" s="166"/>
      <c r="T12" s="167"/>
      <c r="U12" s="166"/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106</v>
      </c>
      <c r="AF12" s="156">
        <v>0</v>
      </c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outlineLevel="1" x14ac:dyDescent="0.25">
      <c r="A13" s="157">
        <v>3</v>
      </c>
      <c r="B13" s="163" t="s">
        <v>110</v>
      </c>
      <c r="C13" s="199" t="s">
        <v>111</v>
      </c>
      <c r="D13" s="165" t="s">
        <v>103</v>
      </c>
      <c r="E13" s="172">
        <v>948</v>
      </c>
      <c r="F13" s="175"/>
      <c r="G13" s="176">
        <f>ROUND(E13*F13,2)</f>
        <v>0</v>
      </c>
      <c r="H13" s="175"/>
      <c r="I13" s="176">
        <f>ROUND(E13*H13,2)</f>
        <v>0</v>
      </c>
      <c r="J13" s="175"/>
      <c r="K13" s="176">
        <f>ROUND(E13*J13,2)</f>
        <v>0</v>
      </c>
      <c r="L13" s="176">
        <v>21</v>
      </c>
      <c r="M13" s="176">
        <f>G13*(1+L13/100)</f>
        <v>0</v>
      </c>
      <c r="N13" s="166">
        <v>0</v>
      </c>
      <c r="O13" s="166">
        <f>ROUND(E13*N13,5)</f>
        <v>0</v>
      </c>
      <c r="P13" s="166">
        <v>0.44</v>
      </c>
      <c r="Q13" s="166">
        <f>ROUND(E13*P13,5)</f>
        <v>417.12</v>
      </c>
      <c r="R13" s="166"/>
      <c r="S13" s="166"/>
      <c r="T13" s="167">
        <v>7.2999999999999995E-2</v>
      </c>
      <c r="U13" s="166">
        <f>ROUND(E13*T13,2)</f>
        <v>69.2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104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outlineLevel="1" x14ac:dyDescent="0.25">
      <c r="A14" s="157">
        <v>4</v>
      </c>
      <c r="B14" s="163" t="s">
        <v>112</v>
      </c>
      <c r="C14" s="199" t="s">
        <v>113</v>
      </c>
      <c r="D14" s="165" t="s">
        <v>103</v>
      </c>
      <c r="E14" s="172">
        <v>948</v>
      </c>
      <c r="F14" s="175"/>
      <c r="G14" s="176">
        <f>ROUND(E14*F14,2)</f>
        <v>0</v>
      </c>
      <c r="H14" s="175"/>
      <c r="I14" s="176">
        <f>ROUND(E14*H14,2)</f>
        <v>0</v>
      </c>
      <c r="J14" s="175"/>
      <c r="K14" s="176">
        <f>ROUND(E14*J14,2)</f>
        <v>0</v>
      </c>
      <c r="L14" s="176">
        <v>21</v>
      </c>
      <c r="M14" s="176">
        <f>G14*(1+L14/100)</f>
        <v>0</v>
      </c>
      <c r="N14" s="166">
        <v>0</v>
      </c>
      <c r="O14" s="166">
        <f>ROUND(E14*N14,5)</f>
        <v>0</v>
      </c>
      <c r="P14" s="166">
        <v>0.33</v>
      </c>
      <c r="Q14" s="166">
        <f>ROUND(E14*P14,5)</f>
        <v>312.83999999999997</v>
      </c>
      <c r="R14" s="166"/>
      <c r="S14" s="166"/>
      <c r="T14" s="167">
        <v>0.113</v>
      </c>
      <c r="U14" s="166">
        <f>ROUND(E14*T14,2)</f>
        <v>107.12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104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outlineLevel="1" x14ac:dyDescent="0.25">
      <c r="A15" s="157"/>
      <c r="B15" s="163"/>
      <c r="C15" s="200" t="s">
        <v>114</v>
      </c>
      <c r="D15" s="168"/>
      <c r="E15" s="173">
        <v>948</v>
      </c>
      <c r="F15" s="176"/>
      <c r="G15" s="176"/>
      <c r="H15" s="176"/>
      <c r="I15" s="176"/>
      <c r="J15" s="176"/>
      <c r="K15" s="176"/>
      <c r="L15" s="176"/>
      <c r="M15" s="176"/>
      <c r="N15" s="166"/>
      <c r="O15" s="166"/>
      <c r="P15" s="166"/>
      <c r="Q15" s="166"/>
      <c r="R15" s="166"/>
      <c r="S15" s="166"/>
      <c r="T15" s="167"/>
      <c r="U15" s="166"/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106</v>
      </c>
      <c r="AF15" s="156">
        <v>0</v>
      </c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outlineLevel="1" x14ac:dyDescent="0.25">
      <c r="A16" s="157">
        <v>5</v>
      </c>
      <c r="B16" s="163" t="s">
        <v>115</v>
      </c>
      <c r="C16" s="199" t="s">
        <v>116</v>
      </c>
      <c r="D16" s="165" t="s">
        <v>117</v>
      </c>
      <c r="E16" s="172">
        <v>95</v>
      </c>
      <c r="F16" s="175"/>
      <c r="G16" s="176">
        <f>ROUND(E16*F16,2)</f>
        <v>0</v>
      </c>
      <c r="H16" s="175"/>
      <c r="I16" s="176">
        <f>ROUND(E16*H16,2)</f>
        <v>0</v>
      </c>
      <c r="J16" s="175"/>
      <c r="K16" s="176">
        <f>ROUND(E16*J16,2)</f>
        <v>0</v>
      </c>
      <c r="L16" s="176">
        <v>21</v>
      </c>
      <c r="M16" s="176">
        <f>G16*(1+L16/100)</f>
        <v>0</v>
      </c>
      <c r="N16" s="166">
        <v>0</v>
      </c>
      <c r="O16" s="166">
        <f>ROUND(E16*N16,5)</f>
        <v>0</v>
      </c>
      <c r="P16" s="166">
        <v>0.22</v>
      </c>
      <c r="Q16" s="166">
        <f>ROUND(E16*P16,5)</f>
        <v>20.9</v>
      </c>
      <c r="R16" s="166"/>
      <c r="S16" s="166"/>
      <c r="T16" s="167">
        <v>0.14299999999999999</v>
      </c>
      <c r="U16" s="166">
        <f>ROUND(E16*T16,2)</f>
        <v>13.59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104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outlineLevel="1" x14ac:dyDescent="0.25">
      <c r="A17" s="157"/>
      <c r="B17" s="163"/>
      <c r="C17" s="200" t="s">
        <v>118</v>
      </c>
      <c r="D17" s="168"/>
      <c r="E17" s="173">
        <v>95</v>
      </c>
      <c r="F17" s="176"/>
      <c r="G17" s="176"/>
      <c r="H17" s="176"/>
      <c r="I17" s="176"/>
      <c r="J17" s="176"/>
      <c r="K17" s="176"/>
      <c r="L17" s="176"/>
      <c r="M17" s="176"/>
      <c r="N17" s="166"/>
      <c r="O17" s="166"/>
      <c r="P17" s="166"/>
      <c r="Q17" s="166"/>
      <c r="R17" s="166"/>
      <c r="S17" s="166"/>
      <c r="T17" s="167"/>
      <c r="U17" s="166"/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106</v>
      </c>
      <c r="AF17" s="156">
        <v>0</v>
      </c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outlineLevel="1" x14ac:dyDescent="0.25">
      <c r="A18" s="157">
        <v>6</v>
      </c>
      <c r="B18" s="163" t="s">
        <v>119</v>
      </c>
      <c r="C18" s="199" t="s">
        <v>120</v>
      </c>
      <c r="D18" s="165" t="s">
        <v>117</v>
      </c>
      <c r="E18" s="172">
        <v>178</v>
      </c>
      <c r="F18" s="175"/>
      <c r="G18" s="176">
        <f>ROUND(E18*F18,2)</f>
        <v>0</v>
      </c>
      <c r="H18" s="175"/>
      <c r="I18" s="176">
        <f>ROUND(E18*H18,2)</f>
        <v>0</v>
      </c>
      <c r="J18" s="175"/>
      <c r="K18" s="176">
        <f>ROUND(E18*J18,2)</f>
        <v>0</v>
      </c>
      <c r="L18" s="176">
        <v>21</v>
      </c>
      <c r="M18" s="176">
        <f>G18*(1+L18/100)</f>
        <v>0</v>
      </c>
      <c r="N18" s="166">
        <v>0</v>
      </c>
      <c r="O18" s="166">
        <f>ROUND(E18*N18,5)</f>
        <v>0</v>
      </c>
      <c r="P18" s="166">
        <v>0.27</v>
      </c>
      <c r="Q18" s="166">
        <f>ROUND(E18*P18,5)</f>
        <v>48.06</v>
      </c>
      <c r="R18" s="166"/>
      <c r="S18" s="166"/>
      <c r="T18" s="167">
        <v>0.123</v>
      </c>
      <c r="U18" s="166">
        <f>ROUND(E18*T18,2)</f>
        <v>21.89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104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outlineLevel="1" x14ac:dyDescent="0.25">
      <c r="A19" s="157"/>
      <c r="B19" s="163"/>
      <c r="C19" s="200" t="s">
        <v>121</v>
      </c>
      <c r="D19" s="168"/>
      <c r="E19" s="173">
        <v>178</v>
      </c>
      <c r="F19" s="176"/>
      <c r="G19" s="176"/>
      <c r="H19" s="176"/>
      <c r="I19" s="176"/>
      <c r="J19" s="176"/>
      <c r="K19" s="176"/>
      <c r="L19" s="176"/>
      <c r="M19" s="176"/>
      <c r="N19" s="166"/>
      <c r="O19" s="166"/>
      <c r="P19" s="166"/>
      <c r="Q19" s="166"/>
      <c r="R19" s="166"/>
      <c r="S19" s="166"/>
      <c r="T19" s="167"/>
      <c r="U19" s="166"/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106</v>
      </c>
      <c r="AF19" s="156">
        <v>0</v>
      </c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outlineLevel="1" x14ac:dyDescent="0.25">
      <c r="A20" s="157">
        <v>7</v>
      </c>
      <c r="B20" s="163" t="s">
        <v>122</v>
      </c>
      <c r="C20" s="199" t="s">
        <v>123</v>
      </c>
      <c r="D20" s="165" t="s">
        <v>124</v>
      </c>
      <c r="E20" s="172">
        <v>53.1</v>
      </c>
      <c r="F20" s="175"/>
      <c r="G20" s="176">
        <f>ROUND(E20*F20,2)</f>
        <v>0</v>
      </c>
      <c r="H20" s="175"/>
      <c r="I20" s="176">
        <f>ROUND(E20*H20,2)</f>
        <v>0</v>
      </c>
      <c r="J20" s="175"/>
      <c r="K20" s="176">
        <f>ROUND(E20*J20,2)</f>
        <v>0</v>
      </c>
      <c r="L20" s="176">
        <v>21</v>
      </c>
      <c r="M20" s="176">
        <f>G20*(1+L20/100)</f>
        <v>0</v>
      </c>
      <c r="N20" s="166">
        <v>0</v>
      </c>
      <c r="O20" s="166">
        <f>ROUND(E20*N20,5)</f>
        <v>0</v>
      </c>
      <c r="P20" s="166">
        <v>0</v>
      </c>
      <c r="Q20" s="166">
        <f>ROUND(E20*P20,5)</f>
        <v>0</v>
      </c>
      <c r="R20" s="166"/>
      <c r="S20" s="166"/>
      <c r="T20" s="167">
        <v>0.36799999999999999</v>
      </c>
      <c r="U20" s="166">
        <f>ROUND(E20*T20,2)</f>
        <v>19.54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104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outlineLevel="1" x14ac:dyDescent="0.25">
      <c r="A21" s="157"/>
      <c r="B21" s="163"/>
      <c r="C21" s="200" t="s">
        <v>125</v>
      </c>
      <c r="D21" s="168"/>
      <c r="E21" s="173">
        <v>53.1</v>
      </c>
      <c r="F21" s="176"/>
      <c r="G21" s="176"/>
      <c r="H21" s="176"/>
      <c r="I21" s="176"/>
      <c r="J21" s="176"/>
      <c r="K21" s="176"/>
      <c r="L21" s="176"/>
      <c r="M21" s="176"/>
      <c r="N21" s="166"/>
      <c r="O21" s="166"/>
      <c r="P21" s="166"/>
      <c r="Q21" s="166"/>
      <c r="R21" s="166"/>
      <c r="S21" s="166"/>
      <c r="T21" s="167"/>
      <c r="U21" s="166"/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106</v>
      </c>
      <c r="AF21" s="156">
        <v>0</v>
      </c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outlineLevel="1" x14ac:dyDescent="0.25">
      <c r="A22" s="157">
        <v>8</v>
      </c>
      <c r="B22" s="163" t="s">
        <v>126</v>
      </c>
      <c r="C22" s="199" t="s">
        <v>127</v>
      </c>
      <c r="D22" s="165" t="s">
        <v>124</v>
      </c>
      <c r="E22" s="172">
        <v>36</v>
      </c>
      <c r="F22" s="175"/>
      <c r="G22" s="176">
        <f>ROUND(E22*F22,2)</f>
        <v>0</v>
      </c>
      <c r="H22" s="175"/>
      <c r="I22" s="176">
        <f>ROUND(E22*H22,2)</f>
        <v>0</v>
      </c>
      <c r="J22" s="175"/>
      <c r="K22" s="176">
        <f>ROUND(E22*J22,2)</f>
        <v>0</v>
      </c>
      <c r="L22" s="176">
        <v>21</v>
      </c>
      <c r="M22" s="176">
        <f>G22*(1+L22/100)</f>
        <v>0</v>
      </c>
      <c r="N22" s="166">
        <v>0</v>
      </c>
      <c r="O22" s="166">
        <f>ROUND(E22*N22,5)</f>
        <v>0</v>
      </c>
      <c r="P22" s="166">
        <v>0</v>
      </c>
      <c r="Q22" s="166">
        <f>ROUND(E22*P22,5)</f>
        <v>0</v>
      </c>
      <c r="R22" s="166"/>
      <c r="S22" s="166"/>
      <c r="T22" s="167">
        <v>1.7629999999999999</v>
      </c>
      <c r="U22" s="166">
        <f>ROUND(E22*T22,2)</f>
        <v>63.47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104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outlineLevel="1" x14ac:dyDescent="0.25">
      <c r="A23" s="157"/>
      <c r="B23" s="163"/>
      <c r="C23" s="200" t="s">
        <v>128</v>
      </c>
      <c r="D23" s="168"/>
      <c r="E23" s="173">
        <v>36</v>
      </c>
      <c r="F23" s="176"/>
      <c r="G23" s="176"/>
      <c r="H23" s="176"/>
      <c r="I23" s="176"/>
      <c r="J23" s="176"/>
      <c r="K23" s="176"/>
      <c r="L23" s="176"/>
      <c r="M23" s="176"/>
      <c r="N23" s="166"/>
      <c r="O23" s="166"/>
      <c r="P23" s="166"/>
      <c r="Q23" s="166"/>
      <c r="R23" s="166"/>
      <c r="S23" s="166"/>
      <c r="T23" s="167"/>
      <c r="U23" s="166"/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106</v>
      </c>
      <c r="AF23" s="156">
        <v>0</v>
      </c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outlineLevel="1" x14ac:dyDescent="0.25">
      <c r="A24" s="157">
        <v>9</v>
      </c>
      <c r="B24" s="163" t="s">
        <v>129</v>
      </c>
      <c r="C24" s="199" t="s">
        <v>130</v>
      </c>
      <c r="D24" s="165" t="s">
        <v>124</v>
      </c>
      <c r="E24" s="172">
        <v>616.20000000000005</v>
      </c>
      <c r="F24" s="175"/>
      <c r="G24" s="176">
        <f>ROUND(E24*F24,2)</f>
        <v>0</v>
      </c>
      <c r="H24" s="175"/>
      <c r="I24" s="176">
        <f>ROUND(E24*H24,2)</f>
        <v>0</v>
      </c>
      <c r="J24" s="175"/>
      <c r="K24" s="176">
        <f>ROUND(E24*J24,2)</f>
        <v>0</v>
      </c>
      <c r="L24" s="176">
        <v>21</v>
      </c>
      <c r="M24" s="176">
        <f>G24*(1+L24/100)</f>
        <v>0</v>
      </c>
      <c r="N24" s="166">
        <v>0</v>
      </c>
      <c r="O24" s="166">
        <f>ROUND(E24*N24,5)</f>
        <v>0</v>
      </c>
      <c r="P24" s="166">
        <v>0</v>
      </c>
      <c r="Q24" s="166">
        <f>ROUND(E24*P24,5)</f>
        <v>0</v>
      </c>
      <c r="R24" s="166"/>
      <c r="S24" s="166"/>
      <c r="T24" s="167">
        <v>0.11</v>
      </c>
      <c r="U24" s="166">
        <f>ROUND(E24*T24,2)</f>
        <v>67.78</v>
      </c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104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outlineLevel="1" x14ac:dyDescent="0.25">
      <c r="A25" s="157"/>
      <c r="B25" s="163"/>
      <c r="C25" s="200" t="s">
        <v>131</v>
      </c>
      <c r="D25" s="168"/>
      <c r="E25" s="173">
        <v>142.19999999999999</v>
      </c>
      <c r="F25" s="176"/>
      <c r="G25" s="176"/>
      <c r="H25" s="176"/>
      <c r="I25" s="176"/>
      <c r="J25" s="176"/>
      <c r="K25" s="176"/>
      <c r="L25" s="176"/>
      <c r="M25" s="176"/>
      <c r="N25" s="166"/>
      <c r="O25" s="166"/>
      <c r="P25" s="166"/>
      <c r="Q25" s="166"/>
      <c r="R25" s="166"/>
      <c r="S25" s="166"/>
      <c r="T25" s="167"/>
      <c r="U25" s="166"/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106</v>
      </c>
      <c r="AF25" s="156">
        <v>0</v>
      </c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outlineLevel="1" x14ac:dyDescent="0.25">
      <c r="A26" s="157"/>
      <c r="B26" s="163"/>
      <c r="C26" s="200" t="s">
        <v>132</v>
      </c>
      <c r="D26" s="168"/>
      <c r="E26" s="173">
        <v>474</v>
      </c>
      <c r="F26" s="176"/>
      <c r="G26" s="176"/>
      <c r="H26" s="176"/>
      <c r="I26" s="176"/>
      <c r="J26" s="176"/>
      <c r="K26" s="176"/>
      <c r="L26" s="176"/>
      <c r="M26" s="176"/>
      <c r="N26" s="166"/>
      <c r="O26" s="166"/>
      <c r="P26" s="166"/>
      <c r="Q26" s="166"/>
      <c r="R26" s="166"/>
      <c r="S26" s="166"/>
      <c r="T26" s="167"/>
      <c r="U26" s="166"/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106</v>
      </c>
      <c r="AF26" s="156">
        <v>0</v>
      </c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5">
      <c r="A27" s="157">
        <v>10</v>
      </c>
      <c r="B27" s="163" t="s">
        <v>133</v>
      </c>
      <c r="C27" s="199" t="s">
        <v>134</v>
      </c>
      <c r="D27" s="165" t="s">
        <v>124</v>
      </c>
      <c r="E27" s="172">
        <v>616.20000000000005</v>
      </c>
      <c r="F27" s="175"/>
      <c r="G27" s="176">
        <f>ROUND(E27*F27,2)</f>
        <v>0</v>
      </c>
      <c r="H27" s="175"/>
      <c r="I27" s="176">
        <f>ROUND(E27*H27,2)</f>
        <v>0</v>
      </c>
      <c r="J27" s="175"/>
      <c r="K27" s="176">
        <f>ROUND(E27*J27,2)</f>
        <v>0</v>
      </c>
      <c r="L27" s="176">
        <v>21</v>
      </c>
      <c r="M27" s="176">
        <f>G27*(1+L27/100)</f>
        <v>0</v>
      </c>
      <c r="N27" s="166">
        <v>0</v>
      </c>
      <c r="O27" s="166">
        <f>ROUND(E27*N27,5)</f>
        <v>0</v>
      </c>
      <c r="P27" s="166">
        <v>0</v>
      </c>
      <c r="Q27" s="166">
        <f>ROUND(E27*P27,5)</f>
        <v>0</v>
      </c>
      <c r="R27" s="166"/>
      <c r="S27" s="166"/>
      <c r="T27" s="167">
        <v>4.3099999999999999E-2</v>
      </c>
      <c r="U27" s="166">
        <f>ROUND(E27*T27,2)</f>
        <v>26.56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104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outlineLevel="1" x14ac:dyDescent="0.25">
      <c r="A28" s="157"/>
      <c r="B28" s="163"/>
      <c r="C28" s="200" t="s">
        <v>131</v>
      </c>
      <c r="D28" s="168"/>
      <c r="E28" s="173">
        <v>142.19999999999999</v>
      </c>
      <c r="F28" s="176"/>
      <c r="G28" s="176"/>
      <c r="H28" s="176"/>
      <c r="I28" s="176"/>
      <c r="J28" s="176"/>
      <c r="K28" s="176"/>
      <c r="L28" s="176"/>
      <c r="M28" s="176"/>
      <c r="N28" s="166"/>
      <c r="O28" s="166"/>
      <c r="P28" s="166"/>
      <c r="Q28" s="166"/>
      <c r="R28" s="166"/>
      <c r="S28" s="166"/>
      <c r="T28" s="167"/>
      <c r="U28" s="166"/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106</v>
      </c>
      <c r="AF28" s="156">
        <v>0</v>
      </c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 x14ac:dyDescent="0.25">
      <c r="A29" s="157"/>
      <c r="B29" s="163"/>
      <c r="C29" s="200" t="s">
        <v>132</v>
      </c>
      <c r="D29" s="168"/>
      <c r="E29" s="173">
        <v>474</v>
      </c>
      <c r="F29" s="176"/>
      <c r="G29" s="176"/>
      <c r="H29" s="176"/>
      <c r="I29" s="176"/>
      <c r="J29" s="176"/>
      <c r="K29" s="176"/>
      <c r="L29" s="176"/>
      <c r="M29" s="176"/>
      <c r="N29" s="166"/>
      <c r="O29" s="166"/>
      <c r="P29" s="166"/>
      <c r="Q29" s="166"/>
      <c r="R29" s="166"/>
      <c r="S29" s="166"/>
      <c r="T29" s="167"/>
      <c r="U29" s="166"/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106</v>
      </c>
      <c r="AF29" s="156">
        <v>0</v>
      </c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outlineLevel="1" x14ac:dyDescent="0.25">
      <c r="A30" s="157">
        <v>11</v>
      </c>
      <c r="B30" s="163" t="s">
        <v>135</v>
      </c>
      <c r="C30" s="199" t="s">
        <v>136</v>
      </c>
      <c r="D30" s="165" t="s">
        <v>124</v>
      </c>
      <c r="E30" s="172">
        <v>54.18</v>
      </c>
      <c r="F30" s="175"/>
      <c r="G30" s="176">
        <f>ROUND(E30*F30,2)</f>
        <v>0</v>
      </c>
      <c r="H30" s="175"/>
      <c r="I30" s="176">
        <f>ROUND(E30*H30,2)</f>
        <v>0</v>
      </c>
      <c r="J30" s="175"/>
      <c r="K30" s="176">
        <f>ROUND(E30*J30,2)</f>
        <v>0</v>
      </c>
      <c r="L30" s="176">
        <v>21</v>
      </c>
      <c r="M30" s="176">
        <f>G30*(1+L30/100)</f>
        <v>0</v>
      </c>
      <c r="N30" s="166">
        <v>0</v>
      </c>
      <c r="O30" s="166">
        <f>ROUND(E30*N30,5)</f>
        <v>0</v>
      </c>
      <c r="P30" s="166">
        <v>0</v>
      </c>
      <c r="Q30" s="166">
        <f>ROUND(E30*P30,5)</f>
        <v>0</v>
      </c>
      <c r="R30" s="166"/>
      <c r="S30" s="166"/>
      <c r="T30" s="167">
        <v>0.36499999999999999</v>
      </c>
      <c r="U30" s="166">
        <f>ROUND(E30*T30,2)</f>
        <v>19.78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104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outlineLevel="1" x14ac:dyDescent="0.25">
      <c r="A31" s="157"/>
      <c r="B31" s="163"/>
      <c r="C31" s="200" t="s">
        <v>137</v>
      </c>
      <c r="D31" s="168"/>
      <c r="E31" s="173">
        <v>18.18</v>
      </c>
      <c r="F31" s="176"/>
      <c r="G31" s="176"/>
      <c r="H31" s="176"/>
      <c r="I31" s="176"/>
      <c r="J31" s="176"/>
      <c r="K31" s="176"/>
      <c r="L31" s="176"/>
      <c r="M31" s="176"/>
      <c r="N31" s="166"/>
      <c r="O31" s="166"/>
      <c r="P31" s="166"/>
      <c r="Q31" s="166"/>
      <c r="R31" s="166"/>
      <c r="S31" s="166"/>
      <c r="T31" s="167"/>
      <c r="U31" s="166"/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106</v>
      </c>
      <c r="AF31" s="156">
        <v>0</v>
      </c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outlineLevel="1" x14ac:dyDescent="0.25">
      <c r="A32" s="157"/>
      <c r="B32" s="163"/>
      <c r="C32" s="200" t="s">
        <v>128</v>
      </c>
      <c r="D32" s="168"/>
      <c r="E32" s="173">
        <v>36</v>
      </c>
      <c r="F32" s="176"/>
      <c r="G32" s="176"/>
      <c r="H32" s="176"/>
      <c r="I32" s="176"/>
      <c r="J32" s="176"/>
      <c r="K32" s="176"/>
      <c r="L32" s="176"/>
      <c r="M32" s="176"/>
      <c r="N32" s="166"/>
      <c r="O32" s="166"/>
      <c r="P32" s="166"/>
      <c r="Q32" s="166"/>
      <c r="R32" s="166"/>
      <c r="S32" s="166"/>
      <c r="T32" s="167"/>
      <c r="U32" s="166"/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106</v>
      </c>
      <c r="AF32" s="156">
        <v>0</v>
      </c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outlineLevel="1" x14ac:dyDescent="0.25">
      <c r="A33" s="157">
        <v>12</v>
      </c>
      <c r="B33" s="163" t="s">
        <v>138</v>
      </c>
      <c r="C33" s="199" t="s">
        <v>139</v>
      </c>
      <c r="D33" s="165" t="s">
        <v>124</v>
      </c>
      <c r="E33" s="172">
        <v>723.48</v>
      </c>
      <c r="F33" s="175"/>
      <c r="G33" s="176">
        <f>ROUND(E33*F33,2)</f>
        <v>0</v>
      </c>
      <c r="H33" s="175"/>
      <c r="I33" s="176">
        <f>ROUND(E33*H33,2)</f>
        <v>0</v>
      </c>
      <c r="J33" s="175"/>
      <c r="K33" s="176">
        <f>ROUND(E33*J33,2)</f>
        <v>0</v>
      </c>
      <c r="L33" s="176">
        <v>21</v>
      </c>
      <c r="M33" s="176">
        <f>G33*(1+L33/100)</f>
        <v>0</v>
      </c>
      <c r="N33" s="166">
        <v>0</v>
      </c>
      <c r="O33" s="166">
        <f>ROUND(E33*N33,5)</f>
        <v>0</v>
      </c>
      <c r="P33" s="166">
        <v>0</v>
      </c>
      <c r="Q33" s="166">
        <f>ROUND(E33*P33,5)</f>
        <v>0</v>
      </c>
      <c r="R33" s="166"/>
      <c r="S33" s="166"/>
      <c r="T33" s="167">
        <v>1.0999999999999999E-2</v>
      </c>
      <c r="U33" s="166">
        <f>ROUND(E33*T33,2)</f>
        <v>7.96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104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outlineLevel="1" x14ac:dyDescent="0.25">
      <c r="A34" s="157">
        <v>13</v>
      </c>
      <c r="B34" s="163" t="s">
        <v>140</v>
      </c>
      <c r="C34" s="199" t="s">
        <v>141</v>
      </c>
      <c r="D34" s="165" t="s">
        <v>124</v>
      </c>
      <c r="E34" s="172">
        <v>723.48</v>
      </c>
      <c r="F34" s="175"/>
      <c r="G34" s="176">
        <f>ROUND(E34*F34,2)</f>
        <v>0</v>
      </c>
      <c r="H34" s="175"/>
      <c r="I34" s="176">
        <f>ROUND(E34*H34,2)</f>
        <v>0</v>
      </c>
      <c r="J34" s="175"/>
      <c r="K34" s="176">
        <f>ROUND(E34*J34,2)</f>
        <v>0</v>
      </c>
      <c r="L34" s="176">
        <v>21</v>
      </c>
      <c r="M34" s="176">
        <f>G34*(1+L34/100)</f>
        <v>0</v>
      </c>
      <c r="N34" s="166">
        <v>0</v>
      </c>
      <c r="O34" s="166">
        <f>ROUND(E34*N34,5)</f>
        <v>0</v>
      </c>
      <c r="P34" s="166">
        <v>0</v>
      </c>
      <c r="Q34" s="166">
        <f>ROUND(E34*P34,5)</f>
        <v>0</v>
      </c>
      <c r="R34" s="166"/>
      <c r="S34" s="166"/>
      <c r="T34" s="167">
        <v>5.2999999999999999E-2</v>
      </c>
      <c r="U34" s="166">
        <f>ROUND(E34*T34,2)</f>
        <v>38.340000000000003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104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outlineLevel="1" x14ac:dyDescent="0.25">
      <c r="A35" s="157">
        <v>14</v>
      </c>
      <c r="B35" s="163" t="s">
        <v>142</v>
      </c>
      <c r="C35" s="199" t="s">
        <v>143</v>
      </c>
      <c r="D35" s="165" t="s">
        <v>124</v>
      </c>
      <c r="E35" s="172">
        <v>284.39999999999998</v>
      </c>
      <c r="F35" s="175"/>
      <c r="G35" s="176">
        <f>ROUND(E35*F35,2)</f>
        <v>0</v>
      </c>
      <c r="H35" s="175"/>
      <c r="I35" s="176">
        <f>ROUND(E35*H35,2)</f>
        <v>0</v>
      </c>
      <c r="J35" s="175"/>
      <c r="K35" s="176">
        <f>ROUND(E35*J35,2)</f>
        <v>0</v>
      </c>
      <c r="L35" s="176">
        <v>21</v>
      </c>
      <c r="M35" s="176">
        <f>G35*(1+L35/100)</f>
        <v>0</v>
      </c>
      <c r="N35" s="166">
        <v>0</v>
      </c>
      <c r="O35" s="166">
        <f>ROUND(E35*N35,5)</f>
        <v>0</v>
      </c>
      <c r="P35" s="166">
        <v>0</v>
      </c>
      <c r="Q35" s="166">
        <f>ROUND(E35*P35,5)</f>
        <v>0</v>
      </c>
      <c r="R35" s="166"/>
      <c r="S35" s="166"/>
      <c r="T35" s="167">
        <v>5.6000000000000001E-2</v>
      </c>
      <c r="U35" s="166">
        <f>ROUND(E35*T35,2)</f>
        <v>15.93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104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5">
      <c r="A36" s="157"/>
      <c r="B36" s="163"/>
      <c r="C36" s="200" t="s">
        <v>144</v>
      </c>
      <c r="D36" s="168"/>
      <c r="E36" s="173">
        <v>284.39999999999998</v>
      </c>
      <c r="F36" s="176"/>
      <c r="G36" s="176"/>
      <c r="H36" s="176"/>
      <c r="I36" s="176"/>
      <c r="J36" s="176"/>
      <c r="K36" s="176"/>
      <c r="L36" s="176"/>
      <c r="M36" s="176"/>
      <c r="N36" s="166"/>
      <c r="O36" s="166"/>
      <c r="P36" s="166"/>
      <c r="Q36" s="166"/>
      <c r="R36" s="166"/>
      <c r="S36" s="166"/>
      <c r="T36" s="167"/>
      <c r="U36" s="166"/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106</v>
      </c>
      <c r="AF36" s="156">
        <v>0</v>
      </c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outlineLevel="1" x14ac:dyDescent="0.25">
      <c r="A37" s="157">
        <v>15</v>
      </c>
      <c r="B37" s="163" t="s">
        <v>145</v>
      </c>
      <c r="C37" s="199" t="s">
        <v>146</v>
      </c>
      <c r="D37" s="165" t="s">
        <v>147</v>
      </c>
      <c r="E37" s="172">
        <v>511.92</v>
      </c>
      <c r="F37" s="175"/>
      <c r="G37" s="176">
        <f>ROUND(E37*F37,2)</f>
        <v>0</v>
      </c>
      <c r="H37" s="175"/>
      <c r="I37" s="176">
        <f>ROUND(E37*H37,2)</f>
        <v>0</v>
      </c>
      <c r="J37" s="175"/>
      <c r="K37" s="176">
        <f>ROUND(E37*J37,2)</f>
        <v>0</v>
      </c>
      <c r="L37" s="176">
        <v>21</v>
      </c>
      <c r="M37" s="176">
        <f>G37*(1+L37/100)</f>
        <v>0</v>
      </c>
      <c r="N37" s="166">
        <v>1</v>
      </c>
      <c r="O37" s="166">
        <f>ROUND(E37*N37,5)</f>
        <v>511.92</v>
      </c>
      <c r="P37" s="166">
        <v>0</v>
      </c>
      <c r="Q37" s="166">
        <f>ROUND(E37*P37,5)</f>
        <v>0</v>
      </c>
      <c r="R37" s="166"/>
      <c r="S37" s="166"/>
      <c r="T37" s="167">
        <v>0</v>
      </c>
      <c r="U37" s="166">
        <f>ROUND(E37*T37,2)</f>
        <v>0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148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outlineLevel="1" x14ac:dyDescent="0.25">
      <c r="A38" s="157"/>
      <c r="B38" s="163"/>
      <c r="C38" s="200" t="s">
        <v>149</v>
      </c>
      <c r="D38" s="168"/>
      <c r="E38" s="173">
        <v>511.92</v>
      </c>
      <c r="F38" s="176"/>
      <c r="G38" s="176"/>
      <c r="H38" s="176"/>
      <c r="I38" s="176"/>
      <c r="J38" s="176"/>
      <c r="K38" s="176"/>
      <c r="L38" s="176"/>
      <c r="M38" s="176"/>
      <c r="N38" s="166"/>
      <c r="O38" s="166"/>
      <c r="P38" s="166"/>
      <c r="Q38" s="166"/>
      <c r="R38" s="166"/>
      <c r="S38" s="166"/>
      <c r="T38" s="167"/>
      <c r="U38" s="166"/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106</v>
      </c>
      <c r="AF38" s="156">
        <v>0</v>
      </c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 x14ac:dyDescent="0.25">
      <c r="A39" s="157">
        <v>16</v>
      </c>
      <c r="B39" s="163" t="s">
        <v>150</v>
      </c>
      <c r="C39" s="199" t="s">
        <v>151</v>
      </c>
      <c r="D39" s="165" t="s">
        <v>124</v>
      </c>
      <c r="E39" s="172">
        <v>723.48</v>
      </c>
      <c r="F39" s="175"/>
      <c r="G39" s="176">
        <f>ROUND(E39*F39,2)</f>
        <v>0</v>
      </c>
      <c r="H39" s="175"/>
      <c r="I39" s="176">
        <f>ROUND(E39*H39,2)</f>
        <v>0</v>
      </c>
      <c r="J39" s="175"/>
      <c r="K39" s="176">
        <f>ROUND(E39*J39,2)</f>
        <v>0</v>
      </c>
      <c r="L39" s="176">
        <v>21</v>
      </c>
      <c r="M39" s="176">
        <f>G39*(1+L39/100)</f>
        <v>0</v>
      </c>
      <c r="N39" s="166">
        <v>0</v>
      </c>
      <c r="O39" s="166">
        <f>ROUND(E39*N39,5)</f>
        <v>0</v>
      </c>
      <c r="P39" s="166">
        <v>0</v>
      </c>
      <c r="Q39" s="166">
        <f>ROUND(E39*P39,5)</f>
        <v>0</v>
      </c>
      <c r="R39" s="166"/>
      <c r="S39" s="166"/>
      <c r="T39" s="167">
        <v>3.1E-2</v>
      </c>
      <c r="U39" s="166">
        <f>ROUND(E39*T39,2)</f>
        <v>22.43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104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outlineLevel="1" x14ac:dyDescent="0.25">
      <c r="A40" s="157">
        <v>17</v>
      </c>
      <c r="B40" s="163" t="s">
        <v>152</v>
      </c>
      <c r="C40" s="199" t="s">
        <v>153</v>
      </c>
      <c r="D40" s="165" t="s">
        <v>103</v>
      </c>
      <c r="E40" s="172">
        <v>948</v>
      </c>
      <c r="F40" s="175"/>
      <c r="G40" s="176">
        <f>ROUND(E40*F40,2)</f>
        <v>0</v>
      </c>
      <c r="H40" s="175"/>
      <c r="I40" s="176">
        <f>ROUND(E40*H40,2)</f>
        <v>0</v>
      </c>
      <c r="J40" s="175"/>
      <c r="K40" s="176">
        <f>ROUND(E40*J40,2)</f>
        <v>0</v>
      </c>
      <c r="L40" s="176">
        <v>21</v>
      </c>
      <c r="M40" s="176">
        <f>G40*(1+L40/100)</f>
        <v>0</v>
      </c>
      <c r="N40" s="166">
        <v>0</v>
      </c>
      <c r="O40" s="166">
        <f>ROUND(E40*N40,5)</f>
        <v>0</v>
      </c>
      <c r="P40" s="166">
        <v>0</v>
      </c>
      <c r="Q40" s="166">
        <f>ROUND(E40*P40,5)</f>
        <v>0</v>
      </c>
      <c r="R40" s="166"/>
      <c r="S40" s="166"/>
      <c r="T40" s="167">
        <v>1.7999999999999999E-2</v>
      </c>
      <c r="U40" s="166">
        <f>ROUND(E40*T40,2)</f>
        <v>17.059999999999999</v>
      </c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104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outlineLevel="1" x14ac:dyDescent="0.25">
      <c r="A41" s="157"/>
      <c r="B41" s="163"/>
      <c r="C41" s="200" t="s">
        <v>154</v>
      </c>
      <c r="D41" s="168"/>
      <c r="E41" s="173">
        <v>948</v>
      </c>
      <c r="F41" s="176"/>
      <c r="G41" s="176"/>
      <c r="H41" s="176"/>
      <c r="I41" s="176"/>
      <c r="J41" s="176"/>
      <c r="K41" s="176"/>
      <c r="L41" s="176"/>
      <c r="M41" s="176"/>
      <c r="N41" s="166"/>
      <c r="O41" s="166"/>
      <c r="P41" s="166"/>
      <c r="Q41" s="166"/>
      <c r="R41" s="166"/>
      <c r="S41" s="166"/>
      <c r="T41" s="167"/>
      <c r="U41" s="166"/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106</v>
      </c>
      <c r="AF41" s="156">
        <v>0</v>
      </c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outlineLevel="1" x14ac:dyDescent="0.25">
      <c r="A42" s="157">
        <v>18</v>
      </c>
      <c r="B42" s="163" t="s">
        <v>155</v>
      </c>
      <c r="C42" s="199" t="s">
        <v>156</v>
      </c>
      <c r="D42" s="165" t="s">
        <v>103</v>
      </c>
      <c r="E42" s="172">
        <v>415</v>
      </c>
      <c r="F42" s="175"/>
      <c r="G42" s="176">
        <f>ROUND(E42*F42,2)</f>
        <v>0</v>
      </c>
      <c r="H42" s="175"/>
      <c r="I42" s="176">
        <f>ROUND(E42*H42,2)</f>
        <v>0</v>
      </c>
      <c r="J42" s="175"/>
      <c r="K42" s="176">
        <f>ROUND(E42*J42,2)</f>
        <v>0</v>
      </c>
      <c r="L42" s="176">
        <v>21</v>
      </c>
      <c r="M42" s="176">
        <f>G42*(1+L42/100)</f>
        <v>0</v>
      </c>
      <c r="N42" s="166">
        <v>0</v>
      </c>
      <c r="O42" s="166">
        <f>ROUND(E42*N42,5)</f>
        <v>0</v>
      </c>
      <c r="P42" s="166">
        <v>0</v>
      </c>
      <c r="Q42" s="166">
        <f>ROUND(E42*P42,5)</f>
        <v>0</v>
      </c>
      <c r="R42" s="166"/>
      <c r="S42" s="166"/>
      <c r="T42" s="167">
        <v>9.6000000000000002E-2</v>
      </c>
      <c r="U42" s="166">
        <f>ROUND(E42*T42,2)</f>
        <v>39.840000000000003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104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outlineLevel="1" x14ac:dyDescent="0.25">
      <c r="A43" s="157"/>
      <c r="B43" s="163"/>
      <c r="C43" s="200" t="s">
        <v>157</v>
      </c>
      <c r="D43" s="168"/>
      <c r="E43" s="173">
        <v>354</v>
      </c>
      <c r="F43" s="176"/>
      <c r="G43" s="176"/>
      <c r="H43" s="176"/>
      <c r="I43" s="176"/>
      <c r="J43" s="176"/>
      <c r="K43" s="176"/>
      <c r="L43" s="176"/>
      <c r="M43" s="176"/>
      <c r="N43" s="166"/>
      <c r="O43" s="166"/>
      <c r="P43" s="166"/>
      <c r="Q43" s="166"/>
      <c r="R43" s="166"/>
      <c r="S43" s="166"/>
      <c r="T43" s="167"/>
      <c r="U43" s="166"/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106</v>
      </c>
      <c r="AF43" s="156">
        <v>0</v>
      </c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outlineLevel="1" x14ac:dyDescent="0.25">
      <c r="A44" s="157"/>
      <c r="B44" s="163"/>
      <c r="C44" s="200" t="s">
        <v>158</v>
      </c>
      <c r="D44" s="168"/>
      <c r="E44" s="173">
        <v>61</v>
      </c>
      <c r="F44" s="176"/>
      <c r="G44" s="176"/>
      <c r="H44" s="176"/>
      <c r="I44" s="176"/>
      <c r="J44" s="176"/>
      <c r="K44" s="176"/>
      <c r="L44" s="176"/>
      <c r="M44" s="176"/>
      <c r="N44" s="166"/>
      <c r="O44" s="166"/>
      <c r="P44" s="166"/>
      <c r="Q44" s="166"/>
      <c r="R44" s="166"/>
      <c r="S44" s="166"/>
      <c r="T44" s="167"/>
      <c r="U44" s="166"/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106</v>
      </c>
      <c r="AF44" s="156">
        <v>0</v>
      </c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outlineLevel="1" x14ac:dyDescent="0.25">
      <c r="A45" s="157">
        <v>19</v>
      </c>
      <c r="B45" s="163" t="s">
        <v>159</v>
      </c>
      <c r="C45" s="199" t="s">
        <v>160</v>
      </c>
      <c r="D45" s="165" t="s">
        <v>103</v>
      </c>
      <c r="E45" s="172">
        <v>76</v>
      </c>
      <c r="F45" s="175"/>
      <c r="G45" s="176">
        <f>ROUND(E45*F45,2)</f>
        <v>0</v>
      </c>
      <c r="H45" s="175"/>
      <c r="I45" s="176">
        <f>ROUND(E45*H45,2)</f>
        <v>0</v>
      </c>
      <c r="J45" s="175"/>
      <c r="K45" s="176">
        <f>ROUND(E45*J45,2)</f>
        <v>0</v>
      </c>
      <c r="L45" s="176">
        <v>21</v>
      </c>
      <c r="M45" s="176">
        <f>G45*(1+L45/100)</f>
        <v>0</v>
      </c>
      <c r="N45" s="166">
        <v>0</v>
      </c>
      <c r="O45" s="166">
        <f>ROUND(E45*N45,5)</f>
        <v>0</v>
      </c>
      <c r="P45" s="166">
        <v>0</v>
      </c>
      <c r="Q45" s="166">
        <f>ROUND(E45*P45,5)</f>
        <v>0</v>
      </c>
      <c r="R45" s="166"/>
      <c r="S45" s="166"/>
      <c r="T45" s="167">
        <v>0.254</v>
      </c>
      <c r="U45" s="166">
        <f>ROUND(E45*T45,2)</f>
        <v>19.3</v>
      </c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104</v>
      </c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outlineLevel="1" x14ac:dyDescent="0.25">
      <c r="A46" s="157"/>
      <c r="B46" s="163"/>
      <c r="C46" s="200" t="s">
        <v>161</v>
      </c>
      <c r="D46" s="168"/>
      <c r="E46" s="173">
        <v>76</v>
      </c>
      <c r="F46" s="176"/>
      <c r="G46" s="176"/>
      <c r="H46" s="176"/>
      <c r="I46" s="176"/>
      <c r="J46" s="176"/>
      <c r="K46" s="176"/>
      <c r="L46" s="176"/>
      <c r="M46" s="176"/>
      <c r="N46" s="166"/>
      <c r="O46" s="166"/>
      <c r="P46" s="166"/>
      <c r="Q46" s="166"/>
      <c r="R46" s="166"/>
      <c r="S46" s="166"/>
      <c r="T46" s="167"/>
      <c r="U46" s="166"/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106</v>
      </c>
      <c r="AF46" s="156">
        <v>0</v>
      </c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outlineLevel="1" x14ac:dyDescent="0.25">
      <c r="A47" s="157">
        <v>20</v>
      </c>
      <c r="B47" s="163" t="s">
        <v>162</v>
      </c>
      <c r="C47" s="199" t="s">
        <v>163</v>
      </c>
      <c r="D47" s="165" t="s">
        <v>124</v>
      </c>
      <c r="E47" s="172">
        <v>15.2</v>
      </c>
      <c r="F47" s="175"/>
      <c r="G47" s="176">
        <f>ROUND(E47*F47,2)</f>
        <v>0</v>
      </c>
      <c r="H47" s="175"/>
      <c r="I47" s="176">
        <f>ROUND(E47*H47,2)</f>
        <v>0</v>
      </c>
      <c r="J47" s="175"/>
      <c r="K47" s="176">
        <f>ROUND(E47*J47,2)</f>
        <v>0</v>
      </c>
      <c r="L47" s="176">
        <v>21</v>
      </c>
      <c r="M47" s="176">
        <f>G47*(1+L47/100)</f>
        <v>0</v>
      </c>
      <c r="N47" s="166">
        <v>1.67</v>
      </c>
      <c r="O47" s="166">
        <f>ROUND(E47*N47,5)</f>
        <v>25.384</v>
      </c>
      <c r="P47" s="166">
        <v>0</v>
      </c>
      <c r="Q47" s="166">
        <f>ROUND(E47*P47,5)</f>
        <v>0</v>
      </c>
      <c r="R47" s="166"/>
      <c r="S47" s="166"/>
      <c r="T47" s="167">
        <v>0</v>
      </c>
      <c r="U47" s="166">
        <f>ROUND(E47*T47,2)</f>
        <v>0</v>
      </c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148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outlineLevel="1" x14ac:dyDescent="0.25">
      <c r="A48" s="157"/>
      <c r="B48" s="163"/>
      <c r="C48" s="200" t="s">
        <v>164</v>
      </c>
      <c r="D48" s="168"/>
      <c r="E48" s="173">
        <v>15.2</v>
      </c>
      <c r="F48" s="176"/>
      <c r="G48" s="176"/>
      <c r="H48" s="176"/>
      <c r="I48" s="176"/>
      <c r="J48" s="176"/>
      <c r="K48" s="176"/>
      <c r="L48" s="176"/>
      <c r="M48" s="176"/>
      <c r="N48" s="166"/>
      <c r="O48" s="166"/>
      <c r="P48" s="166"/>
      <c r="Q48" s="166"/>
      <c r="R48" s="166"/>
      <c r="S48" s="166"/>
      <c r="T48" s="167"/>
      <c r="U48" s="166"/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106</v>
      </c>
      <c r="AF48" s="156">
        <v>0</v>
      </c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outlineLevel="1" x14ac:dyDescent="0.25">
      <c r="A49" s="157">
        <v>21</v>
      </c>
      <c r="B49" s="163" t="s">
        <v>165</v>
      </c>
      <c r="C49" s="199" t="s">
        <v>166</v>
      </c>
      <c r="D49" s="165" t="s">
        <v>103</v>
      </c>
      <c r="E49" s="172">
        <v>948</v>
      </c>
      <c r="F49" s="175"/>
      <c r="G49" s="176">
        <f>ROUND(E49*F49,2)</f>
        <v>0</v>
      </c>
      <c r="H49" s="175"/>
      <c r="I49" s="176">
        <f>ROUND(E49*H49,2)</f>
        <v>0</v>
      </c>
      <c r="J49" s="175"/>
      <c r="K49" s="176">
        <f>ROUND(E49*J49,2)</f>
        <v>0</v>
      </c>
      <c r="L49" s="176">
        <v>21</v>
      </c>
      <c r="M49" s="176">
        <f>G49*(1+L49/100)</f>
        <v>0</v>
      </c>
      <c r="N49" s="166">
        <v>0</v>
      </c>
      <c r="O49" s="166">
        <f>ROUND(E49*N49,5)</f>
        <v>0</v>
      </c>
      <c r="P49" s="166">
        <v>0</v>
      </c>
      <c r="Q49" s="166">
        <f>ROUND(E49*P49,5)</f>
        <v>0</v>
      </c>
      <c r="R49" s="166"/>
      <c r="S49" s="166"/>
      <c r="T49" s="167">
        <v>1.7999999999999999E-2</v>
      </c>
      <c r="U49" s="166">
        <f>ROUND(E49*T49,2)</f>
        <v>17.059999999999999</v>
      </c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104</v>
      </c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outlineLevel="1" x14ac:dyDescent="0.25">
      <c r="A50" s="157"/>
      <c r="B50" s="163"/>
      <c r="C50" s="200" t="s">
        <v>167</v>
      </c>
      <c r="D50" s="168"/>
      <c r="E50" s="173">
        <v>948</v>
      </c>
      <c r="F50" s="176"/>
      <c r="G50" s="176"/>
      <c r="H50" s="176"/>
      <c r="I50" s="176"/>
      <c r="J50" s="176"/>
      <c r="K50" s="176"/>
      <c r="L50" s="176"/>
      <c r="M50" s="176"/>
      <c r="N50" s="166"/>
      <c r="O50" s="166"/>
      <c r="P50" s="166"/>
      <c r="Q50" s="166"/>
      <c r="R50" s="166"/>
      <c r="S50" s="166"/>
      <c r="T50" s="167"/>
      <c r="U50" s="166"/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106</v>
      </c>
      <c r="AF50" s="156">
        <v>0</v>
      </c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outlineLevel="1" x14ac:dyDescent="0.25">
      <c r="A51" s="157">
        <v>22</v>
      </c>
      <c r="B51" s="163" t="s">
        <v>168</v>
      </c>
      <c r="C51" s="199" t="s">
        <v>169</v>
      </c>
      <c r="D51" s="165" t="s">
        <v>124</v>
      </c>
      <c r="E51" s="172">
        <v>723.48</v>
      </c>
      <c r="F51" s="175"/>
      <c r="G51" s="176">
        <f>ROUND(E51*F51,2)</f>
        <v>0</v>
      </c>
      <c r="H51" s="175"/>
      <c r="I51" s="176">
        <f>ROUND(E51*H51,2)</f>
        <v>0</v>
      </c>
      <c r="J51" s="175"/>
      <c r="K51" s="176">
        <f>ROUND(E51*J51,2)</f>
        <v>0</v>
      </c>
      <c r="L51" s="176">
        <v>21</v>
      </c>
      <c r="M51" s="176">
        <f>G51*(1+L51/100)</f>
        <v>0</v>
      </c>
      <c r="N51" s="166">
        <v>0</v>
      </c>
      <c r="O51" s="166">
        <f>ROUND(E51*N51,5)</f>
        <v>0</v>
      </c>
      <c r="P51" s="166">
        <v>0</v>
      </c>
      <c r="Q51" s="166">
        <f>ROUND(E51*P51,5)</f>
        <v>0</v>
      </c>
      <c r="R51" s="166"/>
      <c r="S51" s="166"/>
      <c r="T51" s="167">
        <v>0</v>
      </c>
      <c r="U51" s="166">
        <f>ROUND(E51*T51,2)</f>
        <v>0</v>
      </c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104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x14ac:dyDescent="0.25">
      <c r="A52" s="158" t="s">
        <v>99</v>
      </c>
      <c r="B52" s="164" t="s">
        <v>58</v>
      </c>
      <c r="C52" s="201" t="s">
        <v>59</v>
      </c>
      <c r="D52" s="169"/>
      <c r="E52" s="174"/>
      <c r="F52" s="177"/>
      <c r="G52" s="177">
        <f>SUMIF(AE53:AE64,"&lt;&gt;NOR",G53:G64)</f>
        <v>0</v>
      </c>
      <c r="H52" s="177"/>
      <c r="I52" s="177">
        <f>SUM(I53:I64)</f>
        <v>0</v>
      </c>
      <c r="J52" s="177"/>
      <c r="K52" s="177">
        <f>SUM(K53:K64)</f>
        <v>0</v>
      </c>
      <c r="L52" s="177"/>
      <c r="M52" s="177">
        <f>SUM(M53:M64)</f>
        <v>0</v>
      </c>
      <c r="N52" s="170"/>
      <c r="O52" s="170">
        <f>SUM(O53:O64)</f>
        <v>31.66046</v>
      </c>
      <c r="P52" s="170"/>
      <c r="Q52" s="170">
        <f>SUM(Q53:Q64)</f>
        <v>0</v>
      </c>
      <c r="R52" s="170"/>
      <c r="S52" s="170"/>
      <c r="T52" s="171"/>
      <c r="U52" s="170">
        <f>SUM(U53:U64)</f>
        <v>42.05</v>
      </c>
      <c r="AE52" t="s">
        <v>100</v>
      </c>
    </row>
    <row r="53" spans="1:60" outlineLevel="1" x14ac:dyDescent="0.25">
      <c r="A53" s="157">
        <v>23</v>
      </c>
      <c r="B53" s="163" t="s">
        <v>170</v>
      </c>
      <c r="C53" s="199" t="s">
        <v>171</v>
      </c>
      <c r="D53" s="165" t="s">
        <v>124</v>
      </c>
      <c r="E53" s="172">
        <v>2.5249999999999999</v>
      </c>
      <c r="F53" s="175"/>
      <c r="G53" s="176">
        <f>ROUND(E53*F53,2)</f>
        <v>0</v>
      </c>
      <c r="H53" s="175"/>
      <c r="I53" s="176">
        <f>ROUND(E53*H53,2)</f>
        <v>0</v>
      </c>
      <c r="J53" s="175"/>
      <c r="K53" s="176">
        <f>ROUND(E53*J53,2)</f>
        <v>0</v>
      </c>
      <c r="L53" s="176">
        <v>21</v>
      </c>
      <c r="M53" s="176">
        <f>G53*(1+L53/100)</f>
        <v>0</v>
      </c>
      <c r="N53" s="166">
        <v>1.9205000000000001</v>
      </c>
      <c r="O53" s="166">
        <f>ROUND(E53*N53,5)</f>
        <v>4.8492600000000001</v>
      </c>
      <c r="P53" s="166">
        <v>0</v>
      </c>
      <c r="Q53" s="166">
        <f>ROUND(E53*P53,5)</f>
        <v>0</v>
      </c>
      <c r="R53" s="166"/>
      <c r="S53" s="166"/>
      <c r="T53" s="167">
        <v>1.5840000000000001</v>
      </c>
      <c r="U53" s="166">
        <f>ROUND(E53*T53,2)</f>
        <v>4</v>
      </c>
      <c r="V53" s="156"/>
      <c r="W53" s="156"/>
      <c r="X53" s="156"/>
      <c r="Y53" s="156"/>
      <c r="Z53" s="156"/>
      <c r="AA53" s="156"/>
      <c r="AB53" s="156"/>
      <c r="AC53" s="156"/>
      <c r="AD53" s="156"/>
      <c r="AE53" s="156" t="s">
        <v>104</v>
      </c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outlineLevel="1" x14ac:dyDescent="0.25">
      <c r="A54" s="157"/>
      <c r="B54" s="163"/>
      <c r="C54" s="200" t="s">
        <v>172</v>
      </c>
      <c r="D54" s="168"/>
      <c r="E54" s="173">
        <v>2.5249999999999999</v>
      </c>
      <c r="F54" s="176"/>
      <c r="G54" s="176"/>
      <c r="H54" s="176"/>
      <c r="I54" s="176"/>
      <c r="J54" s="176"/>
      <c r="K54" s="176"/>
      <c r="L54" s="176"/>
      <c r="M54" s="176"/>
      <c r="N54" s="166"/>
      <c r="O54" s="166"/>
      <c r="P54" s="166"/>
      <c r="Q54" s="166"/>
      <c r="R54" s="166"/>
      <c r="S54" s="166"/>
      <c r="T54" s="167"/>
      <c r="U54" s="166"/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106</v>
      </c>
      <c r="AF54" s="156">
        <v>0</v>
      </c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outlineLevel="1" x14ac:dyDescent="0.25">
      <c r="A55" s="157">
        <v>24</v>
      </c>
      <c r="B55" s="163" t="s">
        <v>173</v>
      </c>
      <c r="C55" s="199" t="s">
        <v>174</v>
      </c>
      <c r="D55" s="165" t="s">
        <v>124</v>
      </c>
      <c r="E55" s="172">
        <v>15.15</v>
      </c>
      <c r="F55" s="175"/>
      <c r="G55" s="176">
        <f>ROUND(E55*F55,2)</f>
        <v>0</v>
      </c>
      <c r="H55" s="175"/>
      <c r="I55" s="176">
        <f>ROUND(E55*H55,2)</f>
        <v>0</v>
      </c>
      <c r="J55" s="175"/>
      <c r="K55" s="176">
        <f>ROUND(E55*J55,2)</f>
        <v>0</v>
      </c>
      <c r="L55" s="176">
        <v>21</v>
      </c>
      <c r="M55" s="176">
        <f>G55*(1+L55/100)</f>
        <v>0</v>
      </c>
      <c r="N55" s="166">
        <v>1.665</v>
      </c>
      <c r="O55" s="166">
        <f>ROUND(E55*N55,5)</f>
        <v>25.22475</v>
      </c>
      <c r="P55" s="166">
        <v>0</v>
      </c>
      <c r="Q55" s="166">
        <f>ROUND(E55*P55,5)</f>
        <v>0</v>
      </c>
      <c r="R55" s="166"/>
      <c r="S55" s="166"/>
      <c r="T55" s="167">
        <v>0.92</v>
      </c>
      <c r="U55" s="166">
        <f>ROUND(E55*T55,2)</f>
        <v>13.94</v>
      </c>
      <c r="V55" s="156"/>
      <c r="W55" s="156"/>
      <c r="X55" s="156"/>
      <c r="Y55" s="156"/>
      <c r="Z55" s="156"/>
      <c r="AA55" s="156"/>
      <c r="AB55" s="156"/>
      <c r="AC55" s="156"/>
      <c r="AD55" s="156"/>
      <c r="AE55" s="156" t="s">
        <v>104</v>
      </c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</row>
    <row r="56" spans="1:60" outlineLevel="1" x14ac:dyDescent="0.25">
      <c r="A56" s="157"/>
      <c r="B56" s="163"/>
      <c r="C56" s="200" t="s">
        <v>175</v>
      </c>
      <c r="D56" s="168"/>
      <c r="E56" s="173">
        <v>15.15</v>
      </c>
      <c r="F56" s="176"/>
      <c r="G56" s="176"/>
      <c r="H56" s="176"/>
      <c r="I56" s="176"/>
      <c r="J56" s="176"/>
      <c r="K56" s="176"/>
      <c r="L56" s="176"/>
      <c r="M56" s="176"/>
      <c r="N56" s="166"/>
      <c r="O56" s="166"/>
      <c r="P56" s="166"/>
      <c r="Q56" s="166"/>
      <c r="R56" s="166"/>
      <c r="S56" s="166"/>
      <c r="T56" s="167"/>
      <c r="U56" s="166"/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106</v>
      </c>
      <c r="AF56" s="156">
        <v>0</v>
      </c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outlineLevel="1" x14ac:dyDescent="0.25">
      <c r="A57" s="157">
        <v>25</v>
      </c>
      <c r="B57" s="163" t="s">
        <v>176</v>
      </c>
      <c r="C57" s="199" t="s">
        <v>177</v>
      </c>
      <c r="D57" s="165" t="s">
        <v>117</v>
      </c>
      <c r="E57" s="172">
        <v>101</v>
      </c>
      <c r="F57" s="175"/>
      <c r="G57" s="176">
        <f>ROUND(E57*F57,2)</f>
        <v>0</v>
      </c>
      <c r="H57" s="175"/>
      <c r="I57" s="176">
        <f>ROUND(E57*H57,2)</f>
        <v>0</v>
      </c>
      <c r="J57" s="175"/>
      <c r="K57" s="176">
        <f>ROUND(E57*J57,2)</f>
        <v>0</v>
      </c>
      <c r="L57" s="176">
        <v>21</v>
      </c>
      <c r="M57" s="176">
        <f>G57*(1+L57/100)</f>
        <v>0</v>
      </c>
      <c r="N57" s="166">
        <v>1.447E-2</v>
      </c>
      <c r="O57" s="166">
        <f>ROUND(E57*N57,5)</f>
        <v>1.46147</v>
      </c>
      <c r="P57" s="166">
        <v>0</v>
      </c>
      <c r="Q57" s="166">
        <f>ROUND(E57*P57,5)</f>
        <v>0</v>
      </c>
      <c r="R57" s="166"/>
      <c r="S57" s="166"/>
      <c r="T57" s="167">
        <v>7.0000000000000007E-2</v>
      </c>
      <c r="U57" s="166">
        <f>ROUND(E57*T57,2)</f>
        <v>7.07</v>
      </c>
      <c r="V57" s="156"/>
      <c r="W57" s="156"/>
      <c r="X57" s="156"/>
      <c r="Y57" s="156"/>
      <c r="Z57" s="156"/>
      <c r="AA57" s="156"/>
      <c r="AB57" s="156"/>
      <c r="AC57" s="156"/>
      <c r="AD57" s="156"/>
      <c r="AE57" s="156" t="s">
        <v>104</v>
      </c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outlineLevel="1" x14ac:dyDescent="0.25">
      <c r="A58" s="157">
        <v>26</v>
      </c>
      <c r="B58" s="163" t="s">
        <v>178</v>
      </c>
      <c r="C58" s="199" t="s">
        <v>179</v>
      </c>
      <c r="D58" s="165" t="s">
        <v>103</v>
      </c>
      <c r="E58" s="172">
        <v>202</v>
      </c>
      <c r="F58" s="175"/>
      <c r="G58" s="176">
        <f>ROUND(E58*F58,2)</f>
        <v>0</v>
      </c>
      <c r="H58" s="175"/>
      <c r="I58" s="176">
        <f>ROUND(E58*H58,2)</f>
        <v>0</v>
      </c>
      <c r="J58" s="175"/>
      <c r="K58" s="176">
        <f>ROUND(E58*J58,2)</f>
        <v>0</v>
      </c>
      <c r="L58" s="176">
        <v>21</v>
      </c>
      <c r="M58" s="176">
        <f>G58*(1+L58/100)</f>
        <v>0</v>
      </c>
      <c r="N58" s="166">
        <v>1.8000000000000001E-4</v>
      </c>
      <c r="O58" s="166">
        <f>ROUND(E58*N58,5)</f>
        <v>3.6360000000000003E-2</v>
      </c>
      <c r="P58" s="166">
        <v>0</v>
      </c>
      <c r="Q58" s="166">
        <f>ROUND(E58*P58,5)</f>
        <v>0</v>
      </c>
      <c r="R58" s="166"/>
      <c r="S58" s="166"/>
      <c r="T58" s="167">
        <v>7.4999999999999997E-2</v>
      </c>
      <c r="U58" s="166">
        <f>ROUND(E58*T58,2)</f>
        <v>15.15</v>
      </c>
      <c r="V58" s="156"/>
      <c r="W58" s="156"/>
      <c r="X58" s="156"/>
      <c r="Y58" s="156"/>
      <c r="Z58" s="156"/>
      <c r="AA58" s="156"/>
      <c r="AB58" s="156"/>
      <c r="AC58" s="156"/>
      <c r="AD58" s="156"/>
      <c r="AE58" s="156" t="s">
        <v>104</v>
      </c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outlineLevel="1" x14ac:dyDescent="0.25">
      <c r="A59" s="157"/>
      <c r="B59" s="163"/>
      <c r="C59" s="200" t="s">
        <v>180</v>
      </c>
      <c r="D59" s="168"/>
      <c r="E59" s="173">
        <v>202</v>
      </c>
      <c r="F59" s="176"/>
      <c r="G59" s="176"/>
      <c r="H59" s="176"/>
      <c r="I59" s="176"/>
      <c r="J59" s="176"/>
      <c r="K59" s="176"/>
      <c r="L59" s="176"/>
      <c r="M59" s="176"/>
      <c r="N59" s="166"/>
      <c r="O59" s="166"/>
      <c r="P59" s="166"/>
      <c r="Q59" s="166"/>
      <c r="R59" s="166"/>
      <c r="S59" s="166"/>
      <c r="T59" s="167"/>
      <c r="U59" s="166"/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106</v>
      </c>
      <c r="AF59" s="156">
        <v>0</v>
      </c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outlineLevel="1" x14ac:dyDescent="0.25">
      <c r="A60" s="157">
        <v>27</v>
      </c>
      <c r="B60" s="163" t="s">
        <v>181</v>
      </c>
      <c r="C60" s="199" t="s">
        <v>182</v>
      </c>
      <c r="D60" s="165" t="s">
        <v>103</v>
      </c>
      <c r="E60" s="172">
        <v>61</v>
      </c>
      <c r="F60" s="175"/>
      <c r="G60" s="176">
        <f>ROUND(E60*F60,2)</f>
        <v>0</v>
      </c>
      <c r="H60" s="175"/>
      <c r="I60" s="176">
        <f>ROUND(E60*H60,2)</f>
        <v>0</v>
      </c>
      <c r="J60" s="175"/>
      <c r="K60" s="176">
        <f>ROUND(E60*J60,2)</f>
        <v>0</v>
      </c>
      <c r="L60" s="176">
        <v>21</v>
      </c>
      <c r="M60" s="176">
        <f>G60*(1+L60/100)</f>
        <v>0</v>
      </c>
      <c r="N60" s="166">
        <v>3.0000000000000001E-5</v>
      </c>
      <c r="O60" s="166">
        <f>ROUND(E60*N60,5)</f>
        <v>1.83E-3</v>
      </c>
      <c r="P60" s="166">
        <v>0</v>
      </c>
      <c r="Q60" s="166">
        <f>ROUND(E60*P60,5)</f>
        <v>0</v>
      </c>
      <c r="R60" s="166"/>
      <c r="S60" s="166"/>
      <c r="T60" s="167">
        <v>3.1E-2</v>
      </c>
      <c r="U60" s="166">
        <f>ROUND(E60*T60,2)</f>
        <v>1.89</v>
      </c>
      <c r="V60" s="156"/>
      <c r="W60" s="156"/>
      <c r="X60" s="156"/>
      <c r="Y60" s="156"/>
      <c r="Z60" s="156"/>
      <c r="AA60" s="156"/>
      <c r="AB60" s="156"/>
      <c r="AC60" s="156"/>
      <c r="AD60" s="156"/>
      <c r="AE60" s="156" t="s">
        <v>104</v>
      </c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outlineLevel="1" x14ac:dyDescent="0.25">
      <c r="A61" s="157"/>
      <c r="B61" s="163"/>
      <c r="C61" s="200" t="s">
        <v>158</v>
      </c>
      <c r="D61" s="168"/>
      <c r="E61" s="173">
        <v>61</v>
      </c>
      <c r="F61" s="176"/>
      <c r="G61" s="176"/>
      <c r="H61" s="176"/>
      <c r="I61" s="176"/>
      <c r="J61" s="176"/>
      <c r="K61" s="176"/>
      <c r="L61" s="176"/>
      <c r="M61" s="176"/>
      <c r="N61" s="166"/>
      <c r="O61" s="166"/>
      <c r="P61" s="166"/>
      <c r="Q61" s="166"/>
      <c r="R61" s="166"/>
      <c r="S61" s="166"/>
      <c r="T61" s="167"/>
      <c r="U61" s="166"/>
      <c r="V61" s="156"/>
      <c r="W61" s="156"/>
      <c r="X61" s="156"/>
      <c r="Y61" s="156"/>
      <c r="Z61" s="156"/>
      <c r="AA61" s="156"/>
      <c r="AB61" s="156"/>
      <c r="AC61" s="156"/>
      <c r="AD61" s="156"/>
      <c r="AE61" s="156" t="s">
        <v>106</v>
      </c>
      <c r="AF61" s="156">
        <v>0</v>
      </c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</row>
    <row r="62" spans="1:60" outlineLevel="1" x14ac:dyDescent="0.25">
      <c r="A62" s="157">
        <v>28</v>
      </c>
      <c r="B62" s="163" t="s">
        <v>183</v>
      </c>
      <c r="C62" s="199" t="s">
        <v>184</v>
      </c>
      <c r="D62" s="165" t="s">
        <v>103</v>
      </c>
      <c r="E62" s="172">
        <v>289.3</v>
      </c>
      <c r="F62" s="175"/>
      <c r="G62" s="176">
        <f>ROUND(E62*F62,2)</f>
        <v>0</v>
      </c>
      <c r="H62" s="175"/>
      <c r="I62" s="176">
        <f>ROUND(E62*H62,2)</f>
        <v>0</v>
      </c>
      <c r="J62" s="175"/>
      <c r="K62" s="176">
        <f>ROUND(E62*J62,2)</f>
        <v>0</v>
      </c>
      <c r="L62" s="176">
        <v>21</v>
      </c>
      <c r="M62" s="176">
        <f>G62*(1+L62/100)</f>
        <v>0</v>
      </c>
      <c r="N62" s="166">
        <v>2.9999999999999997E-4</v>
      </c>
      <c r="O62" s="166">
        <f>ROUND(E62*N62,5)</f>
        <v>8.6790000000000006E-2</v>
      </c>
      <c r="P62" s="166">
        <v>0</v>
      </c>
      <c r="Q62" s="166">
        <f>ROUND(E62*P62,5)</f>
        <v>0</v>
      </c>
      <c r="R62" s="166"/>
      <c r="S62" s="166"/>
      <c r="T62" s="167">
        <v>0</v>
      </c>
      <c r="U62" s="166">
        <f>ROUND(E62*T62,2)</f>
        <v>0</v>
      </c>
      <c r="V62" s="156"/>
      <c r="W62" s="156"/>
      <c r="X62" s="156"/>
      <c r="Y62" s="156"/>
      <c r="Z62" s="156"/>
      <c r="AA62" s="156"/>
      <c r="AB62" s="156"/>
      <c r="AC62" s="156"/>
      <c r="AD62" s="156"/>
      <c r="AE62" s="156" t="s">
        <v>148</v>
      </c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outlineLevel="1" x14ac:dyDescent="0.25">
      <c r="A63" s="157"/>
      <c r="B63" s="163"/>
      <c r="C63" s="200" t="s">
        <v>185</v>
      </c>
      <c r="D63" s="168"/>
      <c r="E63" s="173">
        <v>289.3</v>
      </c>
      <c r="F63" s="176"/>
      <c r="G63" s="176"/>
      <c r="H63" s="176"/>
      <c r="I63" s="176"/>
      <c r="J63" s="176"/>
      <c r="K63" s="176"/>
      <c r="L63" s="176"/>
      <c r="M63" s="176"/>
      <c r="N63" s="166"/>
      <c r="O63" s="166"/>
      <c r="P63" s="166"/>
      <c r="Q63" s="166"/>
      <c r="R63" s="166"/>
      <c r="S63" s="166"/>
      <c r="T63" s="167"/>
      <c r="U63" s="166"/>
      <c r="V63" s="156"/>
      <c r="W63" s="156"/>
      <c r="X63" s="156"/>
      <c r="Y63" s="156"/>
      <c r="Z63" s="156"/>
      <c r="AA63" s="156"/>
      <c r="AB63" s="156"/>
      <c r="AC63" s="156"/>
      <c r="AD63" s="156"/>
      <c r="AE63" s="156" t="s">
        <v>106</v>
      </c>
      <c r="AF63" s="156">
        <v>0</v>
      </c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</row>
    <row r="64" spans="1:60" outlineLevel="1" x14ac:dyDescent="0.25">
      <c r="A64" s="157">
        <v>29</v>
      </c>
      <c r="B64" s="163" t="s">
        <v>186</v>
      </c>
      <c r="C64" s="199" t="s">
        <v>187</v>
      </c>
      <c r="D64" s="165" t="s">
        <v>188</v>
      </c>
      <c r="E64" s="172">
        <v>1</v>
      </c>
      <c r="F64" s="175"/>
      <c r="G64" s="176">
        <f>ROUND(E64*F64,2)</f>
        <v>0</v>
      </c>
      <c r="H64" s="175"/>
      <c r="I64" s="176">
        <f>ROUND(E64*H64,2)</f>
        <v>0</v>
      </c>
      <c r="J64" s="175"/>
      <c r="K64" s="176">
        <f>ROUND(E64*J64,2)</f>
        <v>0</v>
      </c>
      <c r="L64" s="176">
        <v>21</v>
      </c>
      <c r="M64" s="176">
        <f>G64*(1+L64/100)</f>
        <v>0</v>
      </c>
      <c r="N64" s="166">
        <v>0</v>
      </c>
      <c r="O64" s="166">
        <f>ROUND(E64*N64,5)</f>
        <v>0</v>
      </c>
      <c r="P64" s="166">
        <v>0</v>
      </c>
      <c r="Q64" s="166">
        <f>ROUND(E64*P64,5)</f>
        <v>0</v>
      </c>
      <c r="R64" s="166"/>
      <c r="S64" s="166"/>
      <c r="T64" s="167">
        <v>0</v>
      </c>
      <c r="U64" s="166">
        <f>ROUND(E64*T64,2)</f>
        <v>0</v>
      </c>
      <c r="V64" s="156"/>
      <c r="W64" s="156"/>
      <c r="X64" s="156"/>
      <c r="Y64" s="156"/>
      <c r="Z64" s="156"/>
      <c r="AA64" s="156"/>
      <c r="AB64" s="156"/>
      <c r="AC64" s="156"/>
      <c r="AD64" s="156"/>
      <c r="AE64" s="156" t="s">
        <v>104</v>
      </c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x14ac:dyDescent="0.25">
      <c r="A65" s="158" t="s">
        <v>99</v>
      </c>
      <c r="B65" s="164" t="s">
        <v>60</v>
      </c>
      <c r="C65" s="201" t="s">
        <v>61</v>
      </c>
      <c r="D65" s="169"/>
      <c r="E65" s="174"/>
      <c r="F65" s="177"/>
      <c r="G65" s="177">
        <f>SUMIF(AE66:AE97,"&lt;&gt;NOR",G66:G97)</f>
        <v>0</v>
      </c>
      <c r="H65" s="177"/>
      <c r="I65" s="177">
        <f>SUM(I66:I97)</f>
        <v>0</v>
      </c>
      <c r="J65" s="177"/>
      <c r="K65" s="177">
        <f>SUM(K66:K97)</f>
        <v>0</v>
      </c>
      <c r="L65" s="177"/>
      <c r="M65" s="177">
        <f>SUM(M66:M97)</f>
        <v>0</v>
      </c>
      <c r="N65" s="170"/>
      <c r="O65" s="170">
        <f>SUM(O66:O97)</f>
        <v>1983.3447099999998</v>
      </c>
      <c r="P65" s="170"/>
      <c r="Q65" s="170">
        <f>SUM(Q66:Q97)</f>
        <v>0</v>
      </c>
      <c r="R65" s="170"/>
      <c r="S65" s="170"/>
      <c r="T65" s="171"/>
      <c r="U65" s="170">
        <f>SUM(U66:U97)</f>
        <v>349.83</v>
      </c>
      <c r="AE65" t="s">
        <v>100</v>
      </c>
    </row>
    <row r="66" spans="1:60" outlineLevel="1" x14ac:dyDescent="0.25">
      <c r="A66" s="157">
        <v>30</v>
      </c>
      <c r="B66" s="163" t="s">
        <v>189</v>
      </c>
      <c r="C66" s="199" t="s">
        <v>190</v>
      </c>
      <c r="D66" s="165" t="s">
        <v>103</v>
      </c>
      <c r="E66" s="172">
        <v>61</v>
      </c>
      <c r="F66" s="175"/>
      <c r="G66" s="176">
        <f>ROUND(E66*F66,2)</f>
        <v>0</v>
      </c>
      <c r="H66" s="175"/>
      <c r="I66" s="176">
        <f>ROUND(E66*H66,2)</f>
        <v>0</v>
      </c>
      <c r="J66" s="175"/>
      <c r="K66" s="176">
        <f>ROUND(E66*J66,2)</f>
        <v>0</v>
      </c>
      <c r="L66" s="176">
        <v>21</v>
      </c>
      <c r="M66" s="176">
        <f>G66*(1+L66/100)</f>
        <v>0</v>
      </c>
      <c r="N66" s="166">
        <v>0.21</v>
      </c>
      <c r="O66" s="166">
        <f>ROUND(E66*N66,5)</f>
        <v>12.81</v>
      </c>
      <c r="P66" s="166">
        <v>0</v>
      </c>
      <c r="Q66" s="166">
        <f>ROUND(E66*P66,5)</f>
        <v>0</v>
      </c>
      <c r="R66" s="166"/>
      <c r="S66" s="166"/>
      <c r="T66" s="167">
        <v>2.5999999999999999E-2</v>
      </c>
      <c r="U66" s="166">
        <f>ROUND(E66*T66,2)</f>
        <v>1.59</v>
      </c>
      <c r="V66" s="156"/>
      <c r="W66" s="156"/>
      <c r="X66" s="156"/>
      <c r="Y66" s="156"/>
      <c r="Z66" s="156"/>
      <c r="AA66" s="156"/>
      <c r="AB66" s="156"/>
      <c r="AC66" s="156"/>
      <c r="AD66" s="156"/>
      <c r="AE66" s="156" t="s">
        <v>104</v>
      </c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</row>
    <row r="67" spans="1:60" outlineLevel="1" x14ac:dyDescent="0.25">
      <c r="A67" s="157"/>
      <c r="B67" s="163"/>
      <c r="C67" s="200" t="s">
        <v>158</v>
      </c>
      <c r="D67" s="168"/>
      <c r="E67" s="173">
        <v>61</v>
      </c>
      <c r="F67" s="176"/>
      <c r="G67" s="176"/>
      <c r="H67" s="176"/>
      <c r="I67" s="176"/>
      <c r="J67" s="176"/>
      <c r="K67" s="176"/>
      <c r="L67" s="176"/>
      <c r="M67" s="176"/>
      <c r="N67" s="166"/>
      <c r="O67" s="166"/>
      <c r="P67" s="166"/>
      <c r="Q67" s="166"/>
      <c r="R67" s="166"/>
      <c r="S67" s="166"/>
      <c r="T67" s="167"/>
      <c r="U67" s="166"/>
      <c r="V67" s="156"/>
      <c r="W67" s="156"/>
      <c r="X67" s="156"/>
      <c r="Y67" s="156"/>
      <c r="Z67" s="156"/>
      <c r="AA67" s="156"/>
      <c r="AB67" s="156"/>
      <c r="AC67" s="156"/>
      <c r="AD67" s="156"/>
      <c r="AE67" s="156" t="s">
        <v>106</v>
      </c>
      <c r="AF67" s="156">
        <v>0</v>
      </c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</row>
    <row r="68" spans="1:60" outlineLevel="1" x14ac:dyDescent="0.25">
      <c r="A68" s="157">
        <v>31</v>
      </c>
      <c r="B68" s="163" t="s">
        <v>191</v>
      </c>
      <c r="C68" s="199" t="s">
        <v>192</v>
      </c>
      <c r="D68" s="165" t="s">
        <v>103</v>
      </c>
      <c r="E68" s="172">
        <v>61</v>
      </c>
      <c r="F68" s="175"/>
      <c r="G68" s="176">
        <f>ROUND(E68*F68,2)</f>
        <v>0</v>
      </c>
      <c r="H68" s="175"/>
      <c r="I68" s="176">
        <f>ROUND(E68*H68,2)</f>
        <v>0</v>
      </c>
      <c r="J68" s="175"/>
      <c r="K68" s="176">
        <f>ROUND(E68*J68,2)</f>
        <v>0</v>
      </c>
      <c r="L68" s="176">
        <v>21</v>
      </c>
      <c r="M68" s="176">
        <f>G68*(1+L68/100)</f>
        <v>0</v>
      </c>
      <c r="N68" s="166">
        <v>0.28799999999999998</v>
      </c>
      <c r="O68" s="166">
        <f>ROUND(E68*N68,5)</f>
        <v>17.568000000000001</v>
      </c>
      <c r="P68" s="166">
        <v>0</v>
      </c>
      <c r="Q68" s="166">
        <f>ROUND(E68*P68,5)</f>
        <v>0</v>
      </c>
      <c r="R68" s="166"/>
      <c r="S68" s="166"/>
      <c r="T68" s="167">
        <v>2.3E-2</v>
      </c>
      <c r="U68" s="166">
        <f>ROUND(E68*T68,2)</f>
        <v>1.4</v>
      </c>
      <c r="V68" s="156"/>
      <c r="W68" s="156"/>
      <c r="X68" s="156"/>
      <c r="Y68" s="156"/>
      <c r="Z68" s="156"/>
      <c r="AA68" s="156"/>
      <c r="AB68" s="156"/>
      <c r="AC68" s="156"/>
      <c r="AD68" s="156"/>
      <c r="AE68" s="156" t="s">
        <v>104</v>
      </c>
      <c r="AF68" s="156"/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</row>
    <row r="69" spans="1:60" outlineLevel="1" x14ac:dyDescent="0.25">
      <c r="A69" s="157"/>
      <c r="B69" s="163"/>
      <c r="C69" s="200" t="s">
        <v>158</v>
      </c>
      <c r="D69" s="168"/>
      <c r="E69" s="173">
        <v>61</v>
      </c>
      <c r="F69" s="176"/>
      <c r="G69" s="176"/>
      <c r="H69" s="176"/>
      <c r="I69" s="176"/>
      <c r="J69" s="176"/>
      <c r="K69" s="176"/>
      <c r="L69" s="176"/>
      <c r="M69" s="176"/>
      <c r="N69" s="166"/>
      <c r="O69" s="166"/>
      <c r="P69" s="166"/>
      <c r="Q69" s="166"/>
      <c r="R69" s="166"/>
      <c r="S69" s="166"/>
      <c r="T69" s="167"/>
      <c r="U69" s="166"/>
      <c r="V69" s="156"/>
      <c r="W69" s="156"/>
      <c r="X69" s="156"/>
      <c r="Y69" s="156"/>
      <c r="Z69" s="156"/>
      <c r="AA69" s="156"/>
      <c r="AB69" s="156"/>
      <c r="AC69" s="156"/>
      <c r="AD69" s="156"/>
      <c r="AE69" s="156" t="s">
        <v>106</v>
      </c>
      <c r="AF69" s="156">
        <v>0</v>
      </c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</row>
    <row r="70" spans="1:60" outlineLevel="1" x14ac:dyDescent="0.25">
      <c r="A70" s="157">
        <v>32</v>
      </c>
      <c r="B70" s="163" t="s">
        <v>193</v>
      </c>
      <c r="C70" s="199" t="s">
        <v>194</v>
      </c>
      <c r="D70" s="165" t="s">
        <v>103</v>
      </c>
      <c r="E70" s="172">
        <v>502</v>
      </c>
      <c r="F70" s="175"/>
      <c r="G70" s="176">
        <f>ROUND(E70*F70,2)</f>
        <v>0</v>
      </c>
      <c r="H70" s="175"/>
      <c r="I70" s="176">
        <f>ROUND(E70*H70,2)</f>
        <v>0</v>
      </c>
      <c r="J70" s="175"/>
      <c r="K70" s="176">
        <f>ROUND(E70*J70,2)</f>
        <v>0</v>
      </c>
      <c r="L70" s="176">
        <v>21</v>
      </c>
      <c r="M70" s="176">
        <f>G70*(1+L70/100)</f>
        <v>0</v>
      </c>
      <c r="N70" s="166">
        <v>0.378</v>
      </c>
      <c r="O70" s="166">
        <f>ROUND(E70*N70,5)</f>
        <v>189.756</v>
      </c>
      <c r="P70" s="166">
        <v>0</v>
      </c>
      <c r="Q70" s="166">
        <f>ROUND(E70*P70,5)</f>
        <v>0</v>
      </c>
      <c r="R70" s="166"/>
      <c r="S70" s="166"/>
      <c r="T70" s="167">
        <v>2.5999999999999999E-2</v>
      </c>
      <c r="U70" s="166">
        <f>ROUND(E70*T70,2)</f>
        <v>13.05</v>
      </c>
      <c r="V70" s="156"/>
      <c r="W70" s="156"/>
      <c r="X70" s="156"/>
      <c r="Y70" s="156"/>
      <c r="Z70" s="156"/>
      <c r="AA70" s="156"/>
      <c r="AB70" s="156"/>
      <c r="AC70" s="156"/>
      <c r="AD70" s="156"/>
      <c r="AE70" s="156" t="s">
        <v>104</v>
      </c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</row>
    <row r="71" spans="1:60" outlineLevel="1" x14ac:dyDescent="0.25">
      <c r="A71" s="157"/>
      <c r="B71" s="163"/>
      <c r="C71" s="200" t="s">
        <v>195</v>
      </c>
      <c r="D71" s="168"/>
      <c r="E71" s="173">
        <v>148</v>
      </c>
      <c r="F71" s="176"/>
      <c r="G71" s="176"/>
      <c r="H71" s="176"/>
      <c r="I71" s="176"/>
      <c r="J71" s="176"/>
      <c r="K71" s="176"/>
      <c r="L71" s="176"/>
      <c r="M71" s="176"/>
      <c r="N71" s="166"/>
      <c r="O71" s="166"/>
      <c r="P71" s="166"/>
      <c r="Q71" s="166"/>
      <c r="R71" s="166"/>
      <c r="S71" s="166"/>
      <c r="T71" s="167"/>
      <c r="U71" s="166"/>
      <c r="V71" s="156"/>
      <c r="W71" s="156"/>
      <c r="X71" s="156"/>
      <c r="Y71" s="156"/>
      <c r="Z71" s="156"/>
      <c r="AA71" s="156"/>
      <c r="AB71" s="156"/>
      <c r="AC71" s="156"/>
      <c r="AD71" s="156"/>
      <c r="AE71" s="156" t="s">
        <v>106</v>
      </c>
      <c r="AF71" s="156">
        <v>0</v>
      </c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</row>
    <row r="72" spans="1:60" outlineLevel="1" x14ac:dyDescent="0.25">
      <c r="A72" s="157"/>
      <c r="B72" s="163"/>
      <c r="C72" s="200" t="s">
        <v>157</v>
      </c>
      <c r="D72" s="168"/>
      <c r="E72" s="173">
        <v>354</v>
      </c>
      <c r="F72" s="176"/>
      <c r="G72" s="176"/>
      <c r="H72" s="176"/>
      <c r="I72" s="176"/>
      <c r="J72" s="176"/>
      <c r="K72" s="176"/>
      <c r="L72" s="176"/>
      <c r="M72" s="176"/>
      <c r="N72" s="166"/>
      <c r="O72" s="166"/>
      <c r="P72" s="166"/>
      <c r="Q72" s="166"/>
      <c r="R72" s="166"/>
      <c r="S72" s="166"/>
      <c r="T72" s="167"/>
      <c r="U72" s="166"/>
      <c r="V72" s="156"/>
      <c r="W72" s="156"/>
      <c r="X72" s="156"/>
      <c r="Y72" s="156"/>
      <c r="Z72" s="156"/>
      <c r="AA72" s="156"/>
      <c r="AB72" s="156"/>
      <c r="AC72" s="156"/>
      <c r="AD72" s="156"/>
      <c r="AE72" s="156" t="s">
        <v>106</v>
      </c>
      <c r="AF72" s="156">
        <v>0</v>
      </c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56"/>
      <c r="BD72" s="156"/>
      <c r="BE72" s="156"/>
      <c r="BF72" s="156"/>
      <c r="BG72" s="156"/>
      <c r="BH72" s="156"/>
    </row>
    <row r="73" spans="1:60" outlineLevel="1" x14ac:dyDescent="0.25">
      <c r="A73" s="157">
        <v>33</v>
      </c>
      <c r="B73" s="163" t="s">
        <v>196</v>
      </c>
      <c r="C73" s="199" t="s">
        <v>197</v>
      </c>
      <c r="D73" s="165" t="s">
        <v>103</v>
      </c>
      <c r="E73" s="172">
        <v>948</v>
      </c>
      <c r="F73" s="175"/>
      <c r="G73" s="176">
        <f>ROUND(E73*F73,2)</f>
        <v>0</v>
      </c>
      <c r="H73" s="175"/>
      <c r="I73" s="176">
        <f>ROUND(E73*H73,2)</f>
        <v>0</v>
      </c>
      <c r="J73" s="175"/>
      <c r="K73" s="176">
        <f>ROUND(E73*J73,2)</f>
        <v>0</v>
      </c>
      <c r="L73" s="176">
        <v>21</v>
      </c>
      <c r="M73" s="176">
        <f>G73*(1+L73/100)</f>
        <v>0</v>
      </c>
      <c r="N73" s="166">
        <v>0.441</v>
      </c>
      <c r="O73" s="166">
        <f>ROUND(E73*N73,5)</f>
        <v>418.06799999999998</v>
      </c>
      <c r="P73" s="166">
        <v>0</v>
      </c>
      <c r="Q73" s="166">
        <f>ROUND(E73*P73,5)</f>
        <v>0</v>
      </c>
      <c r="R73" s="166"/>
      <c r="S73" s="166"/>
      <c r="T73" s="167">
        <v>2.9000000000000001E-2</v>
      </c>
      <c r="U73" s="166">
        <f>ROUND(E73*T73,2)</f>
        <v>27.49</v>
      </c>
      <c r="V73" s="156"/>
      <c r="W73" s="156"/>
      <c r="X73" s="156"/>
      <c r="Y73" s="156"/>
      <c r="Z73" s="156"/>
      <c r="AA73" s="156"/>
      <c r="AB73" s="156"/>
      <c r="AC73" s="156"/>
      <c r="AD73" s="156"/>
      <c r="AE73" s="156" t="s">
        <v>104</v>
      </c>
      <c r="AF73" s="156"/>
      <c r="AG73" s="156"/>
      <c r="AH73" s="156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  <c r="AS73" s="156"/>
      <c r="AT73" s="156"/>
      <c r="AU73" s="156"/>
      <c r="AV73" s="156"/>
      <c r="AW73" s="156"/>
      <c r="AX73" s="156"/>
      <c r="AY73" s="156"/>
      <c r="AZ73" s="156"/>
      <c r="BA73" s="156"/>
      <c r="BB73" s="156"/>
      <c r="BC73" s="156"/>
      <c r="BD73" s="156"/>
      <c r="BE73" s="156"/>
      <c r="BF73" s="156"/>
      <c r="BG73" s="156"/>
      <c r="BH73" s="156"/>
    </row>
    <row r="74" spans="1:60" outlineLevel="1" x14ac:dyDescent="0.25">
      <c r="A74" s="157"/>
      <c r="B74" s="163"/>
      <c r="C74" s="200" t="s">
        <v>198</v>
      </c>
      <c r="D74" s="168"/>
      <c r="E74" s="173">
        <v>948</v>
      </c>
      <c r="F74" s="176"/>
      <c r="G74" s="176"/>
      <c r="H74" s="176"/>
      <c r="I74" s="176"/>
      <c r="J74" s="176"/>
      <c r="K74" s="176"/>
      <c r="L74" s="176"/>
      <c r="M74" s="176"/>
      <c r="N74" s="166"/>
      <c r="O74" s="166"/>
      <c r="P74" s="166"/>
      <c r="Q74" s="166"/>
      <c r="R74" s="166"/>
      <c r="S74" s="166"/>
      <c r="T74" s="167"/>
      <c r="U74" s="166"/>
      <c r="V74" s="156"/>
      <c r="W74" s="156"/>
      <c r="X74" s="156"/>
      <c r="Y74" s="156"/>
      <c r="Z74" s="156"/>
      <c r="AA74" s="156"/>
      <c r="AB74" s="156"/>
      <c r="AC74" s="156"/>
      <c r="AD74" s="156"/>
      <c r="AE74" s="156" t="s">
        <v>106</v>
      </c>
      <c r="AF74" s="156">
        <v>0</v>
      </c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</row>
    <row r="75" spans="1:60" outlineLevel="1" x14ac:dyDescent="0.25">
      <c r="A75" s="157">
        <v>34</v>
      </c>
      <c r="B75" s="163" t="s">
        <v>199</v>
      </c>
      <c r="C75" s="199" t="s">
        <v>200</v>
      </c>
      <c r="D75" s="165" t="s">
        <v>103</v>
      </c>
      <c r="E75" s="172">
        <v>948</v>
      </c>
      <c r="F75" s="175"/>
      <c r="G75" s="176">
        <f t="shared" ref="G75:G80" si="0">ROUND(E75*F75,2)</f>
        <v>0</v>
      </c>
      <c r="H75" s="175"/>
      <c r="I75" s="176">
        <f t="shared" ref="I75:I80" si="1">ROUND(E75*H75,2)</f>
        <v>0</v>
      </c>
      <c r="J75" s="175"/>
      <c r="K75" s="176">
        <f t="shared" ref="K75:K80" si="2">ROUND(E75*J75,2)</f>
        <v>0</v>
      </c>
      <c r="L75" s="176">
        <v>21</v>
      </c>
      <c r="M75" s="176">
        <f t="shared" ref="M75:M80" si="3">G75*(1+L75/100)</f>
        <v>0</v>
      </c>
      <c r="N75" s="166">
        <v>0.55125000000000002</v>
      </c>
      <c r="O75" s="166">
        <f t="shared" ref="O75:O80" si="4">ROUND(E75*N75,5)</f>
        <v>522.58500000000004</v>
      </c>
      <c r="P75" s="166">
        <v>0</v>
      </c>
      <c r="Q75" s="166">
        <f t="shared" ref="Q75:Q80" si="5">ROUND(E75*P75,5)</f>
        <v>0</v>
      </c>
      <c r="R75" s="166"/>
      <c r="S75" s="166"/>
      <c r="T75" s="167">
        <v>2.7E-2</v>
      </c>
      <c r="U75" s="166">
        <f t="shared" ref="U75:U80" si="6">ROUND(E75*T75,2)</f>
        <v>25.6</v>
      </c>
      <c r="V75" s="156"/>
      <c r="W75" s="156"/>
      <c r="X75" s="156"/>
      <c r="Y75" s="156"/>
      <c r="Z75" s="156"/>
      <c r="AA75" s="156"/>
      <c r="AB75" s="156"/>
      <c r="AC75" s="156"/>
      <c r="AD75" s="156"/>
      <c r="AE75" s="156" t="s">
        <v>104</v>
      </c>
      <c r="AF75" s="156"/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</row>
    <row r="76" spans="1:60" outlineLevel="1" x14ac:dyDescent="0.25">
      <c r="A76" s="157">
        <v>35</v>
      </c>
      <c r="B76" s="163" t="s">
        <v>201</v>
      </c>
      <c r="C76" s="199" t="s">
        <v>202</v>
      </c>
      <c r="D76" s="165" t="s">
        <v>103</v>
      </c>
      <c r="E76" s="172">
        <v>948</v>
      </c>
      <c r="F76" s="175"/>
      <c r="G76" s="176">
        <f t="shared" si="0"/>
        <v>0</v>
      </c>
      <c r="H76" s="175"/>
      <c r="I76" s="176">
        <f t="shared" si="1"/>
        <v>0</v>
      </c>
      <c r="J76" s="175"/>
      <c r="K76" s="176">
        <f t="shared" si="2"/>
        <v>0</v>
      </c>
      <c r="L76" s="176">
        <v>21</v>
      </c>
      <c r="M76" s="176">
        <f t="shared" si="3"/>
        <v>0</v>
      </c>
      <c r="N76" s="166">
        <v>0.38313999999999998</v>
      </c>
      <c r="O76" s="166">
        <f t="shared" si="4"/>
        <v>363.21672000000001</v>
      </c>
      <c r="P76" s="166">
        <v>0</v>
      </c>
      <c r="Q76" s="166">
        <f t="shared" si="5"/>
        <v>0</v>
      </c>
      <c r="R76" s="166"/>
      <c r="S76" s="166"/>
      <c r="T76" s="167">
        <v>2.5999999999999999E-2</v>
      </c>
      <c r="U76" s="166">
        <f t="shared" si="6"/>
        <v>24.65</v>
      </c>
      <c r="V76" s="156"/>
      <c r="W76" s="156"/>
      <c r="X76" s="156"/>
      <c r="Y76" s="156"/>
      <c r="Z76" s="156"/>
      <c r="AA76" s="156"/>
      <c r="AB76" s="156"/>
      <c r="AC76" s="156"/>
      <c r="AD76" s="156"/>
      <c r="AE76" s="156" t="s">
        <v>104</v>
      </c>
      <c r="AF76" s="156"/>
      <c r="AG76" s="156"/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6"/>
      <c r="AT76" s="156"/>
      <c r="AU76" s="156"/>
      <c r="AV76" s="156"/>
      <c r="AW76" s="156"/>
      <c r="AX76" s="156"/>
      <c r="AY76" s="156"/>
      <c r="AZ76" s="156"/>
      <c r="BA76" s="156"/>
      <c r="BB76" s="156"/>
      <c r="BC76" s="156"/>
      <c r="BD76" s="156"/>
      <c r="BE76" s="156"/>
      <c r="BF76" s="156"/>
      <c r="BG76" s="156"/>
      <c r="BH76" s="156"/>
    </row>
    <row r="77" spans="1:60" ht="20.399999999999999" outlineLevel="1" x14ac:dyDescent="0.25">
      <c r="A77" s="157">
        <v>36</v>
      </c>
      <c r="B77" s="163" t="s">
        <v>203</v>
      </c>
      <c r="C77" s="199" t="s">
        <v>204</v>
      </c>
      <c r="D77" s="165" t="s">
        <v>103</v>
      </c>
      <c r="E77" s="172">
        <v>948</v>
      </c>
      <c r="F77" s="175"/>
      <c r="G77" s="176">
        <f t="shared" si="0"/>
        <v>0</v>
      </c>
      <c r="H77" s="175"/>
      <c r="I77" s="176">
        <f t="shared" si="1"/>
        <v>0</v>
      </c>
      <c r="J77" s="175"/>
      <c r="K77" s="176">
        <f t="shared" si="2"/>
        <v>0</v>
      </c>
      <c r="L77" s="176">
        <v>21</v>
      </c>
      <c r="M77" s="176">
        <f t="shared" si="3"/>
        <v>0</v>
      </c>
      <c r="N77" s="166">
        <v>0.13188</v>
      </c>
      <c r="O77" s="166">
        <f t="shared" si="4"/>
        <v>125.02224</v>
      </c>
      <c r="P77" s="166">
        <v>0</v>
      </c>
      <c r="Q77" s="166">
        <f t="shared" si="5"/>
        <v>0</v>
      </c>
      <c r="R77" s="166"/>
      <c r="S77" s="166"/>
      <c r="T77" s="167">
        <v>2.1000000000000001E-2</v>
      </c>
      <c r="U77" s="166">
        <f t="shared" si="6"/>
        <v>19.91</v>
      </c>
      <c r="V77" s="156"/>
      <c r="W77" s="156"/>
      <c r="X77" s="156"/>
      <c r="Y77" s="156"/>
      <c r="Z77" s="156"/>
      <c r="AA77" s="156"/>
      <c r="AB77" s="156"/>
      <c r="AC77" s="156"/>
      <c r="AD77" s="156"/>
      <c r="AE77" s="156" t="s">
        <v>104</v>
      </c>
      <c r="AF77" s="156"/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156"/>
      <c r="BD77" s="156"/>
      <c r="BE77" s="156"/>
      <c r="BF77" s="156"/>
      <c r="BG77" s="156"/>
      <c r="BH77" s="156"/>
    </row>
    <row r="78" spans="1:60" outlineLevel="1" x14ac:dyDescent="0.25">
      <c r="A78" s="157">
        <v>37</v>
      </c>
      <c r="B78" s="163" t="s">
        <v>205</v>
      </c>
      <c r="C78" s="199" t="s">
        <v>206</v>
      </c>
      <c r="D78" s="165" t="s">
        <v>103</v>
      </c>
      <c r="E78" s="172">
        <v>948</v>
      </c>
      <c r="F78" s="175"/>
      <c r="G78" s="176">
        <f t="shared" si="0"/>
        <v>0</v>
      </c>
      <c r="H78" s="175"/>
      <c r="I78" s="176">
        <f t="shared" si="1"/>
        <v>0</v>
      </c>
      <c r="J78" s="175"/>
      <c r="K78" s="176">
        <f t="shared" si="2"/>
        <v>0</v>
      </c>
      <c r="L78" s="176">
        <v>21</v>
      </c>
      <c r="M78" s="176">
        <f t="shared" si="3"/>
        <v>0</v>
      </c>
      <c r="N78" s="166">
        <v>9.2799999999999994E-2</v>
      </c>
      <c r="O78" s="166">
        <f t="shared" si="4"/>
        <v>87.974400000000003</v>
      </c>
      <c r="P78" s="166">
        <v>0</v>
      </c>
      <c r="Q78" s="166">
        <f t="shared" si="5"/>
        <v>0</v>
      </c>
      <c r="R78" s="166"/>
      <c r="S78" s="166"/>
      <c r="T78" s="167">
        <v>1.2999999999999999E-2</v>
      </c>
      <c r="U78" s="166">
        <f t="shared" si="6"/>
        <v>12.32</v>
      </c>
      <c r="V78" s="156"/>
      <c r="W78" s="156"/>
      <c r="X78" s="156"/>
      <c r="Y78" s="156"/>
      <c r="Z78" s="156"/>
      <c r="AA78" s="156"/>
      <c r="AB78" s="156"/>
      <c r="AC78" s="156"/>
      <c r="AD78" s="156"/>
      <c r="AE78" s="156" t="s">
        <v>104</v>
      </c>
      <c r="AF78" s="156"/>
      <c r="AG78" s="156"/>
      <c r="AH78" s="156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  <c r="AS78" s="156"/>
      <c r="AT78" s="156"/>
      <c r="AU78" s="156"/>
      <c r="AV78" s="156"/>
      <c r="AW78" s="156"/>
      <c r="AX78" s="156"/>
      <c r="AY78" s="156"/>
      <c r="AZ78" s="156"/>
      <c r="BA78" s="156"/>
      <c r="BB78" s="156"/>
      <c r="BC78" s="156"/>
      <c r="BD78" s="156"/>
      <c r="BE78" s="156"/>
      <c r="BF78" s="156"/>
      <c r="BG78" s="156"/>
      <c r="BH78" s="156"/>
    </row>
    <row r="79" spans="1:60" outlineLevel="1" x14ac:dyDescent="0.25">
      <c r="A79" s="157">
        <v>38</v>
      </c>
      <c r="B79" s="163" t="s">
        <v>207</v>
      </c>
      <c r="C79" s="199" t="s">
        <v>208</v>
      </c>
      <c r="D79" s="165" t="s">
        <v>103</v>
      </c>
      <c r="E79" s="172">
        <v>948</v>
      </c>
      <c r="F79" s="175"/>
      <c r="G79" s="176">
        <f t="shared" si="0"/>
        <v>0</v>
      </c>
      <c r="H79" s="175"/>
      <c r="I79" s="176">
        <f t="shared" si="1"/>
        <v>0</v>
      </c>
      <c r="J79" s="175"/>
      <c r="K79" s="176">
        <f t="shared" si="2"/>
        <v>0</v>
      </c>
      <c r="L79" s="176">
        <v>21</v>
      </c>
      <c r="M79" s="176">
        <f t="shared" si="3"/>
        <v>0</v>
      </c>
      <c r="N79" s="166">
        <v>5.6100000000000004E-3</v>
      </c>
      <c r="O79" s="166">
        <f t="shared" si="4"/>
        <v>5.3182799999999997</v>
      </c>
      <c r="P79" s="166">
        <v>0</v>
      </c>
      <c r="Q79" s="166">
        <f t="shared" si="5"/>
        <v>0</v>
      </c>
      <c r="R79" s="166"/>
      <c r="S79" s="166"/>
      <c r="T79" s="167">
        <v>4.0000000000000001E-3</v>
      </c>
      <c r="U79" s="166">
        <f t="shared" si="6"/>
        <v>3.79</v>
      </c>
      <c r="V79" s="156"/>
      <c r="W79" s="156"/>
      <c r="X79" s="156"/>
      <c r="Y79" s="156"/>
      <c r="Z79" s="156"/>
      <c r="AA79" s="156"/>
      <c r="AB79" s="156"/>
      <c r="AC79" s="156"/>
      <c r="AD79" s="156"/>
      <c r="AE79" s="156" t="s">
        <v>104</v>
      </c>
      <c r="AF79" s="156"/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156"/>
      <c r="BD79" s="156"/>
      <c r="BE79" s="156"/>
      <c r="BF79" s="156"/>
      <c r="BG79" s="156"/>
      <c r="BH79" s="156"/>
    </row>
    <row r="80" spans="1:60" outlineLevel="1" x14ac:dyDescent="0.25">
      <c r="A80" s="157">
        <v>39</v>
      </c>
      <c r="B80" s="163" t="s">
        <v>209</v>
      </c>
      <c r="C80" s="199" t="s">
        <v>210</v>
      </c>
      <c r="D80" s="165" t="s">
        <v>103</v>
      </c>
      <c r="E80" s="172">
        <v>1896</v>
      </c>
      <c r="F80" s="175"/>
      <c r="G80" s="176">
        <f t="shared" si="0"/>
        <v>0</v>
      </c>
      <c r="H80" s="175"/>
      <c r="I80" s="176">
        <f t="shared" si="1"/>
        <v>0</v>
      </c>
      <c r="J80" s="175"/>
      <c r="K80" s="176">
        <f t="shared" si="2"/>
        <v>0</v>
      </c>
      <c r="L80" s="176">
        <v>21</v>
      </c>
      <c r="M80" s="176">
        <f t="shared" si="3"/>
        <v>0</v>
      </c>
      <c r="N80" s="166">
        <v>5.0000000000000001E-4</v>
      </c>
      <c r="O80" s="166">
        <f t="shared" si="4"/>
        <v>0.94799999999999995</v>
      </c>
      <c r="P80" s="166">
        <v>0</v>
      </c>
      <c r="Q80" s="166">
        <f t="shared" si="5"/>
        <v>0</v>
      </c>
      <c r="R80" s="166"/>
      <c r="S80" s="166"/>
      <c r="T80" s="167">
        <v>2E-3</v>
      </c>
      <c r="U80" s="166">
        <f t="shared" si="6"/>
        <v>3.79</v>
      </c>
      <c r="V80" s="156"/>
      <c r="W80" s="156"/>
      <c r="X80" s="156"/>
      <c r="Y80" s="156"/>
      <c r="Z80" s="156"/>
      <c r="AA80" s="156"/>
      <c r="AB80" s="156"/>
      <c r="AC80" s="156"/>
      <c r="AD80" s="156"/>
      <c r="AE80" s="156" t="s">
        <v>104</v>
      </c>
      <c r="AF80" s="156"/>
      <c r="AG80" s="156"/>
      <c r="AH80" s="156"/>
      <c r="AI80" s="156"/>
      <c r="AJ80" s="156"/>
      <c r="AK80" s="156"/>
      <c r="AL80" s="156"/>
      <c r="AM80" s="156"/>
      <c r="AN80" s="156"/>
      <c r="AO80" s="156"/>
      <c r="AP80" s="156"/>
      <c r="AQ80" s="156"/>
      <c r="AR80" s="156"/>
      <c r="AS80" s="156"/>
      <c r="AT80" s="156"/>
      <c r="AU80" s="156"/>
      <c r="AV80" s="156"/>
      <c r="AW80" s="156"/>
      <c r="AX80" s="156"/>
      <c r="AY80" s="156"/>
      <c r="AZ80" s="156"/>
      <c r="BA80" s="156"/>
      <c r="BB80" s="156"/>
      <c r="BC80" s="156"/>
      <c r="BD80" s="156"/>
      <c r="BE80" s="156"/>
      <c r="BF80" s="156"/>
      <c r="BG80" s="156"/>
      <c r="BH80" s="156"/>
    </row>
    <row r="81" spans="1:60" outlineLevel="1" x14ac:dyDescent="0.25">
      <c r="A81" s="157"/>
      <c r="B81" s="163"/>
      <c r="C81" s="200" t="s">
        <v>211</v>
      </c>
      <c r="D81" s="168"/>
      <c r="E81" s="173">
        <v>1896</v>
      </c>
      <c r="F81" s="176"/>
      <c r="G81" s="176"/>
      <c r="H81" s="176"/>
      <c r="I81" s="176"/>
      <c r="J81" s="176"/>
      <c r="K81" s="176"/>
      <c r="L81" s="176"/>
      <c r="M81" s="176"/>
      <c r="N81" s="166"/>
      <c r="O81" s="166"/>
      <c r="P81" s="166"/>
      <c r="Q81" s="166"/>
      <c r="R81" s="166"/>
      <c r="S81" s="166"/>
      <c r="T81" s="167"/>
      <c r="U81" s="166"/>
      <c r="V81" s="156"/>
      <c r="W81" s="156"/>
      <c r="X81" s="156"/>
      <c r="Y81" s="156"/>
      <c r="Z81" s="156"/>
      <c r="AA81" s="156"/>
      <c r="AB81" s="156"/>
      <c r="AC81" s="156"/>
      <c r="AD81" s="156"/>
      <c r="AE81" s="156" t="s">
        <v>106</v>
      </c>
      <c r="AF81" s="156">
        <v>0</v>
      </c>
      <c r="AG81" s="156"/>
      <c r="AH81" s="156"/>
      <c r="AI81" s="156"/>
      <c r="AJ81" s="156"/>
      <c r="AK81" s="156"/>
      <c r="AL81" s="156"/>
      <c r="AM81" s="156"/>
      <c r="AN81" s="156"/>
      <c r="AO81" s="156"/>
      <c r="AP81" s="156"/>
      <c r="AQ81" s="156"/>
      <c r="AR81" s="156"/>
      <c r="AS81" s="156"/>
      <c r="AT81" s="156"/>
      <c r="AU81" s="156"/>
      <c r="AV81" s="156"/>
      <c r="AW81" s="156"/>
      <c r="AX81" s="156"/>
      <c r="AY81" s="156"/>
      <c r="AZ81" s="156"/>
      <c r="BA81" s="156"/>
      <c r="BB81" s="156"/>
      <c r="BC81" s="156"/>
      <c r="BD81" s="156"/>
      <c r="BE81" s="156"/>
      <c r="BF81" s="156"/>
      <c r="BG81" s="156"/>
      <c r="BH81" s="156"/>
    </row>
    <row r="82" spans="1:60" ht="20.399999999999999" outlineLevel="1" x14ac:dyDescent="0.25">
      <c r="A82" s="157">
        <v>40</v>
      </c>
      <c r="B82" s="163" t="s">
        <v>212</v>
      </c>
      <c r="C82" s="199" t="s">
        <v>213</v>
      </c>
      <c r="D82" s="165" t="s">
        <v>103</v>
      </c>
      <c r="E82" s="172">
        <v>948</v>
      </c>
      <c r="F82" s="175"/>
      <c r="G82" s="176">
        <f>ROUND(E82*F82,2)</f>
        <v>0</v>
      </c>
      <c r="H82" s="175"/>
      <c r="I82" s="176">
        <f>ROUND(E82*H82,2)</f>
        <v>0</v>
      </c>
      <c r="J82" s="175"/>
      <c r="K82" s="176">
        <f>ROUND(E82*J82,2)</f>
        <v>0</v>
      </c>
      <c r="L82" s="176">
        <v>21</v>
      </c>
      <c r="M82" s="176">
        <f>G82*(1+L82/100)</f>
        <v>0</v>
      </c>
      <c r="N82" s="166">
        <v>0.15559000000000001</v>
      </c>
      <c r="O82" s="166">
        <f>ROUND(E82*N82,5)</f>
        <v>147.49932000000001</v>
      </c>
      <c r="P82" s="166">
        <v>0</v>
      </c>
      <c r="Q82" s="166">
        <f>ROUND(E82*P82,5)</f>
        <v>0</v>
      </c>
      <c r="R82" s="166"/>
      <c r="S82" s="166"/>
      <c r="T82" s="167">
        <v>2.1999999999999999E-2</v>
      </c>
      <c r="U82" s="166">
        <f>ROUND(E82*T82,2)</f>
        <v>20.86</v>
      </c>
      <c r="V82" s="156"/>
      <c r="W82" s="156"/>
      <c r="X82" s="156"/>
      <c r="Y82" s="156"/>
      <c r="Z82" s="156"/>
      <c r="AA82" s="156"/>
      <c r="AB82" s="156"/>
      <c r="AC82" s="156"/>
      <c r="AD82" s="156"/>
      <c r="AE82" s="156" t="s">
        <v>104</v>
      </c>
      <c r="AF82" s="156"/>
      <c r="AG82" s="156"/>
      <c r="AH82" s="156"/>
      <c r="AI82" s="156"/>
      <c r="AJ82" s="156"/>
      <c r="AK82" s="156"/>
      <c r="AL82" s="156"/>
      <c r="AM82" s="156"/>
      <c r="AN82" s="156"/>
      <c r="AO82" s="156"/>
      <c r="AP82" s="156"/>
      <c r="AQ82" s="156"/>
      <c r="AR82" s="156"/>
      <c r="AS82" s="156"/>
      <c r="AT82" s="156"/>
      <c r="AU82" s="156"/>
      <c r="AV82" s="156"/>
      <c r="AW82" s="156"/>
      <c r="AX82" s="156"/>
      <c r="AY82" s="156"/>
      <c r="AZ82" s="156"/>
      <c r="BA82" s="156"/>
      <c r="BB82" s="156"/>
      <c r="BC82" s="156"/>
      <c r="BD82" s="156"/>
      <c r="BE82" s="156"/>
      <c r="BF82" s="156"/>
      <c r="BG82" s="156"/>
      <c r="BH82" s="156"/>
    </row>
    <row r="83" spans="1:60" outlineLevel="1" x14ac:dyDescent="0.25">
      <c r="A83" s="157">
        <v>41</v>
      </c>
      <c r="B83" s="163" t="s">
        <v>214</v>
      </c>
      <c r="C83" s="199" t="s">
        <v>215</v>
      </c>
      <c r="D83" s="165" t="s">
        <v>103</v>
      </c>
      <c r="E83" s="172">
        <v>354</v>
      </c>
      <c r="F83" s="175"/>
      <c r="G83" s="176">
        <f>ROUND(E83*F83,2)</f>
        <v>0</v>
      </c>
      <c r="H83" s="175"/>
      <c r="I83" s="176">
        <f>ROUND(E83*H83,2)</f>
        <v>0</v>
      </c>
      <c r="J83" s="175"/>
      <c r="K83" s="176">
        <f>ROUND(E83*J83,2)</f>
        <v>0</v>
      </c>
      <c r="L83" s="176">
        <v>21</v>
      </c>
      <c r="M83" s="176">
        <f>G83*(1+L83/100)</f>
        <v>0</v>
      </c>
      <c r="N83" s="166">
        <v>7.3899999999999993E-2</v>
      </c>
      <c r="O83" s="166">
        <f>ROUND(E83*N83,5)</f>
        <v>26.160599999999999</v>
      </c>
      <c r="P83" s="166">
        <v>0</v>
      </c>
      <c r="Q83" s="166">
        <f>ROUND(E83*P83,5)</f>
        <v>0</v>
      </c>
      <c r="R83" s="166"/>
      <c r="S83" s="166"/>
      <c r="T83" s="167">
        <v>0.45200000000000001</v>
      </c>
      <c r="U83" s="166">
        <f>ROUND(E83*T83,2)</f>
        <v>160.01</v>
      </c>
      <c r="V83" s="156"/>
      <c r="W83" s="156"/>
      <c r="X83" s="156"/>
      <c r="Y83" s="156"/>
      <c r="Z83" s="156"/>
      <c r="AA83" s="156"/>
      <c r="AB83" s="156"/>
      <c r="AC83" s="156"/>
      <c r="AD83" s="156"/>
      <c r="AE83" s="156" t="s">
        <v>104</v>
      </c>
      <c r="AF83" s="156"/>
      <c r="AG83" s="156"/>
      <c r="AH83" s="156"/>
      <c r="AI83" s="156"/>
      <c r="AJ83" s="156"/>
      <c r="AK83" s="156"/>
      <c r="AL83" s="156"/>
      <c r="AM83" s="156"/>
      <c r="AN83" s="156"/>
      <c r="AO83" s="156"/>
      <c r="AP83" s="156"/>
      <c r="AQ83" s="156"/>
      <c r="AR83" s="156"/>
      <c r="AS83" s="156"/>
      <c r="AT83" s="156"/>
      <c r="AU83" s="156"/>
      <c r="AV83" s="156"/>
      <c r="AW83" s="156"/>
      <c r="AX83" s="156"/>
      <c r="AY83" s="156"/>
      <c r="AZ83" s="156"/>
      <c r="BA83" s="156"/>
      <c r="BB83" s="156"/>
      <c r="BC83" s="156"/>
      <c r="BD83" s="156"/>
      <c r="BE83" s="156"/>
      <c r="BF83" s="156"/>
      <c r="BG83" s="156"/>
      <c r="BH83" s="156"/>
    </row>
    <row r="84" spans="1:60" outlineLevel="1" x14ac:dyDescent="0.25">
      <c r="A84" s="157"/>
      <c r="B84" s="163"/>
      <c r="C84" s="200" t="s">
        <v>157</v>
      </c>
      <c r="D84" s="168"/>
      <c r="E84" s="173">
        <v>354</v>
      </c>
      <c r="F84" s="176"/>
      <c r="G84" s="176"/>
      <c r="H84" s="176"/>
      <c r="I84" s="176"/>
      <c r="J84" s="176"/>
      <c r="K84" s="176"/>
      <c r="L84" s="176"/>
      <c r="M84" s="176"/>
      <c r="N84" s="166"/>
      <c r="O84" s="166"/>
      <c r="P84" s="166"/>
      <c r="Q84" s="166"/>
      <c r="R84" s="166"/>
      <c r="S84" s="166"/>
      <c r="T84" s="167"/>
      <c r="U84" s="166"/>
      <c r="V84" s="156"/>
      <c r="W84" s="156"/>
      <c r="X84" s="156"/>
      <c r="Y84" s="156"/>
      <c r="Z84" s="156"/>
      <c r="AA84" s="156"/>
      <c r="AB84" s="156"/>
      <c r="AC84" s="156"/>
      <c r="AD84" s="156"/>
      <c r="AE84" s="156" t="s">
        <v>106</v>
      </c>
      <c r="AF84" s="156">
        <v>0</v>
      </c>
      <c r="AG84" s="156"/>
      <c r="AH84" s="156"/>
      <c r="AI84" s="156"/>
      <c r="AJ84" s="156"/>
      <c r="AK84" s="156"/>
      <c r="AL84" s="156"/>
      <c r="AM84" s="156"/>
      <c r="AN84" s="156"/>
      <c r="AO84" s="156"/>
      <c r="AP84" s="156"/>
      <c r="AQ84" s="156"/>
      <c r="AR84" s="156"/>
      <c r="AS84" s="156"/>
      <c r="AT84" s="156"/>
      <c r="AU84" s="156"/>
      <c r="AV84" s="156"/>
      <c r="AW84" s="156"/>
      <c r="AX84" s="156"/>
      <c r="AY84" s="156"/>
      <c r="AZ84" s="156"/>
      <c r="BA84" s="156"/>
      <c r="BB84" s="156"/>
      <c r="BC84" s="156"/>
      <c r="BD84" s="156"/>
      <c r="BE84" s="156"/>
      <c r="BF84" s="156"/>
      <c r="BG84" s="156"/>
      <c r="BH84" s="156"/>
    </row>
    <row r="85" spans="1:60" outlineLevel="1" x14ac:dyDescent="0.25">
      <c r="A85" s="157">
        <v>42</v>
      </c>
      <c r="B85" s="163" t="s">
        <v>216</v>
      </c>
      <c r="C85" s="199" t="s">
        <v>217</v>
      </c>
      <c r="D85" s="165" t="s">
        <v>103</v>
      </c>
      <c r="E85" s="172">
        <v>74</v>
      </c>
      <c r="F85" s="175"/>
      <c r="G85" s="176">
        <f>ROUND(E85*F85,2)</f>
        <v>0</v>
      </c>
      <c r="H85" s="175"/>
      <c r="I85" s="176">
        <f>ROUND(E85*H85,2)</f>
        <v>0</v>
      </c>
      <c r="J85" s="175"/>
      <c r="K85" s="176">
        <f>ROUND(E85*J85,2)</f>
        <v>0</v>
      </c>
      <c r="L85" s="176">
        <v>21</v>
      </c>
      <c r="M85" s="176">
        <f>G85*(1+L85/100)</f>
        <v>0</v>
      </c>
      <c r="N85" s="166">
        <v>7.3899999999999993E-2</v>
      </c>
      <c r="O85" s="166">
        <f>ROUND(E85*N85,5)</f>
        <v>5.4686000000000003</v>
      </c>
      <c r="P85" s="166">
        <v>0</v>
      </c>
      <c r="Q85" s="166">
        <f>ROUND(E85*P85,5)</f>
        <v>0</v>
      </c>
      <c r="R85" s="166"/>
      <c r="S85" s="166"/>
      <c r="T85" s="167">
        <v>0.47799999999999998</v>
      </c>
      <c r="U85" s="166">
        <f>ROUND(E85*T85,2)</f>
        <v>35.369999999999997</v>
      </c>
      <c r="V85" s="156"/>
      <c r="W85" s="156"/>
      <c r="X85" s="156"/>
      <c r="Y85" s="156"/>
      <c r="Z85" s="156"/>
      <c r="AA85" s="156"/>
      <c r="AB85" s="156"/>
      <c r="AC85" s="156"/>
      <c r="AD85" s="156"/>
      <c r="AE85" s="156" t="s">
        <v>104</v>
      </c>
      <c r="AF85" s="156"/>
      <c r="AG85" s="156"/>
      <c r="AH85" s="156"/>
      <c r="AI85" s="156"/>
      <c r="AJ85" s="156"/>
      <c r="AK85" s="156"/>
      <c r="AL85" s="156"/>
      <c r="AM85" s="156"/>
      <c r="AN85" s="156"/>
      <c r="AO85" s="156"/>
      <c r="AP85" s="156"/>
      <c r="AQ85" s="156"/>
      <c r="AR85" s="156"/>
      <c r="AS85" s="156"/>
      <c r="AT85" s="156"/>
      <c r="AU85" s="156"/>
      <c r="AV85" s="156"/>
      <c r="AW85" s="156"/>
      <c r="AX85" s="156"/>
      <c r="AY85" s="156"/>
      <c r="AZ85" s="156"/>
      <c r="BA85" s="156"/>
      <c r="BB85" s="156"/>
      <c r="BC85" s="156"/>
      <c r="BD85" s="156"/>
      <c r="BE85" s="156"/>
      <c r="BF85" s="156"/>
      <c r="BG85" s="156"/>
      <c r="BH85" s="156"/>
    </row>
    <row r="86" spans="1:60" outlineLevel="1" x14ac:dyDescent="0.25">
      <c r="A86" s="157"/>
      <c r="B86" s="163"/>
      <c r="C86" s="200" t="s">
        <v>105</v>
      </c>
      <c r="D86" s="168"/>
      <c r="E86" s="173">
        <v>74</v>
      </c>
      <c r="F86" s="176"/>
      <c r="G86" s="176"/>
      <c r="H86" s="176"/>
      <c r="I86" s="176"/>
      <c r="J86" s="176"/>
      <c r="K86" s="176"/>
      <c r="L86" s="176"/>
      <c r="M86" s="176"/>
      <c r="N86" s="166"/>
      <c r="O86" s="166"/>
      <c r="P86" s="166"/>
      <c r="Q86" s="166"/>
      <c r="R86" s="166"/>
      <c r="S86" s="166"/>
      <c r="T86" s="167"/>
      <c r="U86" s="166"/>
      <c r="V86" s="156"/>
      <c r="W86" s="156"/>
      <c r="X86" s="156"/>
      <c r="Y86" s="156"/>
      <c r="Z86" s="156"/>
      <c r="AA86" s="156"/>
      <c r="AB86" s="156"/>
      <c r="AC86" s="156"/>
      <c r="AD86" s="156"/>
      <c r="AE86" s="156" t="s">
        <v>106</v>
      </c>
      <c r="AF86" s="156">
        <v>0</v>
      </c>
      <c r="AG86" s="156"/>
      <c r="AH86" s="156"/>
      <c r="AI86" s="156"/>
      <c r="AJ86" s="156"/>
      <c r="AK86" s="156"/>
      <c r="AL86" s="156"/>
      <c r="AM86" s="156"/>
      <c r="AN86" s="156"/>
      <c r="AO86" s="156"/>
      <c r="AP86" s="156"/>
      <c r="AQ86" s="156"/>
      <c r="AR86" s="156"/>
      <c r="AS86" s="156"/>
      <c r="AT86" s="156"/>
      <c r="AU86" s="156"/>
      <c r="AV86" s="156"/>
      <c r="AW86" s="156"/>
      <c r="AX86" s="156"/>
      <c r="AY86" s="156"/>
      <c r="AZ86" s="156"/>
      <c r="BA86" s="156"/>
      <c r="BB86" s="156"/>
      <c r="BC86" s="156"/>
      <c r="BD86" s="156"/>
      <c r="BE86" s="156"/>
      <c r="BF86" s="156"/>
      <c r="BG86" s="156"/>
      <c r="BH86" s="156"/>
    </row>
    <row r="87" spans="1:60" outlineLevel="1" x14ac:dyDescent="0.25">
      <c r="A87" s="157">
        <v>43</v>
      </c>
      <c r="B87" s="163" t="s">
        <v>218</v>
      </c>
      <c r="C87" s="199" t="s">
        <v>219</v>
      </c>
      <c r="D87" s="165" t="s">
        <v>103</v>
      </c>
      <c r="E87" s="172">
        <v>35.700000000000003</v>
      </c>
      <c r="F87" s="175"/>
      <c r="G87" s="176">
        <f>ROUND(E87*F87,2)</f>
        <v>0</v>
      </c>
      <c r="H87" s="175"/>
      <c r="I87" s="176">
        <f>ROUND(E87*H87,2)</f>
        <v>0</v>
      </c>
      <c r="J87" s="175"/>
      <c r="K87" s="176">
        <f>ROUND(E87*J87,2)</f>
        <v>0</v>
      </c>
      <c r="L87" s="176">
        <v>21</v>
      </c>
      <c r="M87" s="176">
        <f>G87*(1+L87/100)</f>
        <v>0</v>
      </c>
      <c r="N87" s="166">
        <v>0.13627</v>
      </c>
      <c r="O87" s="166">
        <f>ROUND(E87*N87,5)</f>
        <v>4.8648400000000001</v>
      </c>
      <c r="P87" s="166">
        <v>0</v>
      </c>
      <c r="Q87" s="166">
        <f>ROUND(E87*P87,5)</f>
        <v>0</v>
      </c>
      <c r="R87" s="166"/>
      <c r="S87" s="166"/>
      <c r="T87" s="167">
        <v>0</v>
      </c>
      <c r="U87" s="166">
        <f>ROUND(E87*T87,2)</f>
        <v>0</v>
      </c>
      <c r="V87" s="156"/>
      <c r="W87" s="156"/>
      <c r="X87" s="156"/>
      <c r="Y87" s="156"/>
      <c r="Z87" s="156"/>
      <c r="AA87" s="156"/>
      <c r="AB87" s="156"/>
      <c r="AC87" s="156"/>
      <c r="AD87" s="156"/>
      <c r="AE87" s="156" t="s">
        <v>148</v>
      </c>
      <c r="AF87" s="156"/>
      <c r="AG87" s="156"/>
      <c r="AH87" s="156"/>
      <c r="AI87" s="156"/>
      <c r="AJ87" s="156"/>
      <c r="AK87" s="156"/>
      <c r="AL87" s="156"/>
      <c r="AM87" s="156"/>
      <c r="AN87" s="156"/>
      <c r="AO87" s="156"/>
      <c r="AP87" s="156"/>
      <c r="AQ87" s="156"/>
      <c r="AR87" s="156"/>
      <c r="AS87" s="156"/>
      <c r="AT87" s="156"/>
      <c r="AU87" s="156"/>
      <c r="AV87" s="156"/>
      <c r="AW87" s="156"/>
      <c r="AX87" s="156"/>
      <c r="AY87" s="156"/>
      <c r="AZ87" s="156"/>
      <c r="BA87" s="156"/>
      <c r="BB87" s="156"/>
      <c r="BC87" s="156"/>
      <c r="BD87" s="156"/>
      <c r="BE87" s="156"/>
      <c r="BF87" s="156"/>
      <c r="BG87" s="156"/>
      <c r="BH87" s="156"/>
    </row>
    <row r="88" spans="1:60" outlineLevel="1" x14ac:dyDescent="0.25">
      <c r="A88" s="157"/>
      <c r="B88" s="163"/>
      <c r="C88" s="200" t="s">
        <v>220</v>
      </c>
      <c r="D88" s="168"/>
      <c r="E88" s="173">
        <v>35.700000000000003</v>
      </c>
      <c r="F88" s="176"/>
      <c r="G88" s="176"/>
      <c r="H88" s="176"/>
      <c r="I88" s="176"/>
      <c r="J88" s="176"/>
      <c r="K88" s="176"/>
      <c r="L88" s="176"/>
      <c r="M88" s="176"/>
      <c r="N88" s="166"/>
      <c r="O88" s="166"/>
      <c r="P88" s="166"/>
      <c r="Q88" s="166"/>
      <c r="R88" s="166"/>
      <c r="S88" s="166"/>
      <c r="T88" s="167"/>
      <c r="U88" s="166"/>
      <c r="V88" s="156"/>
      <c r="W88" s="156"/>
      <c r="X88" s="156"/>
      <c r="Y88" s="156"/>
      <c r="Z88" s="156"/>
      <c r="AA88" s="156"/>
      <c r="AB88" s="156"/>
      <c r="AC88" s="156"/>
      <c r="AD88" s="156"/>
      <c r="AE88" s="156" t="s">
        <v>106</v>
      </c>
      <c r="AF88" s="156">
        <v>0</v>
      </c>
      <c r="AG88" s="156"/>
      <c r="AH88" s="156"/>
      <c r="AI88" s="156"/>
      <c r="AJ88" s="156"/>
      <c r="AK88" s="156"/>
      <c r="AL88" s="156"/>
      <c r="AM88" s="156"/>
      <c r="AN88" s="156"/>
      <c r="AO88" s="156"/>
      <c r="AP88" s="156"/>
      <c r="AQ88" s="156"/>
      <c r="AR88" s="156"/>
      <c r="AS88" s="156"/>
      <c r="AT88" s="156"/>
      <c r="AU88" s="156"/>
      <c r="AV88" s="156"/>
      <c r="AW88" s="156"/>
      <c r="AX88" s="156"/>
      <c r="AY88" s="156"/>
      <c r="AZ88" s="156"/>
      <c r="BA88" s="156"/>
      <c r="BB88" s="156"/>
      <c r="BC88" s="156"/>
      <c r="BD88" s="156"/>
      <c r="BE88" s="156"/>
      <c r="BF88" s="156"/>
      <c r="BG88" s="156"/>
      <c r="BH88" s="156"/>
    </row>
    <row r="89" spans="1:60" outlineLevel="1" x14ac:dyDescent="0.25">
      <c r="A89" s="157">
        <v>44</v>
      </c>
      <c r="B89" s="163" t="s">
        <v>221</v>
      </c>
      <c r="C89" s="199" t="s">
        <v>222</v>
      </c>
      <c r="D89" s="165" t="s">
        <v>103</v>
      </c>
      <c r="E89" s="172">
        <v>22.05</v>
      </c>
      <c r="F89" s="175"/>
      <c r="G89" s="176">
        <f>ROUND(E89*F89,2)</f>
        <v>0</v>
      </c>
      <c r="H89" s="175"/>
      <c r="I89" s="176">
        <f>ROUND(E89*H89,2)</f>
        <v>0</v>
      </c>
      <c r="J89" s="175"/>
      <c r="K89" s="176">
        <f>ROUND(E89*J89,2)</f>
        <v>0</v>
      </c>
      <c r="L89" s="176">
        <v>21</v>
      </c>
      <c r="M89" s="176">
        <f>G89*(1+L89/100)</f>
        <v>0</v>
      </c>
      <c r="N89" s="166">
        <v>0.17599999999999999</v>
      </c>
      <c r="O89" s="166">
        <f>ROUND(E89*N89,5)</f>
        <v>3.8807999999999998</v>
      </c>
      <c r="P89" s="166">
        <v>0</v>
      </c>
      <c r="Q89" s="166">
        <f>ROUND(E89*P89,5)</f>
        <v>0</v>
      </c>
      <c r="R89" s="166"/>
      <c r="S89" s="166"/>
      <c r="T89" s="167">
        <v>0</v>
      </c>
      <c r="U89" s="166">
        <f>ROUND(E89*T89,2)</f>
        <v>0</v>
      </c>
      <c r="V89" s="156"/>
      <c r="W89" s="156"/>
      <c r="X89" s="156"/>
      <c r="Y89" s="156"/>
      <c r="Z89" s="156"/>
      <c r="AA89" s="156"/>
      <c r="AB89" s="156"/>
      <c r="AC89" s="156"/>
      <c r="AD89" s="156"/>
      <c r="AE89" s="156" t="s">
        <v>148</v>
      </c>
      <c r="AF89" s="156"/>
      <c r="AG89" s="156"/>
      <c r="AH89" s="156"/>
      <c r="AI89" s="156"/>
      <c r="AJ89" s="156"/>
      <c r="AK89" s="156"/>
      <c r="AL89" s="156"/>
      <c r="AM89" s="156"/>
      <c r="AN89" s="156"/>
      <c r="AO89" s="156"/>
      <c r="AP89" s="156"/>
      <c r="AQ89" s="156"/>
      <c r="AR89" s="156"/>
      <c r="AS89" s="156"/>
      <c r="AT89" s="156"/>
      <c r="AU89" s="156"/>
      <c r="AV89" s="156"/>
      <c r="AW89" s="156"/>
      <c r="AX89" s="156"/>
      <c r="AY89" s="156"/>
      <c r="AZ89" s="156"/>
      <c r="BA89" s="156"/>
      <c r="BB89" s="156"/>
      <c r="BC89" s="156"/>
      <c r="BD89" s="156"/>
      <c r="BE89" s="156"/>
      <c r="BF89" s="156"/>
      <c r="BG89" s="156"/>
      <c r="BH89" s="156"/>
    </row>
    <row r="90" spans="1:60" outlineLevel="1" x14ac:dyDescent="0.25">
      <c r="A90" s="157"/>
      <c r="B90" s="163"/>
      <c r="C90" s="200" t="s">
        <v>223</v>
      </c>
      <c r="D90" s="168"/>
      <c r="E90" s="173">
        <v>22.05</v>
      </c>
      <c r="F90" s="176"/>
      <c r="G90" s="176"/>
      <c r="H90" s="176"/>
      <c r="I90" s="176"/>
      <c r="J90" s="176"/>
      <c r="K90" s="176"/>
      <c r="L90" s="176"/>
      <c r="M90" s="176"/>
      <c r="N90" s="166"/>
      <c r="O90" s="166"/>
      <c r="P90" s="166"/>
      <c r="Q90" s="166"/>
      <c r="R90" s="166"/>
      <c r="S90" s="166"/>
      <c r="T90" s="167"/>
      <c r="U90" s="166"/>
      <c r="V90" s="156"/>
      <c r="W90" s="156"/>
      <c r="X90" s="156"/>
      <c r="Y90" s="156"/>
      <c r="Z90" s="156"/>
      <c r="AA90" s="156"/>
      <c r="AB90" s="156"/>
      <c r="AC90" s="156"/>
      <c r="AD90" s="156"/>
      <c r="AE90" s="156" t="s">
        <v>106</v>
      </c>
      <c r="AF90" s="156">
        <v>0</v>
      </c>
      <c r="AG90" s="156"/>
      <c r="AH90" s="156"/>
      <c r="AI90" s="156"/>
      <c r="AJ90" s="156"/>
      <c r="AK90" s="156"/>
      <c r="AL90" s="156"/>
      <c r="AM90" s="156"/>
      <c r="AN90" s="156"/>
      <c r="AO90" s="156"/>
      <c r="AP90" s="156"/>
      <c r="AQ90" s="156"/>
      <c r="AR90" s="156"/>
      <c r="AS90" s="156"/>
      <c r="AT90" s="156"/>
      <c r="AU90" s="156"/>
      <c r="AV90" s="156"/>
      <c r="AW90" s="156"/>
      <c r="AX90" s="156"/>
      <c r="AY90" s="156"/>
      <c r="AZ90" s="156"/>
      <c r="BA90" s="156"/>
      <c r="BB90" s="156"/>
      <c r="BC90" s="156"/>
      <c r="BD90" s="156"/>
      <c r="BE90" s="156"/>
      <c r="BF90" s="156"/>
      <c r="BG90" s="156"/>
      <c r="BH90" s="156"/>
    </row>
    <row r="91" spans="1:60" outlineLevel="1" x14ac:dyDescent="0.25">
      <c r="A91" s="157">
        <v>45</v>
      </c>
      <c r="B91" s="163" t="s">
        <v>224</v>
      </c>
      <c r="C91" s="199" t="s">
        <v>225</v>
      </c>
      <c r="D91" s="165" t="s">
        <v>103</v>
      </c>
      <c r="E91" s="172">
        <v>19.95</v>
      </c>
      <c r="F91" s="175"/>
      <c r="G91" s="176">
        <f>ROUND(E91*F91,2)</f>
        <v>0</v>
      </c>
      <c r="H91" s="175"/>
      <c r="I91" s="176">
        <f>ROUND(E91*H91,2)</f>
        <v>0</v>
      </c>
      <c r="J91" s="175"/>
      <c r="K91" s="176">
        <f>ROUND(E91*J91,2)</f>
        <v>0</v>
      </c>
      <c r="L91" s="176">
        <v>21</v>
      </c>
      <c r="M91" s="176">
        <f>G91*(1+L91/100)</f>
        <v>0</v>
      </c>
      <c r="N91" s="166">
        <v>0.17599999999999999</v>
      </c>
      <c r="O91" s="166">
        <f>ROUND(E91*N91,5)</f>
        <v>3.5112000000000001</v>
      </c>
      <c r="P91" s="166">
        <v>0</v>
      </c>
      <c r="Q91" s="166">
        <f>ROUND(E91*P91,5)</f>
        <v>0</v>
      </c>
      <c r="R91" s="166"/>
      <c r="S91" s="166"/>
      <c r="T91" s="167">
        <v>0</v>
      </c>
      <c r="U91" s="166">
        <f>ROUND(E91*T91,2)</f>
        <v>0</v>
      </c>
      <c r="V91" s="156"/>
      <c r="W91" s="156"/>
      <c r="X91" s="156"/>
      <c r="Y91" s="156"/>
      <c r="Z91" s="156"/>
      <c r="AA91" s="156"/>
      <c r="AB91" s="156"/>
      <c r="AC91" s="156"/>
      <c r="AD91" s="156"/>
      <c r="AE91" s="156" t="s">
        <v>148</v>
      </c>
      <c r="AF91" s="156"/>
      <c r="AG91" s="156"/>
      <c r="AH91" s="156"/>
      <c r="AI91" s="156"/>
      <c r="AJ91" s="156"/>
      <c r="AK91" s="156"/>
      <c r="AL91" s="156"/>
      <c r="AM91" s="156"/>
      <c r="AN91" s="156"/>
      <c r="AO91" s="156"/>
      <c r="AP91" s="156"/>
      <c r="AQ91" s="156"/>
      <c r="AR91" s="156"/>
      <c r="AS91" s="156"/>
      <c r="AT91" s="156"/>
      <c r="AU91" s="156"/>
      <c r="AV91" s="156"/>
      <c r="AW91" s="156"/>
      <c r="AX91" s="156"/>
      <c r="AY91" s="156"/>
      <c r="AZ91" s="156"/>
      <c r="BA91" s="156"/>
      <c r="BB91" s="156"/>
      <c r="BC91" s="156"/>
      <c r="BD91" s="156"/>
      <c r="BE91" s="156"/>
      <c r="BF91" s="156"/>
      <c r="BG91" s="156"/>
      <c r="BH91" s="156"/>
    </row>
    <row r="92" spans="1:60" outlineLevel="1" x14ac:dyDescent="0.25">
      <c r="A92" s="157"/>
      <c r="B92" s="163"/>
      <c r="C92" s="200" t="s">
        <v>226</v>
      </c>
      <c r="D92" s="168"/>
      <c r="E92" s="173">
        <v>19.95</v>
      </c>
      <c r="F92" s="176"/>
      <c r="G92" s="176"/>
      <c r="H92" s="176"/>
      <c r="I92" s="176"/>
      <c r="J92" s="176"/>
      <c r="K92" s="176"/>
      <c r="L92" s="176"/>
      <c r="M92" s="176"/>
      <c r="N92" s="166"/>
      <c r="O92" s="166"/>
      <c r="P92" s="166"/>
      <c r="Q92" s="166"/>
      <c r="R92" s="166"/>
      <c r="S92" s="166"/>
      <c r="T92" s="167"/>
      <c r="U92" s="166"/>
      <c r="V92" s="156"/>
      <c r="W92" s="156"/>
      <c r="X92" s="156"/>
      <c r="Y92" s="156"/>
      <c r="Z92" s="156"/>
      <c r="AA92" s="156"/>
      <c r="AB92" s="156"/>
      <c r="AC92" s="156"/>
      <c r="AD92" s="156"/>
      <c r="AE92" s="156" t="s">
        <v>106</v>
      </c>
      <c r="AF92" s="156">
        <v>0</v>
      </c>
      <c r="AG92" s="156"/>
      <c r="AH92" s="156"/>
      <c r="AI92" s="156"/>
      <c r="AJ92" s="156"/>
      <c r="AK92" s="156"/>
      <c r="AL92" s="156"/>
      <c r="AM92" s="156"/>
      <c r="AN92" s="156"/>
      <c r="AO92" s="156"/>
      <c r="AP92" s="156"/>
      <c r="AQ92" s="156"/>
      <c r="AR92" s="156"/>
      <c r="AS92" s="156"/>
      <c r="AT92" s="156"/>
      <c r="AU92" s="156"/>
      <c r="AV92" s="156"/>
      <c r="AW92" s="156"/>
      <c r="AX92" s="156"/>
      <c r="AY92" s="156"/>
      <c r="AZ92" s="156"/>
      <c r="BA92" s="156"/>
      <c r="BB92" s="156"/>
      <c r="BC92" s="156"/>
      <c r="BD92" s="156"/>
      <c r="BE92" s="156"/>
      <c r="BF92" s="156"/>
      <c r="BG92" s="156"/>
      <c r="BH92" s="156"/>
    </row>
    <row r="93" spans="1:60" ht="20.399999999999999" outlineLevel="1" x14ac:dyDescent="0.25">
      <c r="A93" s="157">
        <v>46</v>
      </c>
      <c r="B93" s="163" t="s">
        <v>227</v>
      </c>
      <c r="C93" s="199" t="s">
        <v>228</v>
      </c>
      <c r="D93" s="165" t="s">
        <v>103</v>
      </c>
      <c r="E93" s="172">
        <v>14.595000000000001</v>
      </c>
      <c r="F93" s="175"/>
      <c r="G93" s="176">
        <f>ROUND(E93*F93,2)</f>
        <v>0</v>
      </c>
      <c r="H93" s="175"/>
      <c r="I93" s="176">
        <f>ROUND(E93*H93,2)</f>
        <v>0</v>
      </c>
      <c r="J93" s="175"/>
      <c r="K93" s="176">
        <f>ROUND(E93*J93,2)</f>
        <v>0</v>
      </c>
      <c r="L93" s="176">
        <v>21</v>
      </c>
      <c r="M93" s="176">
        <f>G93*(1+L93/100)</f>
        <v>0</v>
      </c>
      <c r="N93" s="166">
        <v>0.13100000000000001</v>
      </c>
      <c r="O93" s="166">
        <f>ROUND(E93*N93,5)</f>
        <v>1.91195</v>
      </c>
      <c r="P93" s="166">
        <v>0</v>
      </c>
      <c r="Q93" s="166">
        <f>ROUND(E93*P93,5)</f>
        <v>0</v>
      </c>
      <c r="R93" s="166"/>
      <c r="S93" s="166"/>
      <c r="T93" s="167">
        <v>0</v>
      </c>
      <c r="U93" s="166">
        <f>ROUND(E93*T93,2)</f>
        <v>0</v>
      </c>
      <c r="V93" s="156"/>
      <c r="W93" s="156"/>
      <c r="X93" s="156"/>
      <c r="Y93" s="156"/>
      <c r="Z93" s="156"/>
      <c r="AA93" s="156"/>
      <c r="AB93" s="156"/>
      <c r="AC93" s="156"/>
      <c r="AD93" s="156"/>
      <c r="AE93" s="156" t="s">
        <v>148</v>
      </c>
      <c r="AF93" s="156"/>
      <c r="AG93" s="156"/>
      <c r="AH93" s="156"/>
      <c r="AI93" s="156"/>
      <c r="AJ93" s="156"/>
      <c r="AK93" s="156"/>
      <c r="AL93" s="156"/>
      <c r="AM93" s="156"/>
      <c r="AN93" s="156"/>
      <c r="AO93" s="156"/>
      <c r="AP93" s="156"/>
      <c r="AQ93" s="156"/>
      <c r="AR93" s="156"/>
      <c r="AS93" s="156"/>
      <c r="AT93" s="156"/>
      <c r="AU93" s="156"/>
      <c r="AV93" s="156"/>
      <c r="AW93" s="156"/>
      <c r="AX93" s="156"/>
      <c r="AY93" s="156"/>
      <c r="AZ93" s="156"/>
      <c r="BA93" s="156"/>
      <c r="BB93" s="156"/>
      <c r="BC93" s="156"/>
      <c r="BD93" s="156"/>
      <c r="BE93" s="156"/>
      <c r="BF93" s="156"/>
      <c r="BG93" s="156"/>
      <c r="BH93" s="156"/>
    </row>
    <row r="94" spans="1:60" ht="20.399999999999999" outlineLevel="1" x14ac:dyDescent="0.25">
      <c r="A94" s="157"/>
      <c r="B94" s="163"/>
      <c r="C94" s="200" t="s">
        <v>229</v>
      </c>
      <c r="D94" s="168"/>
      <c r="E94" s="173">
        <v>14.595000000000001</v>
      </c>
      <c r="F94" s="176"/>
      <c r="G94" s="176"/>
      <c r="H94" s="176"/>
      <c r="I94" s="176"/>
      <c r="J94" s="176"/>
      <c r="K94" s="176"/>
      <c r="L94" s="176"/>
      <c r="M94" s="176"/>
      <c r="N94" s="166"/>
      <c r="O94" s="166"/>
      <c r="P94" s="166"/>
      <c r="Q94" s="166"/>
      <c r="R94" s="166"/>
      <c r="S94" s="166"/>
      <c r="T94" s="167"/>
      <c r="U94" s="166"/>
      <c r="V94" s="156"/>
      <c r="W94" s="156"/>
      <c r="X94" s="156"/>
      <c r="Y94" s="156"/>
      <c r="Z94" s="156"/>
      <c r="AA94" s="156"/>
      <c r="AB94" s="156"/>
      <c r="AC94" s="156"/>
      <c r="AD94" s="156"/>
      <c r="AE94" s="156" t="s">
        <v>106</v>
      </c>
      <c r="AF94" s="156">
        <v>0</v>
      </c>
      <c r="AG94" s="156"/>
      <c r="AH94" s="156"/>
      <c r="AI94" s="156"/>
      <c r="AJ94" s="156"/>
      <c r="AK94" s="156"/>
      <c r="AL94" s="156"/>
      <c r="AM94" s="156"/>
      <c r="AN94" s="156"/>
      <c r="AO94" s="156"/>
      <c r="AP94" s="156"/>
      <c r="AQ94" s="156"/>
      <c r="AR94" s="156"/>
      <c r="AS94" s="156"/>
      <c r="AT94" s="156"/>
      <c r="AU94" s="156"/>
      <c r="AV94" s="156"/>
      <c r="AW94" s="156"/>
      <c r="AX94" s="156"/>
      <c r="AY94" s="156"/>
      <c r="AZ94" s="156"/>
      <c r="BA94" s="156"/>
      <c r="BB94" s="156"/>
      <c r="BC94" s="156"/>
      <c r="BD94" s="156"/>
      <c r="BE94" s="156"/>
      <c r="BF94" s="156"/>
      <c r="BG94" s="156"/>
      <c r="BH94" s="156"/>
    </row>
    <row r="95" spans="1:60" outlineLevel="1" x14ac:dyDescent="0.25">
      <c r="A95" s="157">
        <v>47</v>
      </c>
      <c r="B95" s="163" t="s">
        <v>230</v>
      </c>
      <c r="C95" s="199" t="s">
        <v>231</v>
      </c>
      <c r="D95" s="165" t="s">
        <v>103</v>
      </c>
      <c r="E95" s="172">
        <v>357.10500000000002</v>
      </c>
      <c r="F95" s="175"/>
      <c r="G95" s="176">
        <f>ROUND(E95*F95,2)</f>
        <v>0</v>
      </c>
      <c r="H95" s="175"/>
      <c r="I95" s="176">
        <f>ROUND(E95*H95,2)</f>
        <v>0</v>
      </c>
      <c r="J95" s="175"/>
      <c r="K95" s="176">
        <f>ROUND(E95*J95,2)</f>
        <v>0</v>
      </c>
      <c r="L95" s="176">
        <v>21</v>
      </c>
      <c r="M95" s="176">
        <f>G95*(1+L95/100)</f>
        <v>0</v>
      </c>
      <c r="N95" s="166">
        <v>0.13100000000000001</v>
      </c>
      <c r="O95" s="166">
        <f>ROUND(E95*N95,5)</f>
        <v>46.780760000000001</v>
      </c>
      <c r="P95" s="166">
        <v>0</v>
      </c>
      <c r="Q95" s="166">
        <f>ROUND(E95*P95,5)</f>
        <v>0</v>
      </c>
      <c r="R95" s="166"/>
      <c r="S95" s="166"/>
      <c r="T95" s="167">
        <v>0</v>
      </c>
      <c r="U95" s="166">
        <f>ROUND(E95*T95,2)</f>
        <v>0</v>
      </c>
      <c r="V95" s="156"/>
      <c r="W95" s="156"/>
      <c r="X95" s="156"/>
      <c r="Y95" s="156"/>
      <c r="Z95" s="156"/>
      <c r="AA95" s="156"/>
      <c r="AB95" s="156"/>
      <c r="AC95" s="156"/>
      <c r="AD95" s="156"/>
      <c r="AE95" s="156" t="s">
        <v>148</v>
      </c>
      <c r="AF95" s="156"/>
      <c r="AG95" s="156"/>
      <c r="AH95" s="156"/>
      <c r="AI95" s="156"/>
      <c r="AJ95" s="156"/>
      <c r="AK95" s="156"/>
      <c r="AL95" s="156"/>
      <c r="AM95" s="156"/>
      <c r="AN95" s="156"/>
      <c r="AO95" s="156"/>
      <c r="AP95" s="156"/>
      <c r="AQ95" s="156"/>
      <c r="AR95" s="156"/>
      <c r="AS95" s="156"/>
      <c r="AT95" s="156"/>
      <c r="AU95" s="156"/>
      <c r="AV95" s="156"/>
      <c r="AW95" s="156"/>
      <c r="AX95" s="156"/>
      <c r="AY95" s="156"/>
      <c r="AZ95" s="156"/>
      <c r="BA95" s="156"/>
      <c r="BB95" s="156"/>
      <c r="BC95" s="156"/>
      <c r="BD95" s="156"/>
      <c r="BE95" s="156"/>
      <c r="BF95" s="156"/>
      <c r="BG95" s="156"/>
      <c r="BH95" s="156"/>
    </row>
    <row r="96" spans="1:60" outlineLevel="1" x14ac:dyDescent="0.25">
      <c r="A96" s="157"/>
      <c r="B96" s="163"/>
      <c r="C96" s="200" t="s">
        <v>232</v>
      </c>
      <c r="D96" s="168"/>
      <c r="E96" s="173">
        <v>371.7</v>
      </c>
      <c r="F96" s="176"/>
      <c r="G96" s="176"/>
      <c r="H96" s="176"/>
      <c r="I96" s="176"/>
      <c r="J96" s="176"/>
      <c r="K96" s="176"/>
      <c r="L96" s="176"/>
      <c r="M96" s="176"/>
      <c r="N96" s="166"/>
      <c r="O96" s="166"/>
      <c r="P96" s="166"/>
      <c r="Q96" s="166"/>
      <c r="R96" s="166"/>
      <c r="S96" s="166"/>
      <c r="T96" s="167"/>
      <c r="U96" s="166"/>
      <c r="V96" s="156"/>
      <c r="W96" s="156"/>
      <c r="X96" s="156"/>
      <c r="Y96" s="156"/>
      <c r="Z96" s="156"/>
      <c r="AA96" s="156"/>
      <c r="AB96" s="156"/>
      <c r="AC96" s="156"/>
      <c r="AD96" s="156"/>
      <c r="AE96" s="156" t="s">
        <v>106</v>
      </c>
      <c r="AF96" s="156">
        <v>0</v>
      </c>
      <c r="AG96" s="156"/>
      <c r="AH96" s="156"/>
      <c r="AI96" s="156"/>
      <c r="AJ96" s="156"/>
      <c r="AK96" s="156"/>
      <c r="AL96" s="156"/>
      <c r="AM96" s="156"/>
      <c r="AN96" s="156"/>
      <c r="AO96" s="156"/>
      <c r="AP96" s="156"/>
      <c r="AQ96" s="156"/>
      <c r="AR96" s="156"/>
      <c r="AS96" s="156"/>
      <c r="AT96" s="156"/>
      <c r="AU96" s="156"/>
      <c r="AV96" s="156"/>
      <c r="AW96" s="156"/>
      <c r="AX96" s="156"/>
      <c r="AY96" s="156"/>
      <c r="AZ96" s="156"/>
      <c r="BA96" s="156"/>
      <c r="BB96" s="156"/>
      <c r="BC96" s="156"/>
      <c r="BD96" s="156"/>
      <c r="BE96" s="156"/>
      <c r="BF96" s="156"/>
      <c r="BG96" s="156"/>
      <c r="BH96" s="156"/>
    </row>
    <row r="97" spans="1:60" outlineLevel="1" x14ac:dyDescent="0.25">
      <c r="A97" s="157"/>
      <c r="B97" s="163"/>
      <c r="C97" s="200" t="s">
        <v>233</v>
      </c>
      <c r="D97" s="168"/>
      <c r="E97" s="173">
        <v>-14.595000000000001</v>
      </c>
      <c r="F97" s="176"/>
      <c r="G97" s="176"/>
      <c r="H97" s="176"/>
      <c r="I97" s="176"/>
      <c r="J97" s="176"/>
      <c r="K97" s="176"/>
      <c r="L97" s="176"/>
      <c r="M97" s="176"/>
      <c r="N97" s="166"/>
      <c r="O97" s="166"/>
      <c r="P97" s="166"/>
      <c r="Q97" s="166"/>
      <c r="R97" s="166"/>
      <c r="S97" s="166"/>
      <c r="T97" s="167"/>
      <c r="U97" s="166"/>
      <c r="V97" s="156"/>
      <c r="W97" s="156"/>
      <c r="X97" s="156"/>
      <c r="Y97" s="156"/>
      <c r="Z97" s="156"/>
      <c r="AA97" s="156"/>
      <c r="AB97" s="156"/>
      <c r="AC97" s="156"/>
      <c r="AD97" s="156"/>
      <c r="AE97" s="156" t="s">
        <v>106</v>
      </c>
      <c r="AF97" s="156">
        <v>0</v>
      </c>
      <c r="AG97" s="156"/>
      <c r="AH97" s="156"/>
      <c r="AI97" s="156"/>
      <c r="AJ97" s="156"/>
      <c r="AK97" s="156"/>
      <c r="AL97" s="156"/>
      <c r="AM97" s="156"/>
      <c r="AN97" s="156"/>
      <c r="AO97" s="156"/>
      <c r="AP97" s="156"/>
      <c r="AQ97" s="156"/>
      <c r="AR97" s="156"/>
      <c r="AS97" s="156"/>
      <c r="AT97" s="156"/>
      <c r="AU97" s="156"/>
      <c r="AV97" s="156"/>
      <c r="AW97" s="156"/>
      <c r="AX97" s="156"/>
      <c r="AY97" s="156"/>
      <c r="AZ97" s="156"/>
      <c r="BA97" s="156"/>
      <c r="BB97" s="156"/>
      <c r="BC97" s="156"/>
      <c r="BD97" s="156"/>
      <c r="BE97" s="156"/>
      <c r="BF97" s="156"/>
      <c r="BG97" s="156"/>
      <c r="BH97" s="156"/>
    </row>
    <row r="98" spans="1:60" x14ac:dyDescent="0.25">
      <c r="A98" s="158" t="s">
        <v>99</v>
      </c>
      <c r="B98" s="164" t="s">
        <v>62</v>
      </c>
      <c r="C98" s="201" t="s">
        <v>63</v>
      </c>
      <c r="D98" s="169"/>
      <c r="E98" s="174"/>
      <c r="F98" s="177"/>
      <c r="G98" s="177">
        <f>SUMIF(AE99:AE104,"&lt;&gt;NOR",G99:G104)</f>
        <v>0</v>
      </c>
      <c r="H98" s="177"/>
      <c r="I98" s="177">
        <f>SUM(I99:I104)</f>
        <v>0</v>
      </c>
      <c r="J98" s="177"/>
      <c r="K98" s="177">
        <f>SUM(K99:K104)</f>
        <v>0</v>
      </c>
      <c r="L98" s="177"/>
      <c r="M98" s="177">
        <f>SUM(M99:M104)</f>
        <v>0</v>
      </c>
      <c r="N98" s="170"/>
      <c r="O98" s="170">
        <f>SUM(O99:O104)</f>
        <v>4.2168400000000004</v>
      </c>
      <c r="P98" s="170"/>
      <c r="Q98" s="170">
        <f>SUM(Q99:Q104)</f>
        <v>0</v>
      </c>
      <c r="R98" s="170"/>
      <c r="S98" s="170"/>
      <c r="T98" s="171"/>
      <c r="U98" s="170">
        <f>SUM(U99:U104)</f>
        <v>37.08</v>
      </c>
      <c r="AE98" t="s">
        <v>100</v>
      </c>
    </row>
    <row r="99" spans="1:60" outlineLevel="1" x14ac:dyDescent="0.25">
      <c r="A99" s="157">
        <v>48</v>
      </c>
      <c r="B99" s="163" t="s">
        <v>234</v>
      </c>
      <c r="C99" s="199" t="s">
        <v>235</v>
      </c>
      <c r="D99" s="165" t="s">
        <v>236</v>
      </c>
      <c r="E99" s="172">
        <v>6</v>
      </c>
      <c r="F99" s="175"/>
      <c r="G99" s="176">
        <f>ROUND(E99*F99,2)</f>
        <v>0</v>
      </c>
      <c r="H99" s="175"/>
      <c r="I99" s="176">
        <f>ROUND(E99*H99,2)</f>
        <v>0</v>
      </c>
      <c r="J99" s="175"/>
      <c r="K99" s="176">
        <f>ROUND(E99*J99,2)</f>
        <v>0</v>
      </c>
      <c r="L99" s="176">
        <v>21</v>
      </c>
      <c r="M99" s="176">
        <f>G99*(1+L99/100)</f>
        <v>0</v>
      </c>
      <c r="N99" s="166">
        <v>0.43093999999999999</v>
      </c>
      <c r="O99" s="166">
        <f>ROUND(E99*N99,5)</f>
        <v>2.5856400000000002</v>
      </c>
      <c r="P99" s="166">
        <v>0</v>
      </c>
      <c r="Q99" s="166">
        <f>ROUND(E99*P99,5)</f>
        <v>0</v>
      </c>
      <c r="R99" s="166"/>
      <c r="S99" s="166"/>
      <c r="T99" s="167">
        <v>3.8170000000000002</v>
      </c>
      <c r="U99" s="166">
        <f>ROUND(E99*T99,2)</f>
        <v>22.9</v>
      </c>
      <c r="V99" s="156"/>
      <c r="W99" s="156"/>
      <c r="X99" s="156"/>
      <c r="Y99" s="156"/>
      <c r="Z99" s="156"/>
      <c r="AA99" s="156"/>
      <c r="AB99" s="156"/>
      <c r="AC99" s="156"/>
      <c r="AD99" s="156"/>
      <c r="AE99" s="156" t="s">
        <v>104</v>
      </c>
      <c r="AF99" s="156"/>
      <c r="AG99" s="156"/>
      <c r="AH99" s="156"/>
      <c r="AI99" s="156"/>
      <c r="AJ99" s="156"/>
      <c r="AK99" s="156"/>
      <c r="AL99" s="156"/>
      <c r="AM99" s="156"/>
      <c r="AN99" s="156"/>
      <c r="AO99" s="156"/>
      <c r="AP99" s="156"/>
      <c r="AQ99" s="156"/>
      <c r="AR99" s="156"/>
      <c r="AS99" s="156"/>
      <c r="AT99" s="156"/>
      <c r="AU99" s="156"/>
      <c r="AV99" s="156"/>
      <c r="AW99" s="156"/>
      <c r="AX99" s="156"/>
      <c r="AY99" s="156"/>
      <c r="AZ99" s="156"/>
      <c r="BA99" s="156"/>
      <c r="BB99" s="156"/>
      <c r="BC99" s="156"/>
      <c r="BD99" s="156"/>
      <c r="BE99" s="156"/>
      <c r="BF99" s="156"/>
      <c r="BG99" s="156"/>
      <c r="BH99" s="156"/>
    </row>
    <row r="100" spans="1:60" outlineLevel="1" x14ac:dyDescent="0.25">
      <c r="A100" s="157"/>
      <c r="B100" s="163"/>
      <c r="C100" s="200" t="s">
        <v>237</v>
      </c>
      <c r="D100" s="168"/>
      <c r="E100" s="173">
        <v>2</v>
      </c>
      <c r="F100" s="176"/>
      <c r="G100" s="176"/>
      <c r="H100" s="176"/>
      <c r="I100" s="176"/>
      <c r="J100" s="176"/>
      <c r="K100" s="176"/>
      <c r="L100" s="176"/>
      <c r="M100" s="176"/>
      <c r="N100" s="166"/>
      <c r="O100" s="166"/>
      <c r="P100" s="166"/>
      <c r="Q100" s="166"/>
      <c r="R100" s="166"/>
      <c r="S100" s="166"/>
      <c r="T100" s="167"/>
      <c r="U100" s="166"/>
      <c r="V100" s="156"/>
      <c r="W100" s="156"/>
      <c r="X100" s="156"/>
      <c r="Y100" s="156"/>
      <c r="Z100" s="156"/>
      <c r="AA100" s="156"/>
      <c r="AB100" s="156"/>
      <c r="AC100" s="156"/>
      <c r="AD100" s="156"/>
      <c r="AE100" s="156" t="s">
        <v>106</v>
      </c>
      <c r="AF100" s="156">
        <v>0</v>
      </c>
      <c r="AG100" s="156"/>
      <c r="AH100" s="156"/>
      <c r="AI100" s="156"/>
      <c r="AJ100" s="156"/>
      <c r="AK100" s="156"/>
      <c r="AL100" s="156"/>
      <c r="AM100" s="156"/>
      <c r="AN100" s="156"/>
      <c r="AO100" s="156"/>
      <c r="AP100" s="156"/>
      <c r="AQ100" s="156"/>
      <c r="AR100" s="156"/>
      <c r="AS100" s="156"/>
      <c r="AT100" s="156"/>
      <c r="AU100" s="156"/>
      <c r="AV100" s="156"/>
      <c r="AW100" s="156"/>
      <c r="AX100" s="156"/>
      <c r="AY100" s="156"/>
      <c r="AZ100" s="156"/>
      <c r="BA100" s="156"/>
      <c r="BB100" s="156"/>
      <c r="BC100" s="156"/>
      <c r="BD100" s="156"/>
      <c r="BE100" s="156"/>
      <c r="BF100" s="156"/>
      <c r="BG100" s="156"/>
      <c r="BH100" s="156"/>
    </row>
    <row r="101" spans="1:60" outlineLevel="1" x14ac:dyDescent="0.25">
      <c r="A101" s="157"/>
      <c r="B101" s="163"/>
      <c r="C101" s="200" t="s">
        <v>238</v>
      </c>
      <c r="D101" s="168"/>
      <c r="E101" s="173">
        <v>4</v>
      </c>
      <c r="F101" s="176"/>
      <c r="G101" s="176"/>
      <c r="H101" s="176"/>
      <c r="I101" s="176"/>
      <c r="J101" s="176"/>
      <c r="K101" s="176"/>
      <c r="L101" s="176"/>
      <c r="M101" s="176"/>
      <c r="N101" s="166"/>
      <c r="O101" s="166"/>
      <c r="P101" s="166"/>
      <c r="Q101" s="166"/>
      <c r="R101" s="166"/>
      <c r="S101" s="166"/>
      <c r="T101" s="167"/>
      <c r="U101" s="166"/>
      <c r="V101" s="156"/>
      <c r="W101" s="156"/>
      <c r="X101" s="156"/>
      <c r="Y101" s="156"/>
      <c r="Z101" s="156"/>
      <c r="AA101" s="156"/>
      <c r="AB101" s="156"/>
      <c r="AC101" s="156"/>
      <c r="AD101" s="156"/>
      <c r="AE101" s="156" t="s">
        <v>106</v>
      </c>
      <c r="AF101" s="156">
        <v>0</v>
      </c>
      <c r="AG101" s="156"/>
      <c r="AH101" s="156"/>
      <c r="AI101" s="156"/>
      <c r="AJ101" s="156"/>
      <c r="AK101" s="156"/>
      <c r="AL101" s="156"/>
      <c r="AM101" s="156"/>
      <c r="AN101" s="156"/>
      <c r="AO101" s="156"/>
      <c r="AP101" s="156"/>
      <c r="AQ101" s="156"/>
      <c r="AR101" s="156"/>
      <c r="AS101" s="156"/>
      <c r="AT101" s="156"/>
      <c r="AU101" s="156"/>
      <c r="AV101" s="156"/>
      <c r="AW101" s="156"/>
      <c r="AX101" s="156"/>
      <c r="AY101" s="156"/>
      <c r="AZ101" s="156"/>
      <c r="BA101" s="156"/>
      <c r="BB101" s="156"/>
      <c r="BC101" s="156"/>
      <c r="BD101" s="156"/>
      <c r="BE101" s="156"/>
      <c r="BF101" s="156"/>
      <c r="BG101" s="156"/>
      <c r="BH101" s="156"/>
    </row>
    <row r="102" spans="1:60" outlineLevel="1" x14ac:dyDescent="0.25">
      <c r="A102" s="157">
        <v>49</v>
      </c>
      <c r="B102" s="163" t="s">
        <v>239</v>
      </c>
      <c r="C102" s="199" t="s">
        <v>240</v>
      </c>
      <c r="D102" s="165" t="s">
        <v>236</v>
      </c>
      <c r="E102" s="172">
        <v>3</v>
      </c>
      <c r="F102" s="175"/>
      <c r="G102" s="176">
        <f>ROUND(E102*F102,2)</f>
        <v>0</v>
      </c>
      <c r="H102" s="175"/>
      <c r="I102" s="176">
        <f>ROUND(E102*H102,2)</f>
        <v>0</v>
      </c>
      <c r="J102" s="175"/>
      <c r="K102" s="176">
        <f>ROUND(E102*J102,2)</f>
        <v>0</v>
      </c>
      <c r="L102" s="176">
        <v>21</v>
      </c>
      <c r="M102" s="176">
        <f>G102*(1+L102/100)</f>
        <v>0</v>
      </c>
      <c r="N102" s="166">
        <v>0.43381999999999998</v>
      </c>
      <c r="O102" s="166">
        <f>ROUND(E102*N102,5)</f>
        <v>1.3014600000000001</v>
      </c>
      <c r="P102" s="166">
        <v>0</v>
      </c>
      <c r="Q102" s="166">
        <f>ROUND(E102*P102,5)</f>
        <v>0</v>
      </c>
      <c r="R102" s="166"/>
      <c r="S102" s="166"/>
      <c r="T102" s="167">
        <v>3.839</v>
      </c>
      <c r="U102" s="166">
        <f>ROUND(E102*T102,2)</f>
        <v>11.52</v>
      </c>
      <c r="V102" s="156"/>
      <c r="W102" s="156"/>
      <c r="X102" s="156"/>
      <c r="Y102" s="156"/>
      <c r="Z102" s="156"/>
      <c r="AA102" s="156"/>
      <c r="AB102" s="156"/>
      <c r="AC102" s="156"/>
      <c r="AD102" s="156"/>
      <c r="AE102" s="156" t="s">
        <v>104</v>
      </c>
      <c r="AF102" s="156"/>
      <c r="AG102" s="156"/>
      <c r="AH102" s="156"/>
      <c r="AI102" s="156"/>
      <c r="AJ102" s="156"/>
      <c r="AK102" s="156"/>
      <c r="AL102" s="156"/>
      <c r="AM102" s="156"/>
      <c r="AN102" s="156"/>
      <c r="AO102" s="156"/>
      <c r="AP102" s="156"/>
      <c r="AQ102" s="156"/>
      <c r="AR102" s="156"/>
      <c r="AS102" s="156"/>
      <c r="AT102" s="156"/>
      <c r="AU102" s="156"/>
      <c r="AV102" s="156"/>
      <c r="AW102" s="156"/>
      <c r="AX102" s="156"/>
      <c r="AY102" s="156"/>
      <c r="AZ102" s="156"/>
      <c r="BA102" s="156"/>
      <c r="BB102" s="156"/>
      <c r="BC102" s="156"/>
      <c r="BD102" s="156"/>
      <c r="BE102" s="156"/>
      <c r="BF102" s="156"/>
      <c r="BG102" s="156"/>
      <c r="BH102" s="156"/>
    </row>
    <row r="103" spans="1:60" outlineLevel="1" x14ac:dyDescent="0.25">
      <c r="A103" s="157"/>
      <c r="B103" s="163"/>
      <c r="C103" s="200" t="s">
        <v>241</v>
      </c>
      <c r="D103" s="168"/>
      <c r="E103" s="173">
        <v>3</v>
      </c>
      <c r="F103" s="176"/>
      <c r="G103" s="176"/>
      <c r="H103" s="176"/>
      <c r="I103" s="176"/>
      <c r="J103" s="176"/>
      <c r="K103" s="176"/>
      <c r="L103" s="176"/>
      <c r="M103" s="176"/>
      <c r="N103" s="166"/>
      <c r="O103" s="166"/>
      <c r="P103" s="166"/>
      <c r="Q103" s="166"/>
      <c r="R103" s="166"/>
      <c r="S103" s="166"/>
      <c r="T103" s="167"/>
      <c r="U103" s="166"/>
      <c r="V103" s="156"/>
      <c r="W103" s="156"/>
      <c r="X103" s="156"/>
      <c r="Y103" s="156"/>
      <c r="Z103" s="156"/>
      <c r="AA103" s="156"/>
      <c r="AB103" s="156"/>
      <c r="AC103" s="156"/>
      <c r="AD103" s="156"/>
      <c r="AE103" s="156" t="s">
        <v>106</v>
      </c>
      <c r="AF103" s="156">
        <v>0</v>
      </c>
      <c r="AG103" s="156"/>
      <c r="AH103" s="156"/>
      <c r="AI103" s="156"/>
      <c r="AJ103" s="156"/>
      <c r="AK103" s="156"/>
      <c r="AL103" s="156"/>
      <c r="AM103" s="156"/>
      <c r="AN103" s="156"/>
      <c r="AO103" s="156"/>
      <c r="AP103" s="156"/>
      <c r="AQ103" s="156"/>
      <c r="AR103" s="156"/>
      <c r="AS103" s="156"/>
      <c r="AT103" s="156"/>
      <c r="AU103" s="156"/>
      <c r="AV103" s="156"/>
      <c r="AW103" s="156"/>
      <c r="AX103" s="156"/>
      <c r="AY103" s="156"/>
      <c r="AZ103" s="156"/>
      <c r="BA103" s="156"/>
      <c r="BB103" s="156"/>
      <c r="BC103" s="156"/>
      <c r="BD103" s="156"/>
      <c r="BE103" s="156"/>
      <c r="BF103" s="156"/>
      <c r="BG103" s="156"/>
      <c r="BH103" s="156"/>
    </row>
    <row r="104" spans="1:60" outlineLevel="1" x14ac:dyDescent="0.25">
      <c r="A104" s="157">
        <v>50</v>
      </c>
      <c r="B104" s="163" t="s">
        <v>242</v>
      </c>
      <c r="C104" s="199" t="s">
        <v>243</v>
      </c>
      <c r="D104" s="165" t="s">
        <v>236</v>
      </c>
      <c r="E104" s="172">
        <v>1</v>
      </c>
      <c r="F104" s="175"/>
      <c r="G104" s="176">
        <f>ROUND(E104*F104,2)</f>
        <v>0</v>
      </c>
      <c r="H104" s="175"/>
      <c r="I104" s="176">
        <f>ROUND(E104*H104,2)</f>
        <v>0</v>
      </c>
      <c r="J104" s="175"/>
      <c r="K104" s="176">
        <f>ROUND(E104*J104,2)</f>
        <v>0</v>
      </c>
      <c r="L104" s="176">
        <v>21</v>
      </c>
      <c r="M104" s="176">
        <f>G104*(1+L104/100)</f>
        <v>0</v>
      </c>
      <c r="N104" s="166">
        <v>0.32973999999999998</v>
      </c>
      <c r="O104" s="166">
        <f>ROUND(E104*N104,5)</f>
        <v>0.32973999999999998</v>
      </c>
      <c r="P104" s="166">
        <v>0</v>
      </c>
      <c r="Q104" s="166">
        <f>ROUND(E104*P104,5)</f>
        <v>0</v>
      </c>
      <c r="R104" s="166"/>
      <c r="S104" s="166"/>
      <c r="T104" s="167">
        <v>2.6579999999999999</v>
      </c>
      <c r="U104" s="166">
        <f>ROUND(E104*T104,2)</f>
        <v>2.66</v>
      </c>
      <c r="V104" s="156"/>
      <c r="W104" s="156"/>
      <c r="X104" s="156"/>
      <c r="Y104" s="156"/>
      <c r="Z104" s="156"/>
      <c r="AA104" s="156"/>
      <c r="AB104" s="156"/>
      <c r="AC104" s="156"/>
      <c r="AD104" s="156"/>
      <c r="AE104" s="156" t="s">
        <v>104</v>
      </c>
      <c r="AF104" s="156"/>
      <c r="AG104" s="156"/>
      <c r="AH104" s="156"/>
      <c r="AI104" s="156"/>
      <c r="AJ104" s="156"/>
      <c r="AK104" s="156"/>
      <c r="AL104" s="156"/>
      <c r="AM104" s="156"/>
      <c r="AN104" s="156"/>
      <c r="AO104" s="156"/>
      <c r="AP104" s="156"/>
      <c r="AQ104" s="156"/>
      <c r="AR104" s="156"/>
      <c r="AS104" s="156"/>
      <c r="AT104" s="156"/>
      <c r="AU104" s="156"/>
      <c r="AV104" s="156"/>
      <c r="AW104" s="156"/>
      <c r="AX104" s="156"/>
      <c r="AY104" s="156"/>
      <c r="AZ104" s="156"/>
      <c r="BA104" s="156"/>
      <c r="BB104" s="156"/>
      <c r="BC104" s="156"/>
      <c r="BD104" s="156"/>
      <c r="BE104" s="156"/>
      <c r="BF104" s="156"/>
      <c r="BG104" s="156"/>
      <c r="BH104" s="156"/>
    </row>
    <row r="105" spans="1:60" x14ac:dyDescent="0.25">
      <c r="A105" s="158" t="s">
        <v>99</v>
      </c>
      <c r="B105" s="164" t="s">
        <v>64</v>
      </c>
      <c r="C105" s="201" t="s">
        <v>65</v>
      </c>
      <c r="D105" s="169"/>
      <c r="E105" s="174"/>
      <c r="F105" s="177"/>
      <c r="G105" s="177">
        <f>SUMIF(AE106:AE120,"&lt;&gt;NOR",G106:G120)</f>
        <v>0</v>
      </c>
      <c r="H105" s="177"/>
      <c r="I105" s="177">
        <f>SUM(I106:I120)</f>
        <v>0</v>
      </c>
      <c r="J105" s="177"/>
      <c r="K105" s="177">
        <f>SUM(K106:K120)</f>
        <v>0</v>
      </c>
      <c r="L105" s="177"/>
      <c r="M105" s="177">
        <f>SUM(M106:M120)</f>
        <v>0</v>
      </c>
      <c r="N105" s="170"/>
      <c r="O105" s="170">
        <f>SUM(O106:O120)</f>
        <v>143.59571</v>
      </c>
      <c r="P105" s="170"/>
      <c r="Q105" s="170">
        <f>SUM(Q106:Q120)</f>
        <v>0</v>
      </c>
      <c r="R105" s="170"/>
      <c r="S105" s="170"/>
      <c r="T105" s="171"/>
      <c r="U105" s="170">
        <f>SUM(U106:U120)</f>
        <v>146.37</v>
      </c>
      <c r="AE105" t="s">
        <v>100</v>
      </c>
    </row>
    <row r="106" spans="1:60" outlineLevel="1" x14ac:dyDescent="0.25">
      <c r="A106" s="157">
        <v>51</v>
      </c>
      <c r="B106" s="163" t="s">
        <v>244</v>
      </c>
      <c r="C106" s="199" t="s">
        <v>245</v>
      </c>
      <c r="D106" s="165" t="s">
        <v>117</v>
      </c>
      <c r="E106" s="172">
        <v>276</v>
      </c>
      <c r="F106" s="175"/>
      <c r="G106" s="176">
        <f>ROUND(E106*F106,2)</f>
        <v>0</v>
      </c>
      <c r="H106" s="175"/>
      <c r="I106" s="176">
        <f>ROUND(E106*H106,2)</f>
        <v>0</v>
      </c>
      <c r="J106" s="175"/>
      <c r="K106" s="176">
        <f>ROUND(E106*J106,2)</f>
        <v>0</v>
      </c>
      <c r="L106" s="176">
        <v>21</v>
      </c>
      <c r="M106" s="176">
        <f>G106*(1+L106/100)</f>
        <v>0</v>
      </c>
      <c r="N106" s="166">
        <v>0.188</v>
      </c>
      <c r="O106" s="166">
        <f>ROUND(E106*N106,5)</f>
        <v>51.887999999999998</v>
      </c>
      <c r="P106" s="166">
        <v>0</v>
      </c>
      <c r="Q106" s="166">
        <f>ROUND(E106*P106,5)</f>
        <v>0</v>
      </c>
      <c r="R106" s="166"/>
      <c r="S106" s="166"/>
      <c r="T106" s="167">
        <v>0.27200000000000002</v>
      </c>
      <c r="U106" s="166">
        <f>ROUND(E106*T106,2)</f>
        <v>75.069999999999993</v>
      </c>
      <c r="V106" s="156"/>
      <c r="W106" s="156"/>
      <c r="X106" s="156"/>
      <c r="Y106" s="156"/>
      <c r="Z106" s="156"/>
      <c r="AA106" s="156"/>
      <c r="AB106" s="156"/>
      <c r="AC106" s="156"/>
      <c r="AD106" s="156"/>
      <c r="AE106" s="156" t="s">
        <v>104</v>
      </c>
      <c r="AF106" s="156"/>
      <c r="AG106" s="156"/>
      <c r="AH106" s="156"/>
      <c r="AI106" s="156"/>
      <c r="AJ106" s="156"/>
      <c r="AK106" s="156"/>
      <c r="AL106" s="156"/>
      <c r="AM106" s="156"/>
      <c r="AN106" s="156"/>
      <c r="AO106" s="156"/>
      <c r="AP106" s="156"/>
      <c r="AQ106" s="156"/>
      <c r="AR106" s="156"/>
      <c r="AS106" s="156"/>
      <c r="AT106" s="156"/>
      <c r="AU106" s="156"/>
      <c r="AV106" s="156"/>
      <c r="AW106" s="156"/>
      <c r="AX106" s="156"/>
      <c r="AY106" s="156"/>
      <c r="AZ106" s="156"/>
      <c r="BA106" s="156"/>
      <c r="BB106" s="156"/>
      <c r="BC106" s="156"/>
      <c r="BD106" s="156"/>
      <c r="BE106" s="156"/>
      <c r="BF106" s="156"/>
      <c r="BG106" s="156"/>
      <c r="BH106" s="156"/>
    </row>
    <row r="107" spans="1:60" outlineLevel="1" x14ac:dyDescent="0.25">
      <c r="A107" s="157"/>
      <c r="B107" s="163"/>
      <c r="C107" s="200" t="s">
        <v>246</v>
      </c>
      <c r="D107" s="168"/>
      <c r="E107" s="173">
        <v>276</v>
      </c>
      <c r="F107" s="176"/>
      <c r="G107" s="176"/>
      <c r="H107" s="176"/>
      <c r="I107" s="176"/>
      <c r="J107" s="176"/>
      <c r="K107" s="176"/>
      <c r="L107" s="176"/>
      <c r="M107" s="176"/>
      <c r="N107" s="166"/>
      <c r="O107" s="166"/>
      <c r="P107" s="166"/>
      <c r="Q107" s="166"/>
      <c r="R107" s="166"/>
      <c r="S107" s="166"/>
      <c r="T107" s="167"/>
      <c r="U107" s="166"/>
      <c r="V107" s="156"/>
      <c r="W107" s="156"/>
      <c r="X107" s="156"/>
      <c r="Y107" s="156"/>
      <c r="Z107" s="156"/>
      <c r="AA107" s="156"/>
      <c r="AB107" s="156"/>
      <c r="AC107" s="156"/>
      <c r="AD107" s="156"/>
      <c r="AE107" s="156" t="s">
        <v>106</v>
      </c>
      <c r="AF107" s="156">
        <v>0</v>
      </c>
      <c r="AG107" s="156"/>
      <c r="AH107" s="156"/>
      <c r="AI107" s="156"/>
      <c r="AJ107" s="156"/>
      <c r="AK107" s="156"/>
      <c r="AL107" s="156"/>
      <c r="AM107" s="156"/>
      <c r="AN107" s="156"/>
      <c r="AO107" s="156"/>
      <c r="AP107" s="156"/>
      <c r="AQ107" s="156"/>
      <c r="AR107" s="156"/>
      <c r="AS107" s="156"/>
      <c r="AT107" s="156"/>
      <c r="AU107" s="156"/>
      <c r="AV107" s="156"/>
      <c r="AW107" s="156"/>
      <c r="AX107" s="156"/>
      <c r="AY107" s="156"/>
      <c r="AZ107" s="156"/>
      <c r="BA107" s="156"/>
      <c r="BB107" s="156"/>
      <c r="BC107" s="156"/>
      <c r="BD107" s="156"/>
      <c r="BE107" s="156"/>
      <c r="BF107" s="156"/>
      <c r="BG107" s="156"/>
      <c r="BH107" s="156"/>
    </row>
    <row r="108" spans="1:60" outlineLevel="1" x14ac:dyDescent="0.25">
      <c r="A108" s="157">
        <v>52</v>
      </c>
      <c r="B108" s="163" t="s">
        <v>247</v>
      </c>
      <c r="C108" s="199" t="s">
        <v>248</v>
      </c>
      <c r="D108" s="165" t="s">
        <v>236</v>
      </c>
      <c r="E108" s="172">
        <v>281.52</v>
      </c>
      <c r="F108" s="175"/>
      <c r="G108" s="176">
        <f>ROUND(E108*F108,2)</f>
        <v>0</v>
      </c>
      <c r="H108" s="175"/>
      <c r="I108" s="176">
        <f>ROUND(E108*H108,2)</f>
        <v>0</v>
      </c>
      <c r="J108" s="175"/>
      <c r="K108" s="176">
        <f>ROUND(E108*J108,2)</f>
        <v>0</v>
      </c>
      <c r="L108" s="176">
        <v>21</v>
      </c>
      <c r="M108" s="176">
        <f>G108*(1+L108/100)</f>
        <v>0</v>
      </c>
      <c r="N108" s="166">
        <v>3.9E-2</v>
      </c>
      <c r="O108" s="166">
        <f>ROUND(E108*N108,5)</f>
        <v>10.979279999999999</v>
      </c>
      <c r="P108" s="166">
        <v>0</v>
      </c>
      <c r="Q108" s="166">
        <f>ROUND(E108*P108,5)</f>
        <v>0</v>
      </c>
      <c r="R108" s="166"/>
      <c r="S108" s="166"/>
      <c r="T108" s="167">
        <v>0</v>
      </c>
      <c r="U108" s="166">
        <f>ROUND(E108*T108,2)</f>
        <v>0</v>
      </c>
      <c r="V108" s="156"/>
      <c r="W108" s="156"/>
      <c r="X108" s="156"/>
      <c r="Y108" s="156"/>
      <c r="Z108" s="156"/>
      <c r="AA108" s="156"/>
      <c r="AB108" s="156"/>
      <c r="AC108" s="156"/>
      <c r="AD108" s="156"/>
      <c r="AE108" s="156" t="s">
        <v>148</v>
      </c>
      <c r="AF108" s="156"/>
      <c r="AG108" s="156"/>
      <c r="AH108" s="156"/>
      <c r="AI108" s="156"/>
      <c r="AJ108" s="156"/>
      <c r="AK108" s="156"/>
      <c r="AL108" s="156"/>
      <c r="AM108" s="156"/>
      <c r="AN108" s="156"/>
      <c r="AO108" s="156"/>
      <c r="AP108" s="156"/>
      <c r="AQ108" s="156"/>
      <c r="AR108" s="156"/>
      <c r="AS108" s="156"/>
      <c r="AT108" s="156"/>
      <c r="AU108" s="156"/>
      <c r="AV108" s="156"/>
      <c r="AW108" s="156"/>
      <c r="AX108" s="156"/>
      <c r="AY108" s="156"/>
      <c r="AZ108" s="156"/>
      <c r="BA108" s="156"/>
      <c r="BB108" s="156"/>
      <c r="BC108" s="156"/>
      <c r="BD108" s="156"/>
      <c r="BE108" s="156"/>
      <c r="BF108" s="156"/>
      <c r="BG108" s="156"/>
      <c r="BH108" s="156"/>
    </row>
    <row r="109" spans="1:60" outlineLevel="1" x14ac:dyDescent="0.25">
      <c r="A109" s="157"/>
      <c r="B109" s="163"/>
      <c r="C109" s="200" t="s">
        <v>249</v>
      </c>
      <c r="D109" s="168"/>
      <c r="E109" s="173">
        <v>281.52</v>
      </c>
      <c r="F109" s="176"/>
      <c r="G109" s="176"/>
      <c r="H109" s="176"/>
      <c r="I109" s="176"/>
      <c r="J109" s="176"/>
      <c r="K109" s="176"/>
      <c r="L109" s="176"/>
      <c r="M109" s="176"/>
      <c r="N109" s="166"/>
      <c r="O109" s="166"/>
      <c r="P109" s="166"/>
      <c r="Q109" s="166"/>
      <c r="R109" s="166"/>
      <c r="S109" s="166"/>
      <c r="T109" s="167"/>
      <c r="U109" s="166"/>
      <c r="V109" s="156"/>
      <c r="W109" s="156"/>
      <c r="X109" s="156"/>
      <c r="Y109" s="156"/>
      <c r="Z109" s="156"/>
      <c r="AA109" s="156"/>
      <c r="AB109" s="156"/>
      <c r="AC109" s="156"/>
      <c r="AD109" s="156"/>
      <c r="AE109" s="156" t="s">
        <v>106</v>
      </c>
      <c r="AF109" s="156">
        <v>0</v>
      </c>
      <c r="AG109" s="156"/>
      <c r="AH109" s="156"/>
      <c r="AI109" s="156"/>
      <c r="AJ109" s="156"/>
      <c r="AK109" s="156"/>
      <c r="AL109" s="156"/>
      <c r="AM109" s="156"/>
      <c r="AN109" s="156"/>
      <c r="AO109" s="156"/>
      <c r="AP109" s="156"/>
      <c r="AQ109" s="156"/>
      <c r="AR109" s="156"/>
      <c r="AS109" s="156"/>
      <c r="AT109" s="156"/>
      <c r="AU109" s="156"/>
      <c r="AV109" s="156"/>
      <c r="AW109" s="156"/>
      <c r="AX109" s="156"/>
      <c r="AY109" s="156"/>
      <c r="AZ109" s="156"/>
      <c r="BA109" s="156"/>
      <c r="BB109" s="156"/>
      <c r="BC109" s="156"/>
      <c r="BD109" s="156"/>
      <c r="BE109" s="156"/>
      <c r="BF109" s="156"/>
      <c r="BG109" s="156"/>
      <c r="BH109" s="156"/>
    </row>
    <row r="110" spans="1:60" ht="20.399999999999999" outlineLevel="1" x14ac:dyDescent="0.25">
      <c r="A110" s="157">
        <v>53</v>
      </c>
      <c r="B110" s="163" t="s">
        <v>250</v>
      </c>
      <c r="C110" s="199" t="s">
        <v>251</v>
      </c>
      <c r="D110" s="165" t="s">
        <v>117</v>
      </c>
      <c r="E110" s="172">
        <v>178</v>
      </c>
      <c r="F110" s="175"/>
      <c r="G110" s="176">
        <f>ROUND(E110*F110,2)</f>
        <v>0</v>
      </c>
      <c r="H110" s="175"/>
      <c r="I110" s="176">
        <f>ROUND(E110*H110,2)</f>
        <v>0</v>
      </c>
      <c r="J110" s="175"/>
      <c r="K110" s="176">
        <f>ROUND(E110*J110,2)</f>
        <v>0</v>
      </c>
      <c r="L110" s="176">
        <v>21</v>
      </c>
      <c r="M110" s="176">
        <f>G110*(1+L110/100)</f>
        <v>0</v>
      </c>
      <c r="N110" s="166">
        <v>0.26980999999999999</v>
      </c>
      <c r="O110" s="166">
        <f>ROUND(E110*N110,5)</f>
        <v>48.026179999999997</v>
      </c>
      <c r="P110" s="166">
        <v>0</v>
      </c>
      <c r="Q110" s="166">
        <f>ROUND(E110*P110,5)</f>
        <v>0</v>
      </c>
      <c r="R110" s="166"/>
      <c r="S110" s="166"/>
      <c r="T110" s="167">
        <v>0.27200000000000002</v>
      </c>
      <c r="U110" s="166">
        <f>ROUND(E110*T110,2)</f>
        <v>48.42</v>
      </c>
      <c r="V110" s="156"/>
      <c r="W110" s="156"/>
      <c r="X110" s="156"/>
      <c r="Y110" s="156"/>
      <c r="Z110" s="156"/>
      <c r="AA110" s="156"/>
      <c r="AB110" s="156"/>
      <c r="AC110" s="156"/>
      <c r="AD110" s="156"/>
      <c r="AE110" s="156" t="s">
        <v>104</v>
      </c>
      <c r="AF110" s="156"/>
      <c r="AG110" s="156"/>
      <c r="AH110" s="156"/>
      <c r="AI110" s="156"/>
      <c r="AJ110" s="156"/>
      <c r="AK110" s="156"/>
      <c r="AL110" s="156"/>
      <c r="AM110" s="156"/>
      <c r="AN110" s="156"/>
      <c r="AO110" s="156"/>
      <c r="AP110" s="156"/>
      <c r="AQ110" s="156"/>
      <c r="AR110" s="156"/>
      <c r="AS110" s="156"/>
      <c r="AT110" s="156"/>
      <c r="AU110" s="156"/>
      <c r="AV110" s="156"/>
      <c r="AW110" s="156"/>
      <c r="AX110" s="156"/>
      <c r="AY110" s="156"/>
      <c r="AZ110" s="156"/>
      <c r="BA110" s="156"/>
      <c r="BB110" s="156"/>
      <c r="BC110" s="156"/>
      <c r="BD110" s="156"/>
      <c r="BE110" s="156"/>
      <c r="BF110" s="156"/>
      <c r="BG110" s="156"/>
      <c r="BH110" s="156"/>
    </row>
    <row r="111" spans="1:60" outlineLevel="1" x14ac:dyDescent="0.25">
      <c r="A111" s="157"/>
      <c r="B111" s="163"/>
      <c r="C111" s="200" t="s">
        <v>121</v>
      </c>
      <c r="D111" s="168"/>
      <c r="E111" s="173">
        <v>178</v>
      </c>
      <c r="F111" s="176"/>
      <c r="G111" s="176"/>
      <c r="H111" s="176"/>
      <c r="I111" s="176"/>
      <c r="J111" s="176"/>
      <c r="K111" s="176"/>
      <c r="L111" s="176"/>
      <c r="M111" s="176"/>
      <c r="N111" s="166"/>
      <c r="O111" s="166"/>
      <c r="P111" s="166"/>
      <c r="Q111" s="166"/>
      <c r="R111" s="166"/>
      <c r="S111" s="166"/>
      <c r="T111" s="167"/>
      <c r="U111" s="166"/>
      <c r="V111" s="156"/>
      <c r="W111" s="156"/>
      <c r="X111" s="156"/>
      <c r="Y111" s="156"/>
      <c r="Z111" s="156"/>
      <c r="AA111" s="156"/>
      <c r="AB111" s="156"/>
      <c r="AC111" s="156"/>
      <c r="AD111" s="156"/>
      <c r="AE111" s="156" t="s">
        <v>106</v>
      </c>
      <c r="AF111" s="156">
        <v>0</v>
      </c>
      <c r="AG111" s="156"/>
      <c r="AH111" s="156"/>
      <c r="AI111" s="156"/>
      <c r="AJ111" s="156"/>
      <c r="AK111" s="156"/>
      <c r="AL111" s="156"/>
      <c r="AM111" s="156"/>
      <c r="AN111" s="156"/>
      <c r="AO111" s="156"/>
      <c r="AP111" s="156"/>
      <c r="AQ111" s="156"/>
      <c r="AR111" s="156"/>
      <c r="AS111" s="156"/>
      <c r="AT111" s="156"/>
      <c r="AU111" s="156"/>
      <c r="AV111" s="156"/>
      <c r="AW111" s="156"/>
      <c r="AX111" s="156"/>
      <c r="AY111" s="156"/>
      <c r="AZ111" s="156"/>
      <c r="BA111" s="156"/>
      <c r="BB111" s="156"/>
      <c r="BC111" s="156"/>
      <c r="BD111" s="156"/>
      <c r="BE111" s="156"/>
      <c r="BF111" s="156"/>
      <c r="BG111" s="156"/>
      <c r="BH111" s="156"/>
    </row>
    <row r="112" spans="1:60" outlineLevel="1" x14ac:dyDescent="0.25">
      <c r="A112" s="157">
        <v>54</v>
      </c>
      <c r="B112" s="163" t="s">
        <v>252</v>
      </c>
      <c r="C112" s="199" t="s">
        <v>253</v>
      </c>
      <c r="D112" s="165" t="s">
        <v>124</v>
      </c>
      <c r="E112" s="172">
        <v>12.95</v>
      </c>
      <c r="F112" s="175"/>
      <c r="G112" s="176">
        <f>ROUND(E112*F112,2)</f>
        <v>0</v>
      </c>
      <c r="H112" s="175"/>
      <c r="I112" s="176">
        <f>ROUND(E112*H112,2)</f>
        <v>0</v>
      </c>
      <c r="J112" s="175"/>
      <c r="K112" s="176">
        <f>ROUND(E112*J112,2)</f>
        <v>0</v>
      </c>
      <c r="L112" s="176">
        <v>21</v>
      </c>
      <c r="M112" s="176">
        <f>G112*(1+L112/100)</f>
        <v>0</v>
      </c>
      <c r="N112" s="166">
        <v>2.5249999999999999</v>
      </c>
      <c r="O112" s="166">
        <f>ROUND(E112*N112,5)</f>
        <v>32.698749999999997</v>
      </c>
      <c r="P112" s="166">
        <v>0</v>
      </c>
      <c r="Q112" s="166">
        <f>ROUND(E112*P112,5)</f>
        <v>0</v>
      </c>
      <c r="R112" s="166"/>
      <c r="S112" s="166"/>
      <c r="T112" s="167">
        <v>1.4419999999999999</v>
      </c>
      <c r="U112" s="166">
        <f>ROUND(E112*T112,2)</f>
        <v>18.670000000000002</v>
      </c>
      <c r="V112" s="156"/>
      <c r="W112" s="156"/>
      <c r="X112" s="156"/>
      <c r="Y112" s="156"/>
      <c r="Z112" s="156"/>
      <c r="AA112" s="156"/>
      <c r="AB112" s="156"/>
      <c r="AC112" s="156"/>
      <c r="AD112" s="156"/>
      <c r="AE112" s="156" t="s">
        <v>104</v>
      </c>
      <c r="AF112" s="156"/>
      <c r="AG112" s="156"/>
      <c r="AH112" s="156"/>
      <c r="AI112" s="156"/>
      <c r="AJ112" s="156"/>
      <c r="AK112" s="156"/>
      <c r="AL112" s="156"/>
      <c r="AM112" s="156"/>
      <c r="AN112" s="156"/>
      <c r="AO112" s="156"/>
      <c r="AP112" s="156"/>
      <c r="AQ112" s="156"/>
      <c r="AR112" s="156"/>
      <c r="AS112" s="156"/>
      <c r="AT112" s="156"/>
      <c r="AU112" s="156"/>
      <c r="AV112" s="156"/>
      <c r="AW112" s="156"/>
      <c r="AX112" s="156"/>
      <c r="AY112" s="156"/>
      <c r="AZ112" s="156"/>
      <c r="BA112" s="156"/>
      <c r="BB112" s="156"/>
      <c r="BC112" s="156"/>
      <c r="BD112" s="156"/>
      <c r="BE112" s="156"/>
      <c r="BF112" s="156"/>
      <c r="BG112" s="156"/>
      <c r="BH112" s="156"/>
    </row>
    <row r="113" spans="1:60" outlineLevel="1" x14ac:dyDescent="0.25">
      <c r="A113" s="157"/>
      <c r="B113" s="163"/>
      <c r="C113" s="200" t="s">
        <v>254</v>
      </c>
      <c r="D113" s="168"/>
      <c r="E113" s="173">
        <v>11.35</v>
      </c>
      <c r="F113" s="176"/>
      <c r="G113" s="176"/>
      <c r="H113" s="176"/>
      <c r="I113" s="176"/>
      <c r="J113" s="176"/>
      <c r="K113" s="176"/>
      <c r="L113" s="176"/>
      <c r="M113" s="176"/>
      <c r="N113" s="166"/>
      <c r="O113" s="166"/>
      <c r="P113" s="166"/>
      <c r="Q113" s="166"/>
      <c r="R113" s="166"/>
      <c r="S113" s="166"/>
      <c r="T113" s="167"/>
      <c r="U113" s="166"/>
      <c r="V113" s="156"/>
      <c r="W113" s="156"/>
      <c r="X113" s="156"/>
      <c r="Y113" s="156"/>
      <c r="Z113" s="156"/>
      <c r="AA113" s="156"/>
      <c r="AB113" s="156"/>
      <c r="AC113" s="156"/>
      <c r="AD113" s="156"/>
      <c r="AE113" s="156" t="s">
        <v>106</v>
      </c>
      <c r="AF113" s="156">
        <v>0</v>
      </c>
      <c r="AG113" s="156"/>
      <c r="AH113" s="156"/>
      <c r="AI113" s="156"/>
      <c r="AJ113" s="156"/>
      <c r="AK113" s="156"/>
      <c r="AL113" s="156"/>
      <c r="AM113" s="156"/>
      <c r="AN113" s="156"/>
      <c r="AO113" s="156"/>
      <c r="AP113" s="156"/>
      <c r="AQ113" s="156"/>
      <c r="AR113" s="156"/>
      <c r="AS113" s="156"/>
      <c r="AT113" s="156"/>
      <c r="AU113" s="156"/>
      <c r="AV113" s="156"/>
      <c r="AW113" s="156"/>
      <c r="AX113" s="156"/>
      <c r="AY113" s="156"/>
      <c r="AZ113" s="156"/>
      <c r="BA113" s="156"/>
      <c r="BB113" s="156"/>
      <c r="BC113" s="156"/>
      <c r="BD113" s="156"/>
      <c r="BE113" s="156"/>
      <c r="BF113" s="156"/>
      <c r="BG113" s="156"/>
      <c r="BH113" s="156"/>
    </row>
    <row r="114" spans="1:60" outlineLevel="1" x14ac:dyDescent="0.25">
      <c r="A114" s="157"/>
      <c r="B114" s="163"/>
      <c r="C114" s="200" t="s">
        <v>255</v>
      </c>
      <c r="D114" s="168"/>
      <c r="E114" s="173">
        <v>1.6</v>
      </c>
      <c r="F114" s="176"/>
      <c r="G114" s="176"/>
      <c r="H114" s="176"/>
      <c r="I114" s="176"/>
      <c r="J114" s="176"/>
      <c r="K114" s="176"/>
      <c r="L114" s="176"/>
      <c r="M114" s="176"/>
      <c r="N114" s="166"/>
      <c r="O114" s="166"/>
      <c r="P114" s="166"/>
      <c r="Q114" s="166"/>
      <c r="R114" s="166"/>
      <c r="S114" s="166"/>
      <c r="T114" s="167"/>
      <c r="U114" s="166"/>
      <c r="V114" s="156"/>
      <c r="W114" s="156"/>
      <c r="X114" s="156"/>
      <c r="Y114" s="156"/>
      <c r="Z114" s="156"/>
      <c r="AA114" s="156"/>
      <c r="AB114" s="156"/>
      <c r="AC114" s="156"/>
      <c r="AD114" s="156"/>
      <c r="AE114" s="156" t="s">
        <v>106</v>
      </c>
      <c r="AF114" s="156">
        <v>0</v>
      </c>
      <c r="AG114" s="156"/>
      <c r="AH114" s="156"/>
      <c r="AI114" s="156"/>
      <c r="AJ114" s="156"/>
      <c r="AK114" s="156"/>
      <c r="AL114" s="156"/>
      <c r="AM114" s="156"/>
      <c r="AN114" s="156"/>
      <c r="AO114" s="156"/>
      <c r="AP114" s="156"/>
      <c r="AQ114" s="156"/>
      <c r="AR114" s="156"/>
      <c r="AS114" s="156"/>
      <c r="AT114" s="156"/>
      <c r="AU114" s="156"/>
      <c r="AV114" s="156"/>
      <c r="AW114" s="156"/>
      <c r="AX114" s="156"/>
      <c r="AY114" s="156"/>
      <c r="AZ114" s="156"/>
      <c r="BA114" s="156"/>
      <c r="BB114" s="156"/>
      <c r="BC114" s="156"/>
      <c r="BD114" s="156"/>
      <c r="BE114" s="156"/>
      <c r="BF114" s="156"/>
      <c r="BG114" s="156"/>
      <c r="BH114" s="156"/>
    </row>
    <row r="115" spans="1:60" outlineLevel="1" x14ac:dyDescent="0.25">
      <c r="A115" s="157">
        <v>55</v>
      </c>
      <c r="B115" s="163" t="s">
        <v>256</v>
      </c>
      <c r="C115" s="199" t="s">
        <v>257</v>
      </c>
      <c r="D115" s="165" t="s">
        <v>117</v>
      </c>
      <c r="E115" s="172">
        <v>35</v>
      </c>
      <c r="F115" s="175"/>
      <c r="G115" s="176">
        <f>ROUND(E115*F115,2)</f>
        <v>0</v>
      </c>
      <c r="H115" s="175"/>
      <c r="I115" s="176">
        <f>ROUND(E115*H115,2)</f>
        <v>0</v>
      </c>
      <c r="J115" s="175"/>
      <c r="K115" s="176">
        <f>ROUND(E115*J115,2)</f>
        <v>0</v>
      </c>
      <c r="L115" s="176">
        <v>21</v>
      </c>
      <c r="M115" s="176">
        <f>G115*(1+L115/100)</f>
        <v>0</v>
      </c>
      <c r="N115" s="166">
        <v>0</v>
      </c>
      <c r="O115" s="166">
        <f>ROUND(E115*N115,5)</f>
        <v>0</v>
      </c>
      <c r="P115" s="166">
        <v>0</v>
      </c>
      <c r="Q115" s="166">
        <f>ROUND(E115*P115,5)</f>
        <v>0</v>
      </c>
      <c r="R115" s="166"/>
      <c r="S115" s="166"/>
      <c r="T115" s="167">
        <v>5.5E-2</v>
      </c>
      <c r="U115" s="166">
        <f>ROUND(E115*T115,2)</f>
        <v>1.93</v>
      </c>
      <c r="V115" s="156"/>
      <c r="W115" s="156"/>
      <c r="X115" s="156"/>
      <c r="Y115" s="156"/>
      <c r="Z115" s="156"/>
      <c r="AA115" s="156"/>
      <c r="AB115" s="156"/>
      <c r="AC115" s="156"/>
      <c r="AD115" s="156"/>
      <c r="AE115" s="156" t="s">
        <v>104</v>
      </c>
      <c r="AF115" s="156"/>
      <c r="AG115" s="156"/>
      <c r="AH115" s="156"/>
      <c r="AI115" s="156"/>
      <c r="AJ115" s="156"/>
      <c r="AK115" s="156"/>
      <c r="AL115" s="156"/>
      <c r="AM115" s="156"/>
      <c r="AN115" s="156"/>
      <c r="AO115" s="156"/>
      <c r="AP115" s="156"/>
      <c r="AQ115" s="156"/>
      <c r="AR115" s="156"/>
      <c r="AS115" s="156"/>
      <c r="AT115" s="156"/>
      <c r="AU115" s="156"/>
      <c r="AV115" s="156"/>
      <c r="AW115" s="156"/>
      <c r="AX115" s="156"/>
      <c r="AY115" s="156"/>
      <c r="AZ115" s="156"/>
      <c r="BA115" s="156"/>
      <c r="BB115" s="156"/>
      <c r="BC115" s="156"/>
      <c r="BD115" s="156"/>
      <c r="BE115" s="156"/>
      <c r="BF115" s="156"/>
      <c r="BG115" s="156"/>
      <c r="BH115" s="156"/>
    </row>
    <row r="116" spans="1:60" outlineLevel="1" x14ac:dyDescent="0.25">
      <c r="A116" s="157"/>
      <c r="B116" s="163"/>
      <c r="C116" s="200" t="s">
        <v>258</v>
      </c>
      <c r="D116" s="168"/>
      <c r="E116" s="173">
        <v>35</v>
      </c>
      <c r="F116" s="176"/>
      <c r="G116" s="176"/>
      <c r="H116" s="176"/>
      <c r="I116" s="176"/>
      <c r="J116" s="176"/>
      <c r="K116" s="176"/>
      <c r="L116" s="176"/>
      <c r="M116" s="176"/>
      <c r="N116" s="166"/>
      <c r="O116" s="166"/>
      <c r="P116" s="166"/>
      <c r="Q116" s="166"/>
      <c r="R116" s="166"/>
      <c r="S116" s="166"/>
      <c r="T116" s="167"/>
      <c r="U116" s="16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 t="s">
        <v>106</v>
      </c>
      <c r="AF116" s="156">
        <v>0</v>
      </c>
      <c r="AG116" s="156"/>
      <c r="AH116" s="156"/>
      <c r="AI116" s="156"/>
      <c r="AJ116" s="156"/>
      <c r="AK116" s="156"/>
      <c r="AL116" s="156"/>
      <c r="AM116" s="156"/>
      <c r="AN116" s="156"/>
      <c r="AO116" s="156"/>
      <c r="AP116" s="156"/>
      <c r="AQ116" s="156"/>
      <c r="AR116" s="156"/>
      <c r="AS116" s="156"/>
      <c r="AT116" s="156"/>
      <c r="AU116" s="156"/>
      <c r="AV116" s="156"/>
      <c r="AW116" s="156"/>
      <c r="AX116" s="156"/>
      <c r="AY116" s="156"/>
      <c r="AZ116" s="156"/>
      <c r="BA116" s="156"/>
      <c r="BB116" s="156"/>
      <c r="BC116" s="156"/>
      <c r="BD116" s="156"/>
      <c r="BE116" s="156"/>
      <c r="BF116" s="156"/>
      <c r="BG116" s="156"/>
      <c r="BH116" s="156"/>
    </row>
    <row r="117" spans="1:60" outlineLevel="1" x14ac:dyDescent="0.25">
      <c r="A117" s="157">
        <v>56</v>
      </c>
      <c r="B117" s="163" t="s">
        <v>259</v>
      </c>
      <c r="C117" s="199" t="s">
        <v>260</v>
      </c>
      <c r="D117" s="165" t="s">
        <v>117</v>
      </c>
      <c r="E117" s="172">
        <v>35</v>
      </c>
      <c r="F117" s="175"/>
      <c r="G117" s="176">
        <f>ROUND(E117*F117,2)</f>
        <v>0</v>
      </c>
      <c r="H117" s="175"/>
      <c r="I117" s="176">
        <f>ROUND(E117*H117,2)</f>
        <v>0</v>
      </c>
      <c r="J117" s="175"/>
      <c r="K117" s="176">
        <f>ROUND(E117*J117,2)</f>
        <v>0</v>
      </c>
      <c r="L117" s="176">
        <v>21</v>
      </c>
      <c r="M117" s="176">
        <f>G117*(1+L117/100)</f>
        <v>0</v>
      </c>
      <c r="N117" s="166">
        <v>1E-4</v>
      </c>
      <c r="O117" s="166">
        <f>ROUND(E117*N117,5)</f>
        <v>3.5000000000000001E-3</v>
      </c>
      <c r="P117" s="166">
        <v>0</v>
      </c>
      <c r="Q117" s="166">
        <f>ROUND(E117*P117,5)</f>
        <v>0</v>
      </c>
      <c r="R117" s="166"/>
      <c r="S117" s="166"/>
      <c r="T117" s="167">
        <v>6.5000000000000002E-2</v>
      </c>
      <c r="U117" s="166">
        <f>ROUND(E117*T117,2)</f>
        <v>2.2799999999999998</v>
      </c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 t="s">
        <v>104</v>
      </c>
      <c r="AF117" s="156"/>
      <c r="AG117" s="156"/>
      <c r="AH117" s="156"/>
      <c r="AI117" s="156"/>
      <c r="AJ117" s="156"/>
      <c r="AK117" s="156"/>
      <c r="AL117" s="156"/>
      <c r="AM117" s="156"/>
      <c r="AN117" s="156"/>
      <c r="AO117" s="156"/>
      <c r="AP117" s="156"/>
      <c r="AQ117" s="156"/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6"/>
      <c r="BF117" s="156"/>
      <c r="BG117" s="156"/>
      <c r="BH117" s="156"/>
    </row>
    <row r="118" spans="1:60" outlineLevel="1" x14ac:dyDescent="0.25">
      <c r="A118" s="157"/>
      <c r="B118" s="163"/>
      <c r="C118" s="200" t="s">
        <v>258</v>
      </c>
      <c r="D118" s="168"/>
      <c r="E118" s="173">
        <v>35</v>
      </c>
      <c r="F118" s="176"/>
      <c r="G118" s="176"/>
      <c r="H118" s="176"/>
      <c r="I118" s="176"/>
      <c r="J118" s="176"/>
      <c r="K118" s="176"/>
      <c r="L118" s="176"/>
      <c r="M118" s="176"/>
      <c r="N118" s="166"/>
      <c r="O118" s="166"/>
      <c r="P118" s="166"/>
      <c r="Q118" s="166"/>
      <c r="R118" s="166"/>
      <c r="S118" s="166"/>
      <c r="T118" s="167"/>
      <c r="U118" s="16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 t="s">
        <v>106</v>
      </c>
      <c r="AF118" s="156">
        <v>0</v>
      </c>
      <c r="AG118" s="156"/>
      <c r="AH118" s="156"/>
      <c r="AI118" s="156"/>
      <c r="AJ118" s="156"/>
      <c r="AK118" s="156"/>
      <c r="AL118" s="156"/>
      <c r="AM118" s="156"/>
      <c r="AN118" s="156"/>
      <c r="AO118" s="156"/>
      <c r="AP118" s="156"/>
      <c r="AQ118" s="156"/>
      <c r="AR118" s="156"/>
      <c r="AS118" s="156"/>
      <c r="AT118" s="156"/>
      <c r="AU118" s="156"/>
      <c r="AV118" s="156"/>
      <c r="AW118" s="156"/>
      <c r="AX118" s="156"/>
      <c r="AY118" s="156"/>
      <c r="AZ118" s="156"/>
      <c r="BA118" s="156"/>
      <c r="BB118" s="156"/>
      <c r="BC118" s="156"/>
      <c r="BD118" s="156"/>
      <c r="BE118" s="156"/>
      <c r="BF118" s="156"/>
      <c r="BG118" s="156"/>
      <c r="BH118" s="156"/>
    </row>
    <row r="119" spans="1:60" ht="20.399999999999999" outlineLevel="1" x14ac:dyDescent="0.25">
      <c r="A119" s="157">
        <v>57</v>
      </c>
      <c r="B119" s="163" t="s">
        <v>261</v>
      </c>
      <c r="C119" s="199" t="s">
        <v>262</v>
      </c>
      <c r="D119" s="165" t="s">
        <v>263</v>
      </c>
      <c r="E119" s="172">
        <v>1</v>
      </c>
      <c r="F119" s="175"/>
      <c r="G119" s="176">
        <f>ROUND(E119*F119,2)</f>
        <v>0</v>
      </c>
      <c r="H119" s="175"/>
      <c r="I119" s="176">
        <f>ROUND(E119*H119,2)</f>
        <v>0</v>
      </c>
      <c r="J119" s="175"/>
      <c r="K119" s="176">
        <f>ROUND(E119*J119,2)</f>
        <v>0</v>
      </c>
      <c r="L119" s="176">
        <v>21</v>
      </c>
      <c r="M119" s="176">
        <f>G119*(1+L119/100)</f>
        <v>0</v>
      </c>
      <c r="N119" s="166">
        <v>0</v>
      </c>
      <c r="O119" s="166">
        <f>ROUND(E119*N119,5)</f>
        <v>0</v>
      </c>
      <c r="P119" s="166">
        <v>0</v>
      </c>
      <c r="Q119" s="166">
        <f>ROUND(E119*P119,5)</f>
        <v>0</v>
      </c>
      <c r="R119" s="166"/>
      <c r="S119" s="166"/>
      <c r="T119" s="167">
        <v>0</v>
      </c>
      <c r="U119" s="166">
        <f>ROUND(E119*T119,2)</f>
        <v>0</v>
      </c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 t="s">
        <v>104</v>
      </c>
      <c r="AF119" s="156"/>
      <c r="AG119" s="156"/>
      <c r="AH119" s="156"/>
      <c r="AI119" s="156"/>
      <c r="AJ119" s="156"/>
      <c r="AK119" s="156"/>
      <c r="AL119" s="156"/>
      <c r="AM119" s="156"/>
      <c r="AN119" s="156"/>
      <c r="AO119" s="156"/>
      <c r="AP119" s="156"/>
      <c r="AQ119" s="156"/>
      <c r="AR119" s="156"/>
      <c r="AS119" s="156"/>
      <c r="AT119" s="156"/>
      <c r="AU119" s="156"/>
      <c r="AV119" s="156"/>
      <c r="AW119" s="156"/>
      <c r="AX119" s="156"/>
      <c r="AY119" s="156"/>
      <c r="AZ119" s="156"/>
      <c r="BA119" s="156"/>
      <c r="BB119" s="156"/>
      <c r="BC119" s="156"/>
      <c r="BD119" s="156"/>
      <c r="BE119" s="156"/>
      <c r="BF119" s="156"/>
      <c r="BG119" s="156"/>
      <c r="BH119" s="156"/>
    </row>
    <row r="120" spans="1:60" ht="20.399999999999999" outlineLevel="1" x14ac:dyDescent="0.25">
      <c r="A120" s="157">
        <v>58</v>
      </c>
      <c r="B120" s="163" t="s">
        <v>264</v>
      </c>
      <c r="C120" s="199" t="s">
        <v>265</v>
      </c>
      <c r="D120" s="165" t="s">
        <v>263</v>
      </c>
      <c r="E120" s="172">
        <v>1</v>
      </c>
      <c r="F120" s="175"/>
      <c r="G120" s="176">
        <f>ROUND(E120*F120,2)</f>
        <v>0</v>
      </c>
      <c r="H120" s="175"/>
      <c r="I120" s="176">
        <f>ROUND(E120*H120,2)</f>
        <v>0</v>
      </c>
      <c r="J120" s="175"/>
      <c r="K120" s="176">
        <f>ROUND(E120*J120,2)</f>
        <v>0</v>
      </c>
      <c r="L120" s="176">
        <v>21</v>
      </c>
      <c r="M120" s="176">
        <f>G120*(1+L120/100)</f>
        <v>0</v>
      </c>
      <c r="N120" s="166">
        <v>0</v>
      </c>
      <c r="O120" s="166">
        <f>ROUND(E120*N120,5)</f>
        <v>0</v>
      </c>
      <c r="P120" s="166">
        <v>0</v>
      </c>
      <c r="Q120" s="166">
        <f>ROUND(E120*P120,5)</f>
        <v>0</v>
      </c>
      <c r="R120" s="166"/>
      <c r="S120" s="166"/>
      <c r="T120" s="167">
        <v>0</v>
      </c>
      <c r="U120" s="166">
        <f>ROUND(E120*T120,2)</f>
        <v>0</v>
      </c>
      <c r="V120" s="156"/>
      <c r="W120" s="156"/>
      <c r="X120" s="156"/>
      <c r="Y120" s="156"/>
      <c r="Z120" s="156"/>
      <c r="AA120" s="156"/>
      <c r="AB120" s="156"/>
      <c r="AC120" s="156"/>
      <c r="AD120" s="156"/>
      <c r="AE120" s="156" t="s">
        <v>104</v>
      </c>
      <c r="AF120" s="156"/>
      <c r="AG120" s="156"/>
      <c r="AH120" s="156"/>
      <c r="AI120" s="156"/>
      <c r="AJ120" s="156"/>
      <c r="AK120" s="156"/>
      <c r="AL120" s="156"/>
      <c r="AM120" s="156"/>
      <c r="AN120" s="156"/>
      <c r="AO120" s="156"/>
      <c r="AP120" s="156"/>
      <c r="AQ120" s="156"/>
      <c r="AR120" s="156"/>
      <c r="AS120" s="156"/>
      <c r="AT120" s="156"/>
      <c r="AU120" s="156"/>
      <c r="AV120" s="156"/>
      <c r="AW120" s="156"/>
      <c r="AX120" s="156"/>
      <c r="AY120" s="156"/>
      <c r="AZ120" s="156"/>
      <c r="BA120" s="156"/>
      <c r="BB120" s="156"/>
      <c r="BC120" s="156"/>
      <c r="BD120" s="156"/>
      <c r="BE120" s="156"/>
      <c r="BF120" s="156"/>
      <c r="BG120" s="156"/>
      <c r="BH120" s="156"/>
    </row>
    <row r="121" spans="1:60" x14ac:dyDescent="0.25">
      <c r="A121" s="158" t="s">
        <v>99</v>
      </c>
      <c r="B121" s="164" t="s">
        <v>66</v>
      </c>
      <c r="C121" s="201" t="s">
        <v>67</v>
      </c>
      <c r="D121" s="169"/>
      <c r="E121" s="174"/>
      <c r="F121" s="177"/>
      <c r="G121" s="177">
        <f>SUMIF(AE122:AE127,"&lt;&gt;NOR",G122:G127)</f>
        <v>0</v>
      </c>
      <c r="H121" s="177"/>
      <c r="I121" s="177">
        <f>SUM(I122:I127)</f>
        <v>0</v>
      </c>
      <c r="J121" s="177"/>
      <c r="K121" s="177">
        <f>SUM(K122:K127)</f>
        <v>0</v>
      </c>
      <c r="L121" s="177"/>
      <c r="M121" s="177">
        <f>SUM(M122:M127)</f>
        <v>0</v>
      </c>
      <c r="N121" s="170"/>
      <c r="O121" s="170">
        <f>SUM(O122:O127)</f>
        <v>0</v>
      </c>
      <c r="P121" s="170"/>
      <c r="Q121" s="170">
        <f>SUM(Q122:Q127)</f>
        <v>0</v>
      </c>
      <c r="R121" s="170"/>
      <c r="S121" s="170"/>
      <c r="T121" s="171"/>
      <c r="U121" s="170">
        <f>SUM(U122:U127)</f>
        <v>123.83</v>
      </c>
      <c r="AE121" t="s">
        <v>100</v>
      </c>
    </row>
    <row r="122" spans="1:60" outlineLevel="1" x14ac:dyDescent="0.25">
      <c r="A122" s="157">
        <v>59</v>
      </c>
      <c r="B122" s="163" t="s">
        <v>266</v>
      </c>
      <c r="C122" s="199" t="s">
        <v>267</v>
      </c>
      <c r="D122" s="165" t="s">
        <v>147</v>
      </c>
      <c r="E122" s="172">
        <v>842.41</v>
      </c>
      <c r="F122" s="175"/>
      <c r="G122" s="176">
        <f t="shared" ref="G122:G127" si="7">ROUND(E122*F122,2)</f>
        <v>0</v>
      </c>
      <c r="H122" s="175"/>
      <c r="I122" s="176">
        <f t="shared" ref="I122:I127" si="8">ROUND(E122*H122,2)</f>
        <v>0</v>
      </c>
      <c r="J122" s="175"/>
      <c r="K122" s="176">
        <f t="shared" ref="K122:K127" si="9">ROUND(E122*J122,2)</f>
        <v>0</v>
      </c>
      <c r="L122" s="176">
        <v>21</v>
      </c>
      <c r="M122" s="176">
        <f t="shared" ref="M122:M127" si="10">G122*(1+L122/100)</f>
        <v>0</v>
      </c>
      <c r="N122" s="166">
        <v>0</v>
      </c>
      <c r="O122" s="166">
        <f t="shared" ref="O122:O127" si="11">ROUND(E122*N122,5)</f>
        <v>0</v>
      </c>
      <c r="P122" s="166">
        <v>0</v>
      </c>
      <c r="Q122" s="166">
        <f t="shared" ref="Q122:Q127" si="12">ROUND(E122*P122,5)</f>
        <v>0</v>
      </c>
      <c r="R122" s="166"/>
      <c r="S122" s="166"/>
      <c r="T122" s="167">
        <v>9.9000000000000005E-2</v>
      </c>
      <c r="U122" s="166">
        <f t="shared" ref="U122:U127" si="13">ROUND(E122*T122,2)</f>
        <v>83.4</v>
      </c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 t="s">
        <v>104</v>
      </c>
      <c r="AF122" s="156"/>
      <c r="AG122" s="156"/>
      <c r="AH122" s="156"/>
      <c r="AI122" s="156"/>
      <c r="AJ122" s="156"/>
      <c r="AK122" s="156"/>
      <c r="AL122" s="156"/>
      <c r="AM122" s="156"/>
      <c r="AN122" s="156"/>
      <c r="AO122" s="156"/>
      <c r="AP122" s="156"/>
      <c r="AQ122" s="156"/>
      <c r="AR122" s="156"/>
      <c r="AS122" s="156"/>
      <c r="AT122" s="156"/>
      <c r="AU122" s="156"/>
      <c r="AV122" s="156"/>
      <c r="AW122" s="156"/>
      <c r="AX122" s="156"/>
      <c r="AY122" s="156"/>
      <c r="AZ122" s="156"/>
      <c r="BA122" s="156"/>
      <c r="BB122" s="156"/>
      <c r="BC122" s="156"/>
      <c r="BD122" s="156"/>
      <c r="BE122" s="156"/>
      <c r="BF122" s="156"/>
      <c r="BG122" s="156"/>
      <c r="BH122" s="156"/>
    </row>
    <row r="123" spans="1:60" outlineLevel="1" x14ac:dyDescent="0.25">
      <c r="A123" s="157">
        <v>60</v>
      </c>
      <c r="B123" s="163" t="s">
        <v>268</v>
      </c>
      <c r="C123" s="199" t="s">
        <v>269</v>
      </c>
      <c r="D123" s="165" t="s">
        <v>147</v>
      </c>
      <c r="E123" s="172">
        <v>842.41</v>
      </c>
      <c r="F123" s="175"/>
      <c r="G123" s="176">
        <f t="shared" si="7"/>
        <v>0</v>
      </c>
      <c r="H123" s="175"/>
      <c r="I123" s="176">
        <f t="shared" si="8"/>
        <v>0</v>
      </c>
      <c r="J123" s="175"/>
      <c r="K123" s="176">
        <f t="shared" si="9"/>
        <v>0</v>
      </c>
      <c r="L123" s="176">
        <v>21</v>
      </c>
      <c r="M123" s="176">
        <f t="shared" si="10"/>
        <v>0</v>
      </c>
      <c r="N123" s="166">
        <v>0</v>
      </c>
      <c r="O123" s="166">
        <f t="shared" si="11"/>
        <v>0</v>
      </c>
      <c r="P123" s="166">
        <v>0</v>
      </c>
      <c r="Q123" s="166">
        <f t="shared" si="12"/>
        <v>0</v>
      </c>
      <c r="R123" s="166"/>
      <c r="S123" s="166"/>
      <c r="T123" s="167">
        <v>4.2000000000000003E-2</v>
      </c>
      <c r="U123" s="166">
        <f t="shared" si="13"/>
        <v>35.380000000000003</v>
      </c>
      <c r="V123" s="156"/>
      <c r="W123" s="156"/>
      <c r="X123" s="156"/>
      <c r="Y123" s="156"/>
      <c r="Z123" s="156"/>
      <c r="AA123" s="156"/>
      <c r="AB123" s="156"/>
      <c r="AC123" s="156"/>
      <c r="AD123" s="156"/>
      <c r="AE123" s="156" t="s">
        <v>104</v>
      </c>
      <c r="AF123" s="156"/>
      <c r="AG123" s="156"/>
      <c r="AH123" s="156"/>
      <c r="AI123" s="156"/>
      <c r="AJ123" s="156"/>
      <c r="AK123" s="156"/>
      <c r="AL123" s="156"/>
      <c r="AM123" s="156"/>
      <c r="AN123" s="156"/>
      <c r="AO123" s="156"/>
      <c r="AP123" s="156"/>
      <c r="AQ123" s="156"/>
      <c r="AR123" s="156"/>
      <c r="AS123" s="156"/>
      <c r="AT123" s="156"/>
      <c r="AU123" s="156"/>
      <c r="AV123" s="156"/>
      <c r="AW123" s="156"/>
      <c r="AX123" s="156"/>
      <c r="AY123" s="156"/>
      <c r="AZ123" s="156"/>
      <c r="BA123" s="156"/>
      <c r="BB123" s="156"/>
      <c r="BC123" s="156"/>
      <c r="BD123" s="156"/>
      <c r="BE123" s="156"/>
      <c r="BF123" s="156"/>
      <c r="BG123" s="156"/>
      <c r="BH123" s="156"/>
    </row>
    <row r="124" spans="1:60" outlineLevel="1" x14ac:dyDescent="0.25">
      <c r="A124" s="157">
        <v>61</v>
      </c>
      <c r="B124" s="163" t="s">
        <v>270</v>
      </c>
      <c r="C124" s="199" t="s">
        <v>271</v>
      </c>
      <c r="D124" s="165" t="s">
        <v>147</v>
      </c>
      <c r="E124" s="172">
        <v>842.41</v>
      </c>
      <c r="F124" s="175"/>
      <c r="G124" s="176">
        <f t="shared" si="7"/>
        <v>0</v>
      </c>
      <c r="H124" s="175"/>
      <c r="I124" s="176">
        <f t="shared" si="8"/>
        <v>0</v>
      </c>
      <c r="J124" s="175"/>
      <c r="K124" s="176">
        <f t="shared" si="9"/>
        <v>0</v>
      </c>
      <c r="L124" s="176">
        <v>21</v>
      </c>
      <c r="M124" s="176">
        <f t="shared" si="10"/>
        <v>0</v>
      </c>
      <c r="N124" s="166">
        <v>0</v>
      </c>
      <c r="O124" s="166">
        <f t="shared" si="11"/>
        <v>0</v>
      </c>
      <c r="P124" s="166">
        <v>0</v>
      </c>
      <c r="Q124" s="166">
        <f t="shared" si="12"/>
        <v>0</v>
      </c>
      <c r="R124" s="166"/>
      <c r="S124" s="166"/>
      <c r="T124" s="167">
        <v>6.0000000000000001E-3</v>
      </c>
      <c r="U124" s="166">
        <f t="shared" si="13"/>
        <v>5.05</v>
      </c>
      <c r="V124" s="156"/>
      <c r="W124" s="156"/>
      <c r="X124" s="156"/>
      <c r="Y124" s="156"/>
      <c r="Z124" s="156"/>
      <c r="AA124" s="156"/>
      <c r="AB124" s="156"/>
      <c r="AC124" s="156"/>
      <c r="AD124" s="156"/>
      <c r="AE124" s="156" t="s">
        <v>104</v>
      </c>
      <c r="AF124" s="156"/>
      <c r="AG124" s="156"/>
      <c r="AH124" s="156"/>
      <c r="AI124" s="156"/>
      <c r="AJ124" s="156"/>
      <c r="AK124" s="156"/>
      <c r="AL124" s="156"/>
      <c r="AM124" s="156"/>
      <c r="AN124" s="156"/>
      <c r="AO124" s="156"/>
      <c r="AP124" s="156"/>
      <c r="AQ124" s="156"/>
      <c r="AR124" s="156"/>
      <c r="AS124" s="156"/>
      <c r="AT124" s="156"/>
      <c r="AU124" s="156"/>
      <c r="AV124" s="156"/>
      <c r="AW124" s="156"/>
      <c r="AX124" s="156"/>
      <c r="AY124" s="156"/>
      <c r="AZ124" s="156"/>
      <c r="BA124" s="156"/>
      <c r="BB124" s="156"/>
      <c r="BC124" s="156"/>
      <c r="BD124" s="156"/>
      <c r="BE124" s="156"/>
      <c r="BF124" s="156"/>
      <c r="BG124" s="156"/>
      <c r="BH124" s="156"/>
    </row>
    <row r="125" spans="1:60" outlineLevel="1" x14ac:dyDescent="0.25">
      <c r="A125" s="157">
        <v>62</v>
      </c>
      <c r="B125" s="163" t="s">
        <v>272</v>
      </c>
      <c r="C125" s="199" t="s">
        <v>273</v>
      </c>
      <c r="D125" s="165" t="s">
        <v>147</v>
      </c>
      <c r="E125" s="172">
        <v>312.83999999999997</v>
      </c>
      <c r="F125" s="175"/>
      <c r="G125" s="176">
        <f t="shared" si="7"/>
        <v>0</v>
      </c>
      <c r="H125" s="175"/>
      <c r="I125" s="176">
        <f t="shared" si="8"/>
        <v>0</v>
      </c>
      <c r="J125" s="175"/>
      <c r="K125" s="176">
        <f t="shared" si="9"/>
        <v>0</v>
      </c>
      <c r="L125" s="176">
        <v>21</v>
      </c>
      <c r="M125" s="176">
        <f t="shared" si="10"/>
        <v>0</v>
      </c>
      <c r="N125" s="166">
        <v>0</v>
      </c>
      <c r="O125" s="166">
        <f t="shared" si="11"/>
        <v>0</v>
      </c>
      <c r="P125" s="166">
        <v>0</v>
      </c>
      <c r="Q125" s="166">
        <f t="shared" si="12"/>
        <v>0</v>
      </c>
      <c r="R125" s="166"/>
      <c r="S125" s="166"/>
      <c r="T125" s="167">
        <v>0</v>
      </c>
      <c r="U125" s="166">
        <f t="shared" si="13"/>
        <v>0</v>
      </c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 t="s">
        <v>104</v>
      </c>
      <c r="AF125" s="156"/>
      <c r="AG125" s="156"/>
      <c r="AH125" s="156"/>
      <c r="AI125" s="156"/>
      <c r="AJ125" s="156"/>
      <c r="AK125" s="156"/>
      <c r="AL125" s="156"/>
      <c r="AM125" s="156"/>
      <c r="AN125" s="156"/>
      <c r="AO125" s="156"/>
      <c r="AP125" s="156"/>
      <c r="AQ125" s="156"/>
      <c r="AR125" s="156"/>
      <c r="AS125" s="156"/>
      <c r="AT125" s="156"/>
      <c r="AU125" s="156"/>
      <c r="AV125" s="156"/>
      <c r="AW125" s="156"/>
      <c r="AX125" s="156"/>
      <c r="AY125" s="156"/>
      <c r="AZ125" s="156"/>
      <c r="BA125" s="156"/>
      <c r="BB125" s="156"/>
      <c r="BC125" s="156"/>
      <c r="BD125" s="156"/>
      <c r="BE125" s="156"/>
      <c r="BF125" s="156"/>
      <c r="BG125" s="156"/>
      <c r="BH125" s="156"/>
    </row>
    <row r="126" spans="1:60" outlineLevel="1" x14ac:dyDescent="0.25">
      <c r="A126" s="157">
        <v>63</v>
      </c>
      <c r="B126" s="163" t="s">
        <v>274</v>
      </c>
      <c r="C126" s="199" t="s">
        <v>275</v>
      </c>
      <c r="D126" s="165" t="s">
        <v>147</v>
      </c>
      <c r="E126" s="172">
        <v>85.61</v>
      </c>
      <c r="F126" s="175"/>
      <c r="G126" s="176">
        <f t="shared" si="7"/>
        <v>0</v>
      </c>
      <c r="H126" s="175"/>
      <c r="I126" s="176">
        <f t="shared" si="8"/>
        <v>0</v>
      </c>
      <c r="J126" s="175"/>
      <c r="K126" s="176">
        <f t="shared" si="9"/>
        <v>0</v>
      </c>
      <c r="L126" s="176">
        <v>21</v>
      </c>
      <c r="M126" s="176">
        <f t="shared" si="10"/>
        <v>0</v>
      </c>
      <c r="N126" s="166">
        <v>0</v>
      </c>
      <c r="O126" s="166">
        <f t="shared" si="11"/>
        <v>0</v>
      </c>
      <c r="P126" s="166">
        <v>0</v>
      </c>
      <c r="Q126" s="166">
        <f t="shared" si="12"/>
        <v>0</v>
      </c>
      <c r="R126" s="166"/>
      <c r="S126" s="166"/>
      <c r="T126" s="167">
        <v>0</v>
      </c>
      <c r="U126" s="166">
        <f t="shared" si="13"/>
        <v>0</v>
      </c>
      <c r="V126" s="156"/>
      <c r="W126" s="156"/>
      <c r="X126" s="156"/>
      <c r="Y126" s="156"/>
      <c r="Z126" s="156"/>
      <c r="AA126" s="156"/>
      <c r="AB126" s="156"/>
      <c r="AC126" s="156"/>
      <c r="AD126" s="156"/>
      <c r="AE126" s="156" t="s">
        <v>104</v>
      </c>
      <c r="AF126" s="156"/>
      <c r="AG126" s="156"/>
      <c r="AH126" s="156"/>
      <c r="AI126" s="156"/>
      <c r="AJ126" s="156"/>
      <c r="AK126" s="156"/>
      <c r="AL126" s="156"/>
      <c r="AM126" s="156"/>
      <c r="AN126" s="156"/>
      <c r="AO126" s="156"/>
      <c r="AP126" s="156"/>
      <c r="AQ126" s="156"/>
      <c r="AR126" s="156"/>
      <c r="AS126" s="156"/>
      <c r="AT126" s="156"/>
      <c r="AU126" s="156"/>
      <c r="AV126" s="156"/>
      <c r="AW126" s="156"/>
      <c r="AX126" s="156"/>
      <c r="AY126" s="156"/>
      <c r="AZ126" s="156"/>
      <c r="BA126" s="156"/>
      <c r="BB126" s="156"/>
      <c r="BC126" s="156"/>
      <c r="BD126" s="156"/>
      <c r="BE126" s="156"/>
      <c r="BF126" s="156"/>
      <c r="BG126" s="156"/>
      <c r="BH126" s="156"/>
    </row>
    <row r="127" spans="1:60" outlineLevel="1" x14ac:dyDescent="0.25">
      <c r="A127" s="157">
        <v>64</v>
      </c>
      <c r="B127" s="163" t="s">
        <v>276</v>
      </c>
      <c r="C127" s="199" t="s">
        <v>277</v>
      </c>
      <c r="D127" s="165" t="s">
        <v>147</v>
      </c>
      <c r="E127" s="172">
        <v>443.96</v>
      </c>
      <c r="F127" s="175"/>
      <c r="G127" s="176">
        <f t="shared" si="7"/>
        <v>0</v>
      </c>
      <c r="H127" s="175"/>
      <c r="I127" s="176">
        <f t="shared" si="8"/>
        <v>0</v>
      </c>
      <c r="J127" s="175"/>
      <c r="K127" s="176">
        <f t="shared" si="9"/>
        <v>0</v>
      </c>
      <c r="L127" s="176">
        <v>21</v>
      </c>
      <c r="M127" s="176">
        <f t="shared" si="10"/>
        <v>0</v>
      </c>
      <c r="N127" s="166">
        <v>0</v>
      </c>
      <c r="O127" s="166">
        <f t="shared" si="11"/>
        <v>0</v>
      </c>
      <c r="P127" s="166">
        <v>0</v>
      </c>
      <c r="Q127" s="166">
        <f t="shared" si="12"/>
        <v>0</v>
      </c>
      <c r="R127" s="166"/>
      <c r="S127" s="166"/>
      <c r="T127" s="167">
        <v>0</v>
      </c>
      <c r="U127" s="166">
        <f t="shared" si="13"/>
        <v>0</v>
      </c>
      <c r="V127" s="156"/>
      <c r="W127" s="156"/>
      <c r="X127" s="156"/>
      <c r="Y127" s="156"/>
      <c r="Z127" s="156"/>
      <c r="AA127" s="156"/>
      <c r="AB127" s="156"/>
      <c r="AC127" s="156"/>
      <c r="AD127" s="156"/>
      <c r="AE127" s="156" t="s">
        <v>104</v>
      </c>
      <c r="AF127" s="156"/>
      <c r="AG127" s="156"/>
      <c r="AH127" s="156"/>
      <c r="AI127" s="156"/>
      <c r="AJ127" s="156"/>
      <c r="AK127" s="156"/>
      <c r="AL127" s="156"/>
      <c r="AM127" s="156"/>
      <c r="AN127" s="156"/>
      <c r="AO127" s="156"/>
      <c r="AP127" s="156"/>
      <c r="AQ127" s="156"/>
      <c r="AR127" s="156"/>
      <c r="AS127" s="156"/>
      <c r="AT127" s="156"/>
      <c r="AU127" s="156"/>
      <c r="AV127" s="156"/>
      <c r="AW127" s="156"/>
      <c r="AX127" s="156"/>
      <c r="AY127" s="156"/>
      <c r="AZ127" s="156"/>
      <c r="BA127" s="156"/>
      <c r="BB127" s="156"/>
      <c r="BC127" s="156"/>
      <c r="BD127" s="156"/>
      <c r="BE127" s="156"/>
      <c r="BF127" s="156"/>
      <c r="BG127" s="156"/>
      <c r="BH127" s="156"/>
    </row>
    <row r="128" spans="1:60" x14ac:dyDescent="0.25">
      <c r="A128" s="158" t="s">
        <v>99</v>
      </c>
      <c r="B128" s="164" t="s">
        <v>68</v>
      </c>
      <c r="C128" s="201" t="s">
        <v>69</v>
      </c>
      <c r="D128" s="169"/>
      <c r="E128" s="174"/>
      <c r="F128" s="177"/>
      <c r="G128" s="177">
        <f>SUMIF(AE129:AE130,"&lt;&gt;NOR",G129:G130)</f>
        <v>0</v>
      </c>
      <c r="H128" s="177"/>
      <c r="I128" s="177">
        <f>SUM(I129:I130)</f>
        <v>0</v>
      </c>
      <c r="J128" s="177"/>
      <c r="K128" s="177">
        <f>SUM(K129:K130)</f>
        <v>0</v>
      </c>
      <c r="L128" s="177"/>
      <c r="M128" s="177">
        <f>SUM(M129:M130)</f>
        <v>0</v>
      </c>
      <c r="N128" s="170"/>
      <c r="O128" s="170">
        <f>SUM(O129:O130)</f>
        <v>0</v>
      </c>
      <c r="P128" s="170"/>
      <c r="Q128" s="170">
        <f>SUM(Q129:Q130)</f>
        <v>0</v>
      </c>
      <c r="R128" s="170"/>
      <c r="S128" s="170"/>
      <c r="T128" s="171"/>
      <c r="U128" s="170">
        <f>SUM(U129:U130)</f>
        <v>43.59</v>
      </c>
      <c r="AE128" t="s">
        <v>100</v>
      </c>
    </row>
    <row r="129" spans="1:60" outlineLevel="1" x14ac:dyDescent="0.25">
      <c r="A129" s="157">
        <v>65</v>
      </c>
      <c r="B129" s="163" t="s">
        <v>278</v>
      </c>
      <c r="C129" s="199" t="s">
        <v>279</v>
      </c>
      <c r="D129" s="165" t="s">
        <v>147</v>
      </c>
      <c r="E129" s="172">
        <v>2724.2147199999999</v>
      </c>
      <c r="F129" s="175"/>
      <c r="G129" s="176">
        <f>ROUND(E129*F129,2)</f>
        <v>0</v>
      </c>
      <c r="H129" s="175"/>
      <c r="I129" s="176">
        <f>ROUND(E129*H129,2)</f>
        <v>0</v>
      </c>
      <c r="J129" s="175"/>
      <c r="K129" s="176">
        <f>ROUND(E129*J129,2)</f>
        <v>0</v>
      </c>
      <c r="L129" s="176">
        <v>21</v>
      </c>
      <c r="M129" s="176">
        <f>G129*(1+L129/100)</f>
        <v>0</v>
      </c>
      <c r="N129" s="166">
        <v>0</v>
      </c>
      <c r="O129" s="166">
        <f>ROUND(E129*N129,5)</f>
        <v>0</v>
      </c>
      <c r="P129" s="166">
        <v>0</v>
      </c>
      <c r="Q129" s="166">
        <f>ROUND(E129*P129,5)</f>
        <v>0</v>
      </c>
      <c r="R129" s="166"/>
      <c r="S129" s="166"/>
      <c r="T129" s="167">
        <v>1.6E-2</v>
      </c>
      <c r="U129" s="166">
        <f>ROUND(E129*T129,2)</f>
        <v>43.59</v>
      </c>
      <c r="V129" s="156"/>
      <c r="W129" s="156"/>
      <c r="X129" s="156"/>
      <c r="Y129" s="156"/>
      <c r="Z129" s="156"/>
      <c r="AA129" s="156"/>
      <c r="AB129" s="156"/>
      <c r="AC129" s="156"/>
      <c r="AD129" s="156"/>
      <c r="AE129" s="156" t="s">
        <v>104</v>
      </c>
      <c r="AF129" s="156"/>
      <c r="AG129" s="156"/>
      <c r="AH129" s="156"/>
      <c r="AI129" s="156"/>
      <c r="AJ129" s="156"/>
      <c r="AK129" s="156"/>
      <c r="AL129" s="156"/>
      <c r="AM129" s="156"/>
      <c r="AN129" s="156"/>
      <c r="AO129" s="156"/>
      <c r="AP129" s="156"/>
      <c r="AQ129" s="156"/>
      <c r="AR129" s="156"/>
      <c r="AS129" s="156"/>
      <c r="AT129" s="156"/>
      <c r="AU129" s="156"/>
      <c r="AV129" s="156"/>
      <c r="AW129" s="156"/>
      <c r="AX129" s="156"/>
      <c r="AY129" s="156"/>
      <c r="AZ129" s="156"/>
      <c r="BA129" s="156"/>
      <c r="BB129" s="156"/>
      <c r="BC129" s="156"/>
      <c r="BD129" s="156"/>
      <c r="BE129" s="156"/>
      <c r="BF129" s="156"/>
      <c r="BG129" s="156"/>
      <c r="BH129" s="156"/>
    </row>
    <row r="130" spans="1:60" outlineLevel="1" x14ac:dyDescent="0.25">
      <c r="A130" s="157">
        <v>66</v>
      </c>
      <c r="B130" s="163" t="s">
        <v>280</v>
      </c>
      <c r="C130" s="199" t="s">
        <v>281</v>
      </c>
      <c r="D130" s="165" t="s">
        <v>147</v>
      </c>
      <c r="E130" s="172">
        <v>2724.2147199999999</v>
      </c>
      <c r="F130" s="175"/>
      <c r="G130" s="176">
        <f>ROUND(E130*F130,2)</f>
        <v>0</v>
      </c>
      <c r="H130" s="175"/>
      <c r="I130" s="176">
        <f>ROUND(E130*H130,2)</f>
        <v>0</v>
      </c>
      <c r="J130" s="175"/>
      <c r="K130" s="176">
        <f>ROUND(E130*J130,2)</f>
        <v>0</v>
      </c>
      <c r="L130" s="176">
        <v>21</v>
      </c>
      <c r="M130" s="176">
        <f>G130*(1+L130/100)</f>
        <v>0</v>
      </c>
      <c r="N130" s="166">
        <v>0</v>
      </c>
      <c r="O130" s="166">
        <f>ROUND(E130*N130,5)</f>
        <v>0</v>
      </c>
      <c r="P130" s="166">
        <v>0</v>
      </c>
      <c r="Q130" s="166">
        <f>ROUND(E130*P130,5)</f>
        <v>0</v>
      </c>
      <c r="R130" s="166"/>
      <c r="S130" s="166"/>
      <c r="T130" s="167">
        <v>0</v>
      </c>
      <c r="U130" s="166">
        <f>ROUND(E130*T130,2)</f>
        <v>0</v>
      </c>
      <c r="V130" s="156"/>
      <c r="W130" s="156"/>
      <c r="X130" s="156"/>
      <c r="Y130" s="156"/>
      <c r="Z130" s="156"/>
      <c r="AA130" s="156"/>
      <c r="AB130" s="156"/>
      <c r="AC130" s="156"/>
      <c r="AD130" s="156"/>
      <c r="AE130" s="156" t="s">
        <v>104</v>
      </c>
      <c r="AF130" s="156"/>
      <c r="AG130" s="156"/>
      <c r="AH130" s="156"/>
      <c r="AI130" s="156"/>
      <c r="AJ130" s="156"/>
      <c r="AK130" s="156"/>
      <c r="AL130" s="156"/>
      <c r="AM130" s="156"/>
      <c r="AN130" s="156"/>
      <c r="AO130" s="156"/>
      <c r="AP130" s="156"/>
      <c r="AQ130" s="156"/>
      <c r="AR130" s="156"/>
      <c r="AS130" s="156"/>
      <c r="AT130" s="156"/>
      <c r="AU130" s="156"/>
      <c r="AV130" s="156"/>
      <c r="AW130" s="156"/>
      <c r="AX130" s="156"/>
      <c r="AY130" s="156"/>
      <c r="AZ130" s="156"/>
      <c r="BA130" s="156"/>
      <c r="BB130" s="156"/>
      <c r="BC130" s="156"/>
      <c r="BD130" s="156"/>
      <c r="BE130" s="156"/>
      <c r="BF130" s="156"/>
      <c r="BG130" s="156"/>
      <c r="BH130" s="156"/>
    </row>
    <row r="131" spans="1:60" x14ac:dyDescent="0.25">
      <c r="A131" s="158" t="s">
        <v>99</v>
      </c>
      <c r="B131" s="164" t="s">
        <v>70</v>
      </c>
      <c r="C131" s="201" t="s">
        <v>71</v>
      </c>
      <c r="D131" s="169"/>
      <c r="E131" s="174"/>
      <c r="F131" s="177"/>
      <c r="G131" s="177">
        <f>SUMIF(AE132:AE134,"&lt;&gt;NOR",G132:G134)</f>
        <v>0</v>
      </c>
      <c r="H131" s="177"/>
      <c r="I131" s="177">
        <f>SUM(I132:I134)</f>
        <v>0</v>
      </c>
      <c r="J131" s="177"/>
      <c r="K131" s="177">
        <f>SUM(K132:K134)</f>
        <v>0</v>
      </c>
      <c r="L131" s="177"/>
      <c r="M131" s="177">
        <f>SUM(M132:M134)</f>
        <v>0</v>
      </c>
      <c r="N131" s="170"/>
      <c r="O131" s="170">
        <f>SUM(O132:O134)</f>
        <v>24.093</v>
      </c>
      <c r="P131" s="170"/>
      <c r="Q131" s="170">
        <f>SUM(Q132:Q134)</f>
        <v>0</v>
      </c>
      <c r="R131" s="170"/>
      <c r="S131" s="170"/>
      <c r="T131" s="171"/>
      <c r="U131" s="170">
        <f>SUM(U132:U134)</f>
        <v>31.080000000000002</v>
      </c>
      <c r="AE131" t="s">
        <v>100</v>
      </c>
    </row>
    <row r="132" spans="1:60" ht="20.399999999999999" outlineLevel="1" x14ac:dyDescent="0.25">
      <c r="A132" s="157">
        <v>67</v>
      </c>
      <c r="B132" s="163" t="s">
        <v>282</v>
      </c>
      <c r="C132" s="199" t="s">
        <v>283</v>
      </c>
      <c r="D132" s="165" t="s">
        <v>117</v>
      </c>
      <c r="E132" s="172">
        <v>90</v>
      </c>
      <c r="F132" s="175"/>
      <c r="G132" s="176">
        <f>ROUND(E132*F132,2)</f>
        <v>0</v>
      </c>
      <c r="H132" s="175"/>
      <c r="I132" s="176">
        <f>ROUND(E132*H132,2)</f>
        <v>0</v>
      </c>
      <c r="J132" s="175"/>
      <c r="K132" s="176">
        <f>ROUND(E132*J132,2)</f>
        <v>0</v>
      </c>
      <c r="L132" s="176">
        <v>21</v>
      </c>
      <c r="M132" s="176">
        <f>G132*(1+L132/100)</f>
        <v>0</v>
      </c>
      <c r="N132" s="166">
        <v>1.52E-2</v>
      </c>
      <c r="O132" s="166">
        <f>ROUND(E132*N132,5)</f>
        <v>1.3680000000000001</v>
      </c>
      <c r="P132" s="166">
        <v>0</v>
      </c>
      <c r="Q132" s="166">
        <f>ROUND(E132*P132,5)</f>
        <v>0</v>
      </c>
      <c r="R132" s="166"/>
      <c r="S132" s="166"/>
      <c r="T132" s="167">
        <v>0.215</v>
      </c>
      <c r="U132" s="166">
        <f>ROUND(E132*T132,2)</f>
        <v>19.350000000000001</v>
      </c>
      <c r="V132" s="156"/>
      <c r="W132" s="156"/>
      <c r="X132" s="156"/>
      <c r="Y132" s="156"/>
      <c r="Z132" s="156"/>
      <c r="AA132" s="156"/>
      <c r="AB132" s="156"/>
      <c r="AC132" s="156"/>
      <c r="AD132" s="156"/>
      <c r="AE132" s="156" t="s">
        <v>104</v>
      </c>
      <c r="AF132" s="156"/>
      <c r="AG132" s="156"/>
      <c r="AH132" s="156"/>
      <c r="AI132" s="156"/>
      <c r="AJ132" s="156"/>
      <c r="AK132" s="156"/>
      <c r="AL132" s="156"/>
      <c r="AM132" s="156"/>
      <c r="AN132" s="156"/>
      <c r="AO132" s="156"/>
      <c r="AP132" s="156"/>
      <c r="AQ132" s="156"/>
      <c r="AR132" s="156"/>
      <c r="AS132" s="156"/>
      <c r="AT132" s="156"/>
      <c r="AU132" s="156"/>
      <c r="AV132" s="156"/>
      <c r="AW132" s="156"/>
      <c r="AX132" s="156"/>
      <c r="AY132" s="156"/>
      <c r="AZ132" s="156"/>
      <c r="BA132" s="156"/>
      <c r="BB132" s="156"/>
      <c r="BC132" s="156"/>
      <c r="BD132" s="156"/>
      <c r="BE132" s="156"/>
      <c r="BF132" s="156"/>
      <c r="BG132" s="156"/>
      <c r="BH132" s="156"/>
    </row>
    <row r="133" spans="1:60" outlineLevel="1" x14ac:dyDescent="0.25">
      <c r="A133" s="157">
        <v>68</v>
      </c>
      <c r="B133" s="163" t="s">
        <v>284</v>
      </c>
      <c r="C133" s="199" t="s">
        <v>285</v>
      </c>
      <c r="D133" s="165" t="s">
        <v>124</v>
      </c>
      <c r="E133" s="172">
        <v>9</v>
      </c>
      <c r="F133" s="175"/>
      <c r="G133" s="176">
        <f>ROUND(E133*F133,2)</f>
        <v>0</v>
      </c>
      <c r="H133" s="175"/>
      <c r="I133" s="176">
        <f>ROUND(E133*H133,2)</f>
        <v>0</v>
      </c>
      <c r="J133" s="175"/>
      <c r="K133" s="176">
        <f>ROUND(E133*J133,2)</f>
        <v>0</v>
      </c>
      <c r="L133" s="176">
        <v>21</v>
      </c>
      <c r="M133" s="176">
        <f>G133*(1+L133/100)</f>
        <v>0</v>
      </c>
      <c r="N133" s="166">
        <v>2.5249999999999999</v>
      </c>
      <c r="O133" s="166">
        <f>ROUND(E133*N133,5)</f>
        <v>22.725000000000001</v>
      </c>
      <c r="P133" s="166">
        <v>0</v>
      </c>
      <c r="Q133" s="166">
        <f>ROUND(E133*P133,5)</f>
        <v>0</v>
      </c>
      <c r="R133" s="166"/>
      <c r="S133" s="166"/>
      <c r="T133" s="167">
        <v>1.3029999999999999</v>
      </c>
      <c r="U133" s="166">
        <f>ROUND(E133*T133,2)</f>
        <v>11.73</v>
      </c>
      <c r="V133" s="156"/>
      <c r="W133" s="156"/>
      <c r="X133" s="156"/>
      <c r="Y133" s="156"/>
      <c r="Z133" s="156"/>
      <c r="AA133" s="156"/>
      <c r="AB133" s="156"/>
      <c r="AC133" s="156"/>
      <c r="AD133" s="156"/>
      <c r="AE133" s="156" t="s">
        <v>104</v>
      </c>
      <c r="AF133" s="156"/>
      <c r="AG133" s="156"/>
      <c r="AH133" s="156"/>
      <c r="AI133" s="156"/>
      <c r="AJ133" s="156"/>
      <c r="AK133" s="156"/>
      <c r="AL133" s="156"/>
      <c r="AM133" s="156"/>
      <c r="AN133" s="156"/>
      <c r="AO133" s="156"/>
      <c r="AP133" s="156"/>
      <c r="AQ133" s="156"/>
      <c r="AR133" s="156"/>
      <c r="AS133" s="156"/>
      <c r="AT133" s="156"/>
      <c r="AU133" s="156"/>
      <c r="AV133" s="156"/>
      <c r="AW133" s="156"/>
      <c r="AX133" s="156"/>
      <c r="AY133" s="156"/>
      <c r="AZ133" s="156"/>
      <c r="BA133" s="156"/>
      <c r="BB133" s="156"/>
      <c r="BC133" s="156"/>
      <c r="BD133" s="156"/>
      <c r="BE133" s="156"/>
      <c r="BF133" s="156"/>
      <c r="BG133" s="156"/>
      <c r="BH133" s="156"/>
    </row>
    <row r="134" spans="1:60" outlineLevel="1" x14ac:dyDescent="0.25">
      <c r="A134" s="157"/>
      <c r="B134" s="163"/>
      <c r="C134" s="200" t="s">
        <v>286</v>
      </c>
      <c r="D134" s="168"/>
      <c r="E134" s="173">
        <v>9</v>
      </c>
      <c r="F134" s="176"/>
      <c r="G134" s="176"/>
      <c r="H134" s="176"/>
      <c r="I134" s="176"/>
      <c r="J134" s="176"/>
      <c r="K134" s="176"/>
      <c r="L134" s="176"/>
      <c r="M134" s="176"/>
      <c r="N134" s="166"/>
      <c r="O134" s="166"/>
      <c r="P134" s="166"/>
      <c r="Q134" s="166"/>
      <c r="R134" s="166"/>
      <c r="S134" s="166"/>
      <c r="T134" s="167"/>
      <c r="U134" s="166"/>
      <c r="V134" s="156"/>
      <c r="W134" s="156"/>
      <c r="X134" s="156"/>
      <c r="Y134" s="156"/>
      <c r="Z134" s="156"/>
      <c r="AA134" s="156"/>
      <c r="AB134" s="156"/>
      <c r="AC134" s="156"/>
      <c r="AD134" s="156"/>
      <c r="AE134" s="156" t="s">
        <v>106</v>
      </c>
      <c r="AF134" s="156">
        <v>0</v>
      </c>
      <c r="AG134" s="156"/>
      <c r="AH134" s="156"/>
      <c r="AI134" s="156"/>
      <c r="AJ134" s="156"/>
      <c r="AK134" s="156"/>
      <c r="AL134" s="156"/>
      <c r="AM134" s="156"/>
      <c r="AN134" s="156"/>
      <c r="AO134" s="156"/>
      <c r="AP134" s="156"/>
      <c r="AQ134" s="156"/>
      <c r="AR134" s="156"/>
      <c r="AS134" s="156"/>
      <c r="AT134" s="156"/>
      <c r="AU134" s="156"/>
      <c r="AV134" s="156"/>
      <c r="AW134" s="156"/>
      <c r="AX134" s="156"/>
      <c r="AY134" s="156"/>
      <c r="AZ134" s="156"/>
      <c r="BA134" s="156"/>
      <c r="BB134" s="156"/>
      <c r="BC134" s="156"/>
      <c r="BD134" s="156"/>
      <c r="BE134" s="156"/>
      <c r="BF134" s="156"/>
      <c r="BG134" s="156"/>
      <c r="BH134" s="156"/>
    </row>
    <row r="135" spans="1:60" x14ac:dyDescent="0.25">
      <c r="A135" s="158" t="s">
        <v>99</v>
      </c>
      <c r="B135" s="164" t="s">
        <v>72</v>
      </c>
      <c r="C135" s="201" t="s">
        <v>26</v>
      </c>
      <c r="D135" s="169"/>
      <c r="E135" s="174"/>
      <c r="F135" s="177"/>
      <c r="G135" s="177">
        <f>SUMIF(AE136:AE138,"&lt;&gt;NOR",G136:G138)</f>
        <v>0</v>
      </c>
      <c r="H135" s="177"/>
      <c r="I135" s="177">
        <f>SUM(I136:I138)</f>
        <v>0</v>
      </c>
      <c r="J135" s="177"/>
      <c r="K135" s="177">
        <f>SUM(K136:K138)</f>
        <v>0</v>
      </c>
      <c r="L135" s="177"/>
      <c r="M135" s="177">
        <f>SUM(M136:M138)</f>
        <v>0</v>
      </c>
      <c r="N135" s="170"/>
      <c r="O135" s="170">
        <f>SUM(O136:O138)</f>
        <v>0</v>
      </c>
      <c r="P135" s="170"/>
      <c r="Q135" s="170">
        <f>SUM(Q136:Q138)</f>
        <v>0</v>
      </c>
      <c r="R135" s="170"/>
      <c r="S135" s="170"/>
      <c r="T135" s="171"/>
      <c r="U135" s="170">
        <f>SUM(U136:U138)</f>
        <v>0</v>
      </c>
      <c r="AE135" t="s">
        <v>100</v>
      </c>
    </row>
    <row r="136" spans="1:60" ht="20.399999999999999" outlineLevel="1" x14ac:dyDescent="0.25">
      <c r="A136" s="157">
        <v>69</v>
      </c>
      <c r="B136" s="163" t="s">
        <v>287</v>
      </c>
      <c r="C136" s="199" t="s">
        <v>288</v>
      </c>
      <c r="D136" s="165" t="s">
        <v>289</v>
      </c>
      <c r="E136" s="172">
        <v>1</v>
      </c>
      <c r="F136" s="175"/>
      <c r="G136" s="176">
        <f>ROUND(E136*F136,2)</f>
        <v>0</v>
      </c>
      <c r="H136" s="175"/>
      <c r="I136" s="176">
        <f>ROUND(E136*H136,2)</f>
        <v>0</v>
      </c>
      <c r="J136" s="175"/>
      <c r="K136" s="176">
        <f>ROUND(E136*J136,2)</f>
        <v>0</v>
      </c>
      <c r="L136" s="176">
        <v>21</v>
      </c>
      <c r="M136" s="176">
        <f>G136*(1+L136/100)</f>
        <v>0</v>
      </c>
      <c r="N136" s="166">
        <v>0</v>
      </c>
      <c r="O136" s="166">
        <f>ROUND(E136*N136,5)</f>
        <v>0</v>
      </c>
      <c r="P136" s="166">
        <v>0</v>
      </c>
      <c r="Q136" s="166">
        <f>ROUND(E136*P136,5)</f>
        <v>0</v>
      </c>
      <c r="R136" s="166"/>
      <c r="S136" s="166"/>
      <c r="T136" s="167">
        <v>0</v>
      </c>
      <c r="U136" s="166">
        <f>ROUND(E136*T136,2)</f>
        <v>0</v>
      </c>
      <c r="V136" s="156"/>
      <c r="W136" s="156"/>
      <c r="X136" s="156"/>
      <c r="Y136" s="156"/>
      <c r="Z136" s="156"/>
      <c r="AA136" s="156"/>
      <c r="AB136" s="156"/>
      <c r="AC136" s="156"/>
      <c r="AD136" s="156"/>
      <c r="AE136" s="156" t="s">
        <v>104</v>
      </c>
      <c r="AF136" s="156"/>
      <c r="AG136" s="156"/>
      <c r="AH136" s="156"/>
      <c r="AI136" s="156"/>
      <c r="AJ136" s="156"/>
      <c r="AK136" s="156"/>
      <c r="AL136" s="156"/>
      <c r="AM136" s="156"/>
      <c r="AN136" s="156"/>
      <c r="AO136" s="156"/>
      <c r="AP136" s="156"/>
      <c r="AQ136" s="156"/>
      <c r="AR136" s="156"/>
      <c r="AS136" s="156"/>
      <c r="AT136" s="156"/>
      <c r="AU136" s="156"/>
      <c r="AV136" s="156"/>
      <c r="AW136" s="156"/>
      <c r="AX136" s="156"/>
      <c r="AY136" s="156"/>
      <c r="AZ136" s="156"/>
      <c r="BA136" s="156"/>
      <c r="BB136" s="156"/>
      <c r="BC136" s="156"/>
      <c r="BD136" s="156"/>
      <c r="BE136" s="156"/>
      <c r="BF136" s="156"/>
      <c r="BG136" s="156"/>
      <c r="BH136" s="156"/>
    </row>
    <row r="137" spans="1:60" outlineLevel="1" x14ac:dyDescent="0.25">
      <c r="A137" s="157">
        <v>70</v>
      </c>
      <c r="B137" s="163" t="s">
        <v>290</v>
      </c>
      <c r="C137" s="199" t="s">
        <v>291</v>
      </c>
      <c r="D137" s="165" t="s">
        <v>188</v>
      </c>
      <c r="E137" s="172">
        <v>1</v>
      </c>
      <c r="F137" s="175"/>
      <c r="G137" s="176">
        <f>ROUND(E137*F137,2)</f>
        <v>0</v>
      </c>
      <c r="H137" s="175"/>
      <c r="I137" s="176">
        <f>ROUND(E137*H137,2)</f>
        <v>0</v>
      </c>
      <c r="J137" s="175"/>
      <c r="K137" s="176">
        <f>ROUND(E137*J137,2)</f>
        <v>0</v>
      </c>
      <c r="L137" s="176">
        <v>21</v>
      </c>
      <c r="M137" s="176">
        <f>G137*(1+L137/100)</f>
        <v>0</v>
      </c>
      <c r="N137" s="166">
        <v>0</v>
      </c>
      <c r="O137" s="166">
        <f>ROUND(E137*N137,5)</f>
        <v>0</v>
      </c>
      <c r="P137" s="166">
        <v>0</v>
      </c>
      <c r="Q137" s="166">
        <f>ROUND(E137*P137,5)</f>
        <v>0</v>
      </c>
      <c r="R137" s="166"/>
      <c r="S137" s="166"/>
      <c r="T137" s="167">
        <v>0</v>
      </c>
      <c r="U137" s="166">
        <f>ROUND(E137*T137,2)</f>
        <v>0</v>
      </c>
      <c r="V137" s="156"/>
      <c r="W137" s="156"/>
      <c r="X137" s="156"/>
      <c r="Y137" s="156"/>
      <c r="Z137" s="156"/>
      <c r="AA137" s="156"/>
      <c r="AB137" s="156"/>
      <c r="AC137" s="156"/>
      <c r="AD137" s="156"/>
      <c r="AE137" s="156" t="s">
        <v>104</v>
      </c>
      <c r="AF137" s="156"/>
      <c r="AG137" s="156"/>
      <c r="AH137" s="156"/>
      <c r="AI137" s="156"/>
      <c r="AJ137" s="156"/>
      <c r="AK137" s="156"/>
      <c r="AL137" s="156"/>
      <c r="AM137" s="156"/>
      <c r="AN137" s="156"/>
      <c r="AO137" s="156"/>
      <c r="AP137" s="156"/>
      <c r="AQ137" s="156"/>
      <c r="AR137" s="156"/>
      <c r="AS137" s="156"/>
      <c r="AT137" s="156"/>
      <c r="AU137" s="156"/>
      <c r="AV137" s="156"/>
      <c r="AW137" s="156"/>
      <c r="AX137" s="156"/>
      <c r="AY137" s="156"/>
      <c r="AZ137" s="156"/>
      <c r="BA137" s="156"/>
      <c r="BB137" s="156"/>
      <c r="BC137" s="156"/>
      <c r="BD137" s="156"/>
      <c r="BE137" s="156"/>
      <c r="BF137" s="156"/>
      <c r="BG137" s="156"/>
      <c r="BH137" s="156"/>
    </row>
    <row r="138" spans="1:60" outlineLevel="1" x14ac:dyDescent="0.25">
      <c r="A138" s="186">
        <v>71</v>
      </c>
      <c r="B138" s="187" t="s">
        <v>292</v>
      </c>
      <c r="C138" s="202" t="s">
        <v>293</v>
      </c>
      <c r="D138" s="188" t="s">
        <v>188</v>
      </c>
      <c r="E138" s="189">
        <v>1</v>
      </c>
      <c r="F138" s="190"/>
      <c r="G138" s="191">
        <f>ROUND(E138*F138,2)</f>
        <v>0</v>
      </c>
      <c r="H138" s="190"/>
      <c r="I138" s="191">
        <f>ROUND(E138*H138,2)</f>
        <v>0</v>
      </c>
      <c r="J138" s="190"/>
      <c r="K138" s="191">
        <f>ROUND(E138*J138,2)</f>
        <v>0</v>
      </c>
      <c r="L138" s="191">
        <v>21</v>
      </c>
      <c r="M138" s="191">
        <f>G138*(1+L138/100)</f>
        <v>0</v>
      </c>
      <c r="N138" s="192">
        <v>0</v>
      </c>
      <c r="O138" s="192">
        <f>ROUND(E138*N138,5)</f>
        <v>0</v>
      </c>
      <c r="P138" s="192">
        <v>0</v>
      </c>
      <c r="Q138" s="192">
        <f>ROUND(E138*P138,5)</f>
        <v>0</v>
      </c>
      <c r="R138" s="192"/>
      <c r="S138" s="192"/>
      <c r="T138" s="193">
        <v>0</v>
      </c>
      <c r="U138" s="192">
        <f>ROUND(E138*T138,2)</f>
        <v>0</v>
      </c>
      <c r="V138" s="156"/>
      <c r="W138" s="156"/>
      <c r="X138" s="156"/>
      <c r="Y138" s="156"/>
      <c r="Z138" s="156"/>
      <c r="AA138" s="156"/>
      <c r="AB138" s="156"/>
      <c r="AC138" s="156"/>
      <c r="AD138" s="156"/>
      <c r="AE138" s="156" t="s">
        <v>104</v>
      </c>
      <c r="AF138" s="156"/>
      <c r="AG138" s="156"/>
      <c r="AH138" s="156"/>
      <c r="AI138" s="156"/>
      <c r="AJ138" s="156"/>
      <c r="AK138" s="156"/>
      <c r="AL138" s="156"/>
      <c r="AM138" s="156"/>
      <c r="AN138" s="156"/>
      <c r="AO138" s="156"/>
      <c r="AP138" s="156"/>
      <c r="AQ138" s="156"/>
      <c r="AR138" s="156"/>
      <c r="AS138" s="156"/>
      <c r="AT138" s="156"/>
      <c r="AU138" s="156"/>
      <c r="AV138" s="156"/>
      <c r="AW138" s="156"/>
      <c r="AX138" s="156"/>
      <c r="AY138" s="156"/>
      <c r="AZ138" s="156"/>
      <c r="BA138" s="156"/>
      <c r="BB138" s="156"/>
      <c r="BC138" s="156"/>
      <c r="BD138" s="156"/>
      <c r="BE138" s="156"/>
      <c r="BF138" s="156"/>
      <c r="BG138" s="156"/>
      <c r="BH138" s="156"/>
    </row>
    <row r="139" spans="1:60" x14ac:dyDescent="0.25">
      <c r="A139" s="6"/>
      <c r="B139" s="7" t="s">
        <v>294</v>
      </c>
      <c r="C139" s="203" t="s">
        <v>294</v>
      </c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AC139">
        <v>15</v>
      </c>
      <c r="AD139">
        <v>21</v>
      </c>
    </row>
    <row r="140" spans="1:60" x14ac:dyDescent="0.25">
      <c r="A140" s="194"/>
      <c r="B140" s="195">
        <v>26</v>
      </c>
      <c r="C140" s="204" t="s">
        <v>294</v>
      </c>
      <c r="D140" s="196"/>
      <c r="E140" s="196"/>
      <c r="F140" s="196"/>
      <c r="G140" s="198">
        <f>G8+G52+G65+G98+G105+G121+G128+G131+G135</f>
        <v>0</v>
      </c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AC140">
        <f>SUMIF(L7:L138,AC139,G7:G138)</f>
        <v>0</v>
      </c>
      <c r="AD140">
        <f>SUMIF(L7:L138,AD139,G7:G138)</f>
        <v>0</v>
      </c>
      <c r="AE140" t="s">
        <v>295</v>
      </c>
    </row>
    <row r="141" spans="1:60" x14ac:dyDescent="0.25">
      <c r="A141" s="6"/>
      <c r="B141" s="7" t="s">
        <v>294</v>
      </c>
      <c r="C141" s="203" t="s">
        <v>294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</row>
    <row r="142" spans="1:60" x14ac:dyDescent="0.25">
      <c r="A142" s="6"/>
      <c r="B142" s="7" t="s">
        <v>294</v>
      </c>
      <c r="C142" s="203" t="s">
        <v>294</v>
      </c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spans="1:60" x14ac:dyDescent="0.25">
      <c r="A143" s="264">
        <v>33</v>
      </c>
      <c r="B143" s="264"/>
      <c r="C143" s="265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spans="1:60" x14ac:dyDescent="0.25">
      <c r="A144" s="266"/>
      <c r="B144" s="267"/>
      <c r="C144" s="268"/>
      <c r="D144" s="267"/>
      <c r="E144" s="267"/>
      <c r="F144" s="267"/>
      <c r="G144" s="269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AE144" t="s">
        <v>296</v>
      </c>
    </row>
    <row r="145" spans="1:31" x14ac:dyDescent="0.25">
      <c r="A145" s="270"/>
      <c r="B145" s="271"/>
      <c r="C145" s="272"/>
      <c r="D145" s="271"/>
      <c r="E145" s="271"/>
      <c r="F145" s="271"/>
      <c r="G145" s="273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spans="1:31" x14ac:dyDescent="0.25">
      <c r="A146" s="270"/>
      <c r="B146" s="271"/>
      <c r="C146" s="272"/>
      <c r="D146" s="271"/>
      <c r="E146" s="271"/>
      <c r="F146" s="271"/>
      <c r="G146" s="273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spans="1:31" x14ac:dyDescent="0.25">
      <c r="A147" s="270"/>
      <c r="B147" s="271"/>
      <c r="C147" s="272"/>
      <c r="D147" s="271"/>
      <c r="E147" s="271"/>
      <c r="F147" s="271"/>
      <c r="G147" s="273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 spans="1:31" x14ac:dyDescent="0.25">
      <c r="A148" s="274"/>
      <c r="B148" s="275"/>
      <c r="C148" s="276"/>
      <c r="D148" s="275"/>
      <c r="E148" s="275"/>
      <c r="F148" s="275"/>
      <c r="G148" s="277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spans="1:31" x14ac:dyDescent="0.25">
      <c r="A149" s="6"/>
      <c r="B149" s="7" t="s">
        <v>294</v>
      </c>
      <c r="C149" s="203" t="s">
        <v>294</v>
      </c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spans="1:31" x14ac:dyDescent="0.25">
      <c r="C150" s="205"/>
      <c r="AE150" t="s">
        <v>297</v>
      </c>
    </row>
  </sheetData>
  <mergeCells count="6">
    <mergeCell ref="A144:G148"/>
    <mergeCell ref="A1:G1"/>
    <mergeCell ref="C2:G2"/>
    <mergeCell ref="C3:G3"/>
    <mergeCell ref="C4:G4"/>
    <mergeCell ref="A143:C143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56"/>
  <sheetViews>
    <sheetView showGridLines="0" topLeftCell="B1" zoomScaleNormal="100" zoomScaleSheetLayoutView="75" workbookViewId="0">
      <selection activeCell="B1" sqref="B1:J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37" t="s">
        <v>40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 x14ac:dyDescent="0.25">
      <c r="A2" s="4"/>
      <c r="B2" s="81" t="s">
        <v>38</v>
      </c>
      <c r="C2" s="82"/>
      <c r="D2" s="222" t="s">
        <v>309</v>
      </c>
      <c r="E2" s="223"/>
      <c r="F2" s="223"/>
      <c r="G2" s="223"/>
      <c r="H2" s="223"/>
      <c r="I2" s="223"/>
      <c r="J2" s="224"/>
      <c r="O2" s="2"/>
    </row>
    <row r="3" spans="1:15" ht="23.25" hidden="1" customHeight="1" x14ac:dyDescent="0.25">
      <c r="A3" s="4"/>
      <c r="B3" s="83" t="s">
        <v>300</v>
      </c>
      <c r="C3" s="84"/>
      <c r="D3" s="250"/>
      <c r="E3" s="251"/>
      <c r="F3" s="251"/>
      <c r="G3" s="251"/>
      <c r="H3" s="251"/>
      <c r="I3" s="251"/>
      <c r="J3" s="252"/>
    </row>
    <row r="4" spans="1:15" ht="23.25" hidden="1" customHeight="1" x14ac:dyDescent="0.25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 t="s">
        <v>49</v>
      </c>
      <c r="J5" s="11"/>
    </row>
    <row r="6" spans="1:15" ht="15.75" customHeight="1" x14ac:dyDescent="0.25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 t="s">
        <v>50</v>
      </c>
      <c r="J6" s="11"/>
    </row>
    <row r="7" spans="1:15" ht="15.75" customHeight="1" x14ac:dyDescent="0.25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29"/>
      <c r="E11" s="229"/>
      <c r="F11" s="229"/>
      <c r="G11" s="229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48"/>
      <c r="E12" s="248"/>
      <c r="F12" s="248"/>
      <c r="G12" s="248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49"/>
      <c r="E13" s="249"/>
      <c r="F13" s="249"/>
      <c r="G13" s="249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28"/>
      <c r="F15" s="228"/>
      <c r="G15" s="246"/>
      <c r="H15" s="246"/>
      <c r="I15" s="246" t="s">
        <v>28</v>
      </c>
      <c r="J15" s="247"/>
    </row>
    <row r="16" spans="1:15" ht="23.25" customHeight="1" x14ac:dyDescent="0.25">
      <c r="A16" s="144" t="s">
        <v>23</v>
      </c>
      <c r="B16" s="145" t="s">
        <v>23</v>
      </c>
      <c r="C16" s="281"/>
      <c r="D16" s="291"/>
      <c r="E16" s="284"/>
      <c r="F16" s="317"/>
      <c r="G16" s="284"/>
      <c r="H16" s="317"/>
      <c r="I16" s="284">
        <f>SUMIF(F47:F52,A16,I47:I52)+SUMIF(F47:F52,"PSU",I47:I52)</f>
        <v>0</v>
      </c>
      <c r="J16" s="227"/>
    </row>
    <row r="17" spans="1:10" ht="23.25" customHeight="1" x14ac:dyDescent="0.25">
      <c r="A17" s="144" t="s">
        <v>24</v>
      </c>
      <c r="B17" s="145" t="s">
        <v>24</v>
      </c>
      <c r="C17" s="281"/>
      <c r="D17" s="291"/>
      <c r="E17" s="284"/>
      <c r="F17" s="317"/>
      <c r="G17" s="284"/>
      <c r="H17" s="317"/>
      <c r="I17" s="284">
        <f>SUMIF(F47:F52,A17,I47:I52)</f>
        <v>0</v>
      </c>
      <c r="J17" s="227"/>
    </row>
    <row r="18" spans="1:10" ht="23.25" customHeight="1" x14ac:dyDescent="0.25">
      <c r="A18" s="144" t="s">
        <v>25</v>
      </c>
      <c r="B18" s="145" t="s">
        <v>25</v>
      </c>
      <c r="C18" s="281"/>
      <c r="D18" s="291"/>
      <c r="E18" s="284"/>
      <c r="F18" s="317"/>
      <c r="G18" s="284"/>
      <c r="H18" s="317"/>
      <c r="I18" s="284">
        <f>SUMIF(F47:F52,A18,I47:I52)</f>
        <v>0</v>
      </c>
      <c r="J18" s="227"/>
    </row>
    <row r="19" spans="1:10" ht="23.25" customHeight="1" x14ac:dyDescent="0.25">
      <c r="A19" s="144" t="s">
        <v>72</v>
      </c>
      <c r="B19" s="145" t="s">
        <v>26</v>
      </c>
      <c r="C19" s="281"/>
      <c r="D19" s="291"/>
      <c r="E19" s="284"/>
      <c r="F19" s="317"/>
      <c r="G19" s="284"/>
      <c r="H19" s="317"/>
      <c r="I19" s="284">
        <f>SUMIF(F47:F52,A19,I47:I52)</f>
        <v>0</v>
      </c>
      <c r="J19" s="227"/>
    </row>
    <row r="20" spans="1:10" ht="23.25" customHeight="1" x14ac:dyDescent="0.25">
      <c r="A20" s="144" t="s">
        <v>73</v>
      </c>
      <c r="B20" s="145" t="s">
        <v>27</v>
      </c>
      <c r="C20" s="281"/>
      <c r="D20" s="291"/>
      <c r="E20" s="284"/>
      <c r="F20" s="317"/>
      <c r="G20" s="284"/>
      <c r="H20" s="317"/>
      <c r="I20" s="284">
        <f>SUMIF(F47:F52,A20,I47:I52)</f>
        <v>0</v>
      </c>
      <c r="J20" s="227"/>
    </row>
    <row r="21" spans="1:10" ht="23.25" customHeight="1" x14ac:dyDescent="0.25">
      <c r="A21" s="4"/>
      <c r="B21" s="74" t="s">
        <v>28</v>
      </c>
      <c r="C21" s="318"/>
      <c r="D21" s="319"/>
      <c r="E21" s="320"/>
      <c r="F21" s="321"/>
      <c r="G21" s="320"/>
      <c r="H21" s="321"/>
      <c r="I21" s="320">
        <f>SUM(I16:J20)</f>
        <v>0</v>
      </c>
      <c r="J21" s="236"/>
    </row>
    <row r="22" spans="1:10" ht="33" customHeight="1" x14ac:dyDescent="0.25">
      <c r="A22" s="4"/>
      <c r="B22" s="65" t="s">
        <v>32</v>
      </c>
      <c r="C22" s="281"/>
      <c r="D22" s="291"/>
      <c r="E22" s="292"/>
      <c r="F22" s="293"/>
      <c r="G22" s="294"/>
      <c r="H22" s="294"/>
      <c r="I22" s="294"/>
      <c r="J22" s="62"/>
    </row>
    <row r="23" spans="1:10" ht="23.25" customHeight="1" x14ac:dyDescent="0.25">
      <c r="A23" s="4"/>
      <c r="B23" s="57" t="s">
        <v>11</v>
      </c>
      <c r="C23" s="281"/>
      <c r="D23" s="291"/>
      <c r="E23" s="295">
        <v>15</v>
      </c>
      <c r="F23" s="293" t="s">
        <v>0</v>
      </c>
      <c r="G23" s="296">
        <f>ZakladDPHSniVypocet</f>
        <v>0</v>
      </c>
      <c r="H23" s="297"/>
      <c r="I23" s="297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281"/>
      <c r="D24" s="291"/>
      <c r="E24" s="295">
        <f>SazbaDPH1</f>
        <v>15</v>
      </c>
      <c r="F24" s="293" t="s">
        <v>0</v>
      </c>
      <c r="G24" s="298">
        <f>ZakladDPHSni*SazbaDPH1/100</f>
        <v>0</v>
      </c>
      <c r="H24" s="299"/>
      <c r="I24" s="299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281"/>
      <c r="D25" s="291"/>
      <c r="E25" s="295">
        <v>21</v>
      </c>
      <c r="F25" s="293" t="s">
        <v>0</v>
      </c>
      <c r="G25" s="296">
        <f>SUM(I21)</f>
        <v>0</v>
      </c>
      <c r="H25" s="297"/>
      <c r="I25" s="297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0">
        <f>ZakladDPHZakl*SazbaDPH2/100</f>
        <v>0</v>
      </c>
      <c r="H26" s="241"/>
      <c r="I26" s="241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42">
        <f>0</f>
        <v>0</v>
      </c>
      <c r="H27" s="242"/>
      <c r="I27" s="242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45">
        <f>ZakladDPHSniVypocet+ZakladDPHZaklVypocet</f>
        <v>0</v>
      </c>
      <c r="H28" s="245"/>
      <c r="I28" s="245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43">
        <f>ZakladDPHSni+DPHSni+ZakladDPHZakl+DPHZakl+Zaokrouhleni</f>
        <v>0</v>
      </c>
      <c r="H29" s="243"/>
      <c r="I29" s="243"/>
      <c r="J29" s="119" t="s">
        <v>53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30" t="s">
        <v>2</v>
      </c>
      <c r="E35" s="230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5">
      <c r="A38" s="97" t="s">
        <v>37</v>
      </c>
      <c r="B38" s="300" t="s">
        <v>16</v>
      </c>
      <c r="C38" s="100" t="s">
        <v>5</v>
      </c>
      <c r="D38" s="101"/>
      <c r="E38" s="101"/>
      <c r="F38" s="301" t="str">
        <f>B23</f>
        <v>Základ pro sníženou DPH</v>
      </c>
      <c r="G38" s="301" t="str">
        <f>B25</f>
        <v>Základ pro základní DPH</v>
      </c>
      <c r="H38" s="302" t="s">
        <v>17</v>
      </c>
      <c r="I38" s="302" t="s">
        <v>1</v>
      </c>
      <c r="J38" s="303" t="s">
        <v>0</v>
      </c>
    </row>
    <row r="39" spans="1:10" ht="25.5" hidden="1" customHeight="1" x14ac:dyDescent="0.25">
      <c r="A39" s="97">
        <v>0</v>
      </c>
      <c r="B39" s="304" t="s">
        <v>51</v>
      </c>
      <c r="C39" s="305" t="s">
        <v>309</v>
      </c>
      <c r="D39" s="306"/>
      <c r="E39" s="306"/>
      <c r="F39" s="307">
        <f>'[3]POL SO02 KANALIZACE'!AC77</f>
        <v>0</v>
      </c>
      <c r="G39" s="308">
        <f>'[3]POL SO02 KANALIZACE'!AD77</f>
        <v>0</v>
      </c>
      <c r="H39" s="309">
        <f>(F39*SazbaDPH1/100)+(G39*SazbaDPH2/100)</f>
        <v>0</v>
      </c>
      <c r="I39" s="309">
        <f>F39+G39+H39</f>
        <v>0</v>
      </c>
      <c r="J39" s="310" t="str">
        <f>IF(CenaCelkemVypocet=0,"",I39/CenaCelkemVypocet*100)</f>
        <v/>
      </c>
    </row>
    <row r="40" spans="1:10" ht="25.5" hidden="1" customHeight="1" x14ac:dyDescent="0.25">
      <c r="A40" s="97"/>
      <c r="B40" s="311" t="s">
        <v>52</v>
      </c>
      <c r="C40" s="312"/>
      <c r="D40" s="312"/>
      <c r="E40" s="313"/>
      <c r="F40" s="314">
        <f>SUMIF(A39:A39,"=1",F39:F39)</f>
        <v>0</v>
      </c>
      <c r="G40" s="315">
        <f>SUMIF(A39:A39,"=1",G39:G39)</f>
        <v>0</v>
      </c>
      <c r="H40" s="315">
        <f>SUMIF(A39:A39,"=1",H39:H39)</f>
        <v>0</v>
      </c>
      <c r="I40" s="315">
        <f>SUMIF(A39:A39,"=1",I39:I39)</f>
        <v>0</v>
      </c>
      <c r="J40" s="316">
        <f>SUMIF(A39:A39,"=1",J39:J39)</f>
        <v>0</v>
      </c>
    </row>
    <row r="44" spans="1:10" ht="15.6" x14ac:dyDescent="0.3">
      <c r="B44" s="120" t="s">
        <v>54</v>
      </c>
    </row>
    <row r="46" spans="1:10" ht="25.5" customHeight="1" x14ac:dyDescent="0.25">
      <c r="A46" s="121"/>
      <c r="B46" s="125" t="s">
        <v>16</v>
      </c>
      <c r="C46" s="125" t="s">
        <v>5</v>
      </c>
      <c r="D46" s="126"/>
      <c r="E46" s="126"/>
      <c r="F46" s="322" t="s">
        <v>55</v>
      </c>
      <c r="G46" s="322"/>
      <c r="H46" s="322"/>
      <c r="I46" s="323" t="s">
        <v>28</v>
      </c>
      <c r="J46" s="323"/>
    </row>
    <row r="47" spans="1:10" ht="25.5" customHeight="1" x14ac:dyDescent="0.25">
      <c r="A47" s="122"/>
      <c r="B47" s="130" t="s">
        <v>56</v>
      </c>
      <c r="C47" s="220" t="s">
        <v>57</v>
      </c>
      <c r="D47" s="221"/>
      <c r="E47" s="221"/>
      <c r="F47" s="324" t="s">
        <v>23</v>
      </c>
      <c r="G47" s="325"/>
      <c r="H47" s="325"/>
      <c r="I47" s="326">
        <f>SUM('POL SO02 KANALIZACE'!G8)</f>
        <v>0</v>
      </c>
      <c r="J47" s="326"/>
    </row>
    <row r="48" spans="1:10" ht="25.5" customHeight="1" x14ac:dyDescent="0.25">
      <c r="A48" s="122"/>
      <c r="B48" s="124" t="s">
        <v>58</v>
      </c>
      <c r="C48" s="211" t="s">
        <v>59</v>
      </c>
      <c r="D48" s="212"/>
      <c r="E48" s="212"/>
      <c r="F48" s="134" t="s">
        <v>23</v>
      </c>
      <c r="G48" s="136"/>
      <c r="H48" s="136"/>
      <c r="I48" s="210">
        <f>SUM('POL SO02 KANALIZACE'!G41)</f>
        <v>0</v>
      </c>
      <c r="J48" s="210"/>
    </row>
    <row r="49" spans="1:10" ht="25.5" customHeight="1" x14ac:dyDescent="0.25">
      <c r="A49" s="122"/>
      <c r="B49" s="124" t="s">
        <v>310</v>
      </c>
      <c r="C49" s="211" t="s">
        <v>311</v>
      </c>
      <c r="D49" s="212"/>
      <c r="E49" s="212"/>
      <c r="F49" s="134" t="s">
        <v>23</v>
      </c>
      <c r="G49" s="136"/>
      <c r="H49" s="136"/>
      <c r="I49" s="210">
        <f>SUM('POL SO02 KANALIZACE'!G43)</f>
        <v>0</v>
      </c>
      <c r="J49" s="210"/>
    </row>
    <row r="50" spans="1:10" ht="25.5" customHeight="1" x14ac:dyDescent="0.25">
      <c r="A50" s="122"/>
      <c r="B50" s="124" t="s">
        <v>62</v>
      </c>
      <c r="C50" s="211" t="s">
        <v>63</v>
      </c>
      <c r="D50" s="212"/>
      <c r="E50" s="212"/>
      <c r="F50" s="134" t="s">
        <v>23</v>
      </c>
      <c r="G50" s="136"/>
      <c r="H50" s="136"/>
      <c r="I50" s="210">
        <f>SUM('POL SO02 KANALIZACE'!G48)</f>
        <v>0</v>
      </c>
      <c r="J50" s="210"/>
    </row>
    <row r="51" spans="1:10" ht="25.5" customHeight="1" x14ac:dyDescent="0.25">
      <c r="A51" s="122"/>
      <c r="B51" s="124" t="s">
        <v>68</v>
      </c>
      <c r="C51" s="211" t="s">
        <v>69</v>
      </c>
      <c r="D51" s="212"/>
      <c r="E51" s="212"/>
      <c r="F51" s="134" t="s">
        <v>23</v>
      </c>
      <c r="G51" s="136"/>
      <c r="H51" s="136"/>
      <c r="I51" s="210">
        <f>SUM('POL SO02 KANALIZACE'!G71)</f>
        <v>0</v>
      </c>
      <c r="J51" s="210"/>
    </row>
    <row r="52" spans="1:10" ht="25.5" customHeight="1" x14ac:dyDescent="0.25">
      <c r="A52" s="122"/>
      <c r="B52" s="131" t="s">
        <v>72</v>
      </c>
      <c r="C52" s="207" t="s">
        <v>26</v>
      </c>
      <c r="D52" s="208"/>
      <c r="E52" s="208"/>
      <c r="F52" s="137" t="s">
        <v>72</v>
      </c>
      <c r="G52" s="139"/>
      <c r="H52" s="139"/>
      <c r="I52" s="206">
        <f>SUM('POL SO02 KANALIZACE'!G73)</f>
        <v>0</v>
      </c>
      <c r="J52" s="206"/>
    </row>
    <row r="53" spans="1:10" ht="25.5" customHeight="1" x14ac:dyDescent="0.25">
      <c r="A53" s="123"/>
      <c r="B53" s="127" t="s">
        <v>1</v>
      </c>
      <c r="C53" s="127"/>
      <c r="D53" s="128"/>
      <c r="E53" s="128"/>
      <c r="F53" s="140"/>
      <c r="G53" s="142"/>
      <c r="H53" s="142"/>
      <c r="I53" s="209">
        <f>SUM(I47:I52)</f>
        <v>0</v>
      </c>
      <c r="J53" s="209"/>
    </row>
    <row r="54" spans="1:10" x14ac:dyDescent="0.25">
      <c r="F54" s="143"/>
      <c r="G54" s="96"/>
      <c r="H54" s="143"/>
      <c r="I54" s="96"/>
      <c r="J54" s="96"/>
    </row>
    <row r="55" spans="1:10" x14ac:dyDescent="0.25">
      <c r="F55" s="143"/>
      <c r="G55" s="96"/>
      <c r="H55" s="143"/>
      <c r="I55" s="96"/>
      <c r="J55" s="96"/>
    </row>
    <row r="56" spans="1:10" x14ac:dyDescent="0.25">
      <c r="F56" s="143"/>
      <c r="G56" s="96"/>
      <c r="H56" s="143"/>
      <c r="I56" s="96"/>
      <c r="J56" s="96"/>
    </row>
  </sheetData>
  <mergeCells count="51">
    <mergeCell ref="C52:E52"/>
    <mergeCell ref="I52:J52"/>
    <mergeCell ref="I53:J53"/>
    <mergeCell ref="C49:E49"/>
    <mergeCell ref="I49:J49"/>
    <mergeCell ref="C50:E50"/>
    <mergeCell ref="I50:J50"/>
    <mergeCell ref="C51:E51"/>
    <mergeCell ref="I51:J51"/>
    <mergeCell ref="B40:E40"/>
    <mergeCell ref="I46:J46"/>
    <mergeCell ref="C47:E47"/>
    <mergeCell ref="I47:J47"/>
    <mergeCell ref="C48:E48"/>
    <mergeCell ref="I48:J48"/>
    <mergeCell ref="G26:I26"/>
    <mergeCell ref="G27:I27"/>
    <mergeCell ref="G28:I28"/>
    <mergeCell ref="G29:I29"/>
    <mergeCell ref="D35:E35"/>
    <mergeCell ref="C39:E39"/>
    <mergeCell ref="E21:F21"/>
    <mergeCell ref="G21:H21"/>
    <mergeCell ref="I21:J21"/>
    <mergeCell ref="G23:I23"/>
    <mergeCell ref="G24:I24"/>
    <mergeCell ref="G25:I25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B1:J1"/>
    <mergeCell ref="D2:J2"/>
    <mergeCell ref="D3:J3"/>
    <mergeCell ref="D11:G11"/>
    <mergeCell ref="D12:G12"/>
    <mergeCell ref="D13:G13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7"/>
  <sheetViews>
    <sheetView workbookViewId="0">
      <selection activeCell="F42" sqref="F42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257" t="s">
        <v>6</v>
      </c>
      <c r="B1" s="257"/>
      <c r="C1" s="257"/>
      <c r="D1" s="257"/>
      <c r="E1" s="257"/>
      <c r="F1" s="257"/>
      <c r="G1" s="257"/>
      <c r="AE1" t="s">
        <v>75</v>
      </c>
    </row>
    <row r="2" spans="1:60" ht="25.05" customHeight="1" x14ac:dyDescent="0.25">
      <c r="A2" s="327" t="s">
        <v>74</v>
      </c>
      <c r="B2" s="328"/>
      <c r="C2" s="329" t="s">
        <v>309</v>
      </c>
      <c r="D2" s="330"/>
      <c r="E2" s="330"/>
      <c r="F2" s="330"/>
      <c r="G2" s="331"/>
      <c r="AE2" t="s">
        <v>76</v>
      </c>
    </row>
    <row r="3" spans="1:60" ht="25.05" hidden="1" customHeight="1" x14ac:dyDescent="0.25">
      <c r="A3" s="327" t="s">
        <v>7</v>
      </c>
      <c r="B3" s="328"/>
      <c r="C3" s="329"/>
      <c r="D3" s="330"/>
      <c r="E3" s="330"/>
      <c r="F3" s="330"/>
      <c r="G3" s="331"/>
      <c r="AE3" t="s">
        <v>77</v>
      </c>
    </row>
    <row r="4" spans="1:60" ht="25.05" hidden="1" customHeight="1" x14ac:dyDescent="0.25">
      <c r="A4" s="327" t="s">
        <v>8</v>
      </c>
      <c r="B4" s="328"/>
      <c r="C4" s="329"/>
      <c r="D4" s="330"/>
      <c r="E4" s="330"/>
      <c r="F4" s="330"/>
      <c r="G4" s="331"/>
      <c r="AE4" t="s">
        <v>78</v>
      </c>
    </row>
    <row r="5" spans="1:60" hidden="1" x14ac:dyDescent="0.25">
      <c r="A5" s="332" t="s">
        <v>79</v>
      </c>
      <c r="B5" s="151"/>
      <c r="C5" s="152"/>
      <c r="D5" s="153"/>
      <c r="E5" s="153"/>
      <c r="F5" s="153"/>
      <c r="G5" s="333"/>
      <c r="AE5" t="s">
        <v>80</v>
      </c>
    </row>
    <row r="7" spans="1:60" ht="39.6" x14ac:dyDescent="0.25">
      <c r="A7" s="334" t="s">
        <v>81</v>
      </c>
      <c r="B7" s="335" t="s">
        <v>82</v>
      </c>
      <c r="C7" s="335" t="s">
        <v>83</v>
      </c>
      <c r="D7" s="334" t="s">
        <v>84</v>
      </c>
      <c r="E7" s="334" t="s">
        <v>85</v>
      </c>
      <c r="F7" s="155" t="s">
        <v>86</v>
      </c>
      <c r="G7" s="334" t="s">
        <v>28</v>
      </c>
      <c r="H7" s="179" t="s">
        <v>29</v>
      </c>
      <c r="I7" s="179" t="s">
        <v>87</v>
      </c>
      <c r="J7" s="179" t="s">
        <v>30</v>
      </c>
      <c r="K7" s="179" t="s">
        <v>88</v>
      </c>
      <c r="L7" s="179" t="s">
        <v>89</v>
      </c>
      <c r="M7" s="179" t="s">
        <v>90</v>
      </c>
      <c r="N7" s="179" t="s">
        <v>91</v>
      </c>
      <c r="O7" s="179" t="s">
        <v>92</v>
      </c>
      <c r="P7" s="179" t="s">
        <v>93</v>
      </c>
      <c r="Q7" s="179" t="s">
        <v>94</v>
      </c>
      <c r="R7" s="179" t="s">
        <v>95</v>
      </c>
      <c r="S7" s="179" t="s">
        <v>96</v>
      </c>
      <c r="T7" s="179" t="s">
        <v>97</v>
      </c>
      <c r="U7" s="179" t="s">
        <v>98</v>
      </c>
    </row>
    <row r="8" spans="1:60" x14ac:dyDescent="0.25">
      <c r="A8" s="180" t="s">
        <v>99</v>
      </c>
      <c r="B8" s="181" t="s">
        <v>56</v>
      </c>
      <c r="C8" s="182" t="s">
        <v>57</v>
      </c>
      <c r="D8" s="183"/>
      <c r="E8" s="184"/>
      <c r="F8" s="185"/>
      <c r="G8" s="185">
        <f>SUMIF(AE9:AE40,"&lt;&gt;NOR",G9:G40)</f>
        <v>0</v>
      </c>
      <c r="H8" s="185"/>
      <c r="I8" s="185">
        <f>SUM(I9:I40)</f>
        <v>0</v>
      </c>
      <c r="J8" s="185"/>
      <c r="K8" s="185">
        <f>SUM(K9:K40)</f>
        <v>0</v>
      </c>
      <c r="L8" s="185"/>
      <c r="M8" s="185">
        <f>SUM(M9:M40)</f>
        <v>0</v>
      </c>
      <c r="N8" s="161"/>
      <c r="O8" s="161">
        <f>SUM(O9:O40)</f>
        <v>121.10672</v>
      </c>
      <c r="P8" s="161"/>
      <c r="Q8" s="161">
        <f>SUM(Q9:Q40)</f>
        <v>0</v>
      </c>
      <c r="R8" s="161"/>
      <c r="S8" s="161"/>
      <c r="T8" s="180"/>
      <c r="U8" s="161">
        <f>SUM(U9:U40)</f>
        <v>1064.25</v>
      </c>
      <c r="AE8" t="s">
        <v>100</v>
      </c>
    </row>
    <row r="9" spans="1:60" outlineLevel="1" x14ac:dyDescent="0.25">
      <c r="A9" s="157">
        <v>1</v>
      </c>
      <c r="B9" s="163" t="s">
        <v>135</v>
      </c>
      <c r="C9" s="199" t="s">
        <v>136</v>
      </c>
      <c r="D9" s="165" t="s">
        <v>124</v>
      </c>
      <c r="E9" s="172">
        <v>21.66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66">
        <v>0</v>
      </c>
      <c r="O9" s="166">
        <f>ROUND(E9*N9,5)</f>
        <v>0</v>
      </c>
      <c r="P9" s="166">
        <v>0</v>
      </c>
      <c r="Q9" s="166">
        <f>ROUND(E9*P9,5)</f>
        <v>0</v>
      </c>
      <c r="R9" s="166"/>
      <c r="S9" s="166"/>
      <c r="T9" s="167">
        <v>0.36499999999999999</v>
      </c>
      <c r="U9" s="166">
        <f>ROUND(E9*T9,2)</f>
        <v>7.91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104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outlineLevel="1" x14ac:dyDescent="0.25">
      <c r="A10" s="157"/>
      <c r="B10" s="163"/>
      <c r="C10" s="200" t="s">
        <v>312</v>
      </c>
      <c r="D10" s="168"/>
      <c r="E10" s="173">
        <v>11.16</v>
      </c>
      <c r="F10" s="176"/>
      <c r="G10" s="176"/>
      <c r="H10" s="176"/>
      <c r="I10" s="176"/>
      <c r="J10" s="176"/>
      <c r="K10" s="176"/>
      <c r="L10" s="176"/>
      <c r="M10" s="176"/>
      <c r="N10" s="166"/>
      <c r="O10" s="166"/>
      <c r="P10" s="166"/>
      <c r="Q10" s="166"/>
      <c r="R10" s="166"/>
      <c r="S10" s="166"/>
      <c r="T10" s="167"/>
      <c r="U10" s="166"/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106</v>
      </c>
      <c r="AF10" s="156">
        <v>0</v>
      </c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outlineLevel="1" x14ac:dyDescent="0.25">
      <c r="A11" s="157"/>
      <c r="B11" s="163"/>
      <c r="C11" s="200" t="s">
        <v>313</v>
      </c>
      <c r="D11" s="168"/>
      <c r="E11" s="173">
        <v>10.5</v>
      </c>
      <c r="F11" s="176"/>
      <c r="G11" s="176"/>
      <c r="H11" s="176"/>
      <c r="I11" s="176"/>
      <c r="J11" s="176"/>
      <c r="K11" s="176"/>
      <c r="L11" s="176"/>
      <c r="M11" s="176"/>
      <c r="N11" s="166"/>
      <c r="O11" s="166"/>
      <c r="P11" s="166"/>
      <c r="Q11" s="166"/>
      <c r="R11" s="166"/>
      <c r="S11" s="166"/>
      <c r="T11" s="167"/>
      <c r="U11" s="166"/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106</v>
      </c>
      <c r="AF11" s="156">
        <v>0</v>
      </c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 x14ac:dyDescent="0.25">
      <c r="A12" s="157">
        <v>2</v>
      </c>
      <c r="B12" s="163" t="s">
        <v>314</v>
      </c>
      <c r="C12" s="199" t="s">
        <v>315</v>
      </c>
      <c r="D12" s="165" t="s">
        <v>124</v>
      </c>
      <c r="E12" s="172">
        <v>465</v>
      </c>
      <c r="F12" s="175"/>
      <c r="G12" s="176">
        <f>ROUND(E12*F12,2)</f>
        <v>0</v>
      </c>
      <c r="H12" s="175"/>
      <c r="I12" s="176">
        <f>ROUND(E12*H12,2)</f>
        <v>0</v>
      </c>
      <c r="J12" s="175"/>
      <c r="K12" s="176">
        <f>ROUND(E12*J12,2)</f>
        <v>0</v>
      </c>
      <c r="L12" s="176">
        <v>21</v>
      </c>
      <c r="M12" s="176">
        <f>G12*(1+L12/100)</f>
        <v>0</v>
      </c>
      <c r="N12" s="166">
        <v>0</v>
      </c>
      <c r="O12" s="166">
        <f>ROUND(E12*N12,5)</f>
        <v>0</v>
      </c>
      <c r="P12" s="166">
        <v>0</v>
      </c>
      <c r="Q12" s="166">
        <f>ROUND(E12*P12,5)</f>
        <v>0</v>
      </c>
      <c r="R12" s="166"/>
      <c r="S12" s="166"/>
      <c r="T12" s="167">
        <v>0.16</v>
      </c>
      <c r="U12" s="166">
        <f>ROUND(E12*T12,2)</f>
        <v>74.400000000000006</v>
      </c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104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outlineLevel="1" x14ac:dyDescent="0.25">
      <c r="A13" s="157"/>
      <c r="B13" s="163"/>
      <c r="C13" s="200" t="s">
        <v>316</v>
      </c>
      <c r="D13" s="168"/>
      <c r="E13" s="173">
        <v>465</v>
      </c>
      <c r="F13" s="176"/>
      <c r="G13" s="176"/>
      <c r="H13" s="176"/>
      <c r="I13" s="176"/>
      <c r="J13" s="176"/>
      <c r="K13" s="176"/>
      <c r="L13" s="176"/>
      <c r="M13" s="176"/>
      <c r="N13" s="166"/>
      <c r="O13" s="166"/>
      <c r="P13" s="166"/>
      <c r="Q13" s="166"/>
      <c r="R13" s="166"/>
      <c r="S13" s="166"/>
      <c r="T13" s="167"/>
      <c r="U13" s="166"/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106</v>
      </c>
      <c r="AF13" s="156">
        <v>0</v>
      </c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outlineLevel="1" x14ac:dyDescent="0.25">
      <c r="A14" s="157">
        <v>3</v>
      </c>
      <c r="B14" s="163" t="s">
        <v>317</v>
      </c>
      <c r="C14" s="199" t="s">
        <v>318</v>
      </c>
      <c r="D14" s="165" t="s">
        <v>103</v>
      </c>
      <c r="E14" s="172">
        <v>620</v>
      </c>
      <c r="F14" s="175"/>
      <c r="G14" s="176">
        <f>ROUND(E14*F14,2)</f>
        <v>0</v>
      </c>
      <c r="H14" s="175"/>
      <c r="I14" s="176">
        <f>ROUND(E14*H14,2)</f>
        <v>0</v>
      </c>
      <c r="J14" s="175"/>
      <c r="K14" s="176">
        <f>ROUND(E14*J14,2)</f>
        <v>0</v>
      </c>
      <c r="L14" s="176">
        <v>21</v>
      </c>
      <c r="M14" s="176">
        <f>G14*(1+L14/100)</f>
        <v>0</v>
      </c>
      <c r="N14" s="166">
        <v>8.5999999999999998E-4</v>
      </c>
      <c r="O14" s="166">
        <f>ROUND(E14*N14,5)</f>
        <v>0.53320000000000001</v>
      </c>
      <c r="P14" s="166">
        <v>0</v>
      </c>
      <c r="Q14" s="166">
        <f>ROUND(E14*P14,5)</f>
        <v>0</v>
      </c>
      <c r="R14" s="166"/>
      <c r="S14" s="166"/>
      <c r="T14" s="167">
        <v>0.47899999999999998</v>
      </c>
      <c r="U14" s="166">
        <f>ROUND(E14*T14,2)</f>
        <v>296.98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104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outlineLevel="1" x14ac:dyDescent="0.25">
      <c r="A15" s="157"/>
      <c r="B15" s="163"/>
      <c r="C15" s="200" t="s">
        <v>319</v>
      </c>
      <c r="D15" s="168"/>
      <c r="E15" s="173">
        <v>620</v>
      </c>
      <c r="F15" s="176"/>
      <c r="G15" s="176"/>
      <c r="H15" s="176"/>
      <c r="I15" s="176"/>
      <c r="J15" s="176"/>
      <c r="K15" s="176"/>
      <c r="L15" s="176"/>
      <c r="M15" s="176"/>
      <c r="N15" s="166"/>
      <c r="O15" s="166"/>
      <c r="P15" s="166"/>
      <c r="Q15" s="166"/>
      <c r="R15" s="166"/>
      <c r="S15" s="166"/>
      <c r="T15" s="167"/>
      <c r="U15" s="166"/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106</v>
      </c>
      <c r="AF15" s="156">
        <v>0</v>
      </c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outlineLevel="1" x14ac:dyDescent="0.25">
      <c r="A16" s="157">
        <v>4</v>
      </c>
      <c r="B16" s="163" t="s">
        <v>320</v>
      </c>
      <c r="C16" s="199" t="s">
        <v>321</v>
      </c>
      <c r="D16" s="165" t="s">
        <v>103</v>
      </c>
      <c r="E16" s="172">
        <v>620</v>
      </c>
      <c r="F16" s="175"/>
      <c r="G16" s="176">
        <f>ROUND(E16*F16,2)</f>
        <v>0</v>
      </c>
      <c r="H16" s="175"/>
      <c r="I16" s="176">
        <f>ROUND(E16*H16,2)</f>
        <v>0</v>
      </c>
      <c r="J16" s="175"/>
      <c r="K16" s="176">
        <f>ROUND(E16*J16,2)</f>
        <v>0</v>
      </c>
      <c r="L16" s="176">
        <v>21</v>
      </c>
      <c r="M16" s="176">
        <f>G16*(1+L16/100)</f>
        <v>0</v>
      </c>
      <c r="N16" s="166">
        <v>0</v>
      </c>
      <c r="O16" s="166">
        <f>ROUND(E16*N16,5)</f>
        <v>0</v>
      </c>
      <c r="P16" s="166">
        <v>0</v>
      </c>
      <c r="Q16" s="166">
        <f>ROUND(E16*P16,5)</f>
        <v>0</v>
      </c>
      <c r="R16" s="166"/>
      <c r="S16" s="166"/>
      <c r="T16" s="167">
        <v>0.32700000000000001</v>
      </c>
      <c r="U16" s="166">
        <f>ROUND(E16*T16,2)</f>
        <v>202.74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104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outlineLevel="1" x14ac:dyDescent="0.25">
      <c r="A17" s="157"/>
      <c r="B17" s="163"/>
      <c r="C17" s="200" t="s">
        <v>319</v>
      </c>
      <c r="D17" s="168"/>
      <c r="E17" s="173">
        <v>620</v>
      </c>
      <c r="F17" s="176"/>
      <c r="G17" s="176"/>
      <c r="H17" s="176"/>
      <c r="I17" s="176"/>
      <c r="J17" s="176"/>
      <c r="K17" s="176"/>
      <c r="L17" s="176"/>
      <c r="M17" s="176"/>
      <c r="N17" s="166"/>
      <c r="O17" s="166"/>
      <c r="P17" s="166"/>
      <c r="Q17" s="166"/>
      <c r="R17" s="166"/>
      <c r="S17" s="166"/>
      <c r="T17" s="167"/>
      <c r="U17" s="166"/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106</v>
      </c>
      <c r="AF17" s="156">
        <v>0</v>
      </c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outlineLevel="1" x14ac:dyDescent="0.25">
      <c r="A18" s="157">
        <v>5</v>
      </c>
      <c r="B18" s="163" t="s">
        <v>322</v>
      </c>
      <c r="C18" s="199" t="s">
        <v>323</v>
      </c>
      <c r="D18" s="165" t="s">
        <v>124</v>
      </c>
      <c r="E18" s="172">
        <v>486.66</v>
      </c>
      <c r="F18" s="175"/>
      <c r="G18" s="176">
        <f>ROUND(E18*F18,2)</f>
        <v>0</v>
      </c>
      <c r="H18" s="175"/>
      <c r="I18" s="176">
        <f>ROUND(E18*H18,2)</f>
        <v>0</v>
      </c>
      <c r="J18" s="175"/>
      <c r="K18" s="176">
        <f>ROUND(E18*J18,2)</f>
        <v>0</v>
      </c>
      <c r="L18" s="176">
        <v>21</v>
      </c>
      <c r="M18" s="176">
        <f>G18*(1+L18/100)</f>
        <v>0</v>
      </c>
      <c r="N18" s="166">
        <v>0</v>
      </c>
      <c r="O18" s="166">
        <f>ROUND(E18*N18,5)</f>
        <v>0</v>
      </c>
      <c r="P18" s="166">
        <v>0</v>
      </c>
      <c r="Q18" s="166">
        <f>ROUND(E18*P18,5)</f>
        <v>0</v>
      </c>
      <c r="R18" s="166"/>
      <c r="S18" s="166"/>
      <c r="T18" s="167">
        <v>0.34499999999999997</v>
      </c>
      <c r="U18" s="166">
        <f>ROUND(E18*T18,2)</f>
        <v>167.9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104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outlineLevel="1" x14ac:dyDescent="0.25">
      <c r="A19" s="157"/>
      <c r="B19" s="163"/>
      <c r="C19" s="200" t="s">
        <v>316</v>
      </c>
      <c r="D19" s="168"/>
      <c r="E19" s="173">
        <v>465</v>
      </c>
      <c r="F19" s="176"/>
      <c r="G19" s="176"/>
      <c r="H19" s="176"/>
      <c r="I19" s="176"/>
      <c r="J19" s="176"/>
      <c r="K19" s="176"/>
      <c r="L19" s="176"/>
      <c r="M19" s="176"/>
      <c r="N19" s="166"/>
      <c r="O19" s="166"/>
      <c r="P19" s="166"/>
      <c r="Q19" s="166"/>
      <c r="R19" s="166"/>
      <c r="S19" s="166"/>
      <c r="T19" s="167"/>
      <c r="U19" s="166"/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106</v>
      </c>
      <c r="AF19" s="156">
        <v>0</v>
      </c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outlineLevel="1" x14ac:dyDescent="0.25">
      <c r="A20" s="157"/>
      <c r="B20" s="163"/>
      <c r="C20" s="200" t="s">
        <v>312</v>
      </c>
      <c r="D20" s="168"/>
      <c r="E20" s="173">
        <v>11.16</v>
      </c>
      <c r="F20" s="176"/>
      <c r="G20" s="176"/>
      <c r="H20" s="176"/>
      <c r="I20" s="176"/>
      <c r="J20" s="176"/>
      <c r="K20" s="176"/>
      <c r="L20" s="176"/>
      <c r="M20" s="176"/>
      <c r="N20" s="166"/>
      <c r="O20" s="166"/>
      <c r="P20" s="166"/>
      <c r="Q20" s="166"/>
      <c r="R20" s="166"/>
      <c r="S20" s="166"/>
      <c r="T20" s="167"/>
      <c r="U20" s="166"/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106</v>
      </c>
      <c r="AF20" s="156">
        <v>0</v>
      </c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outlineLevel="1" x14ac:dyDescent="0.25">
      <c r="A21" s="157"/>
      <c r="B21" s="163"/>
      <c r="C21" s="200" t="s">
        <v>313</v>
      </c>
      <c r="D21" s="168"/>
      <c r="E21" s="173">
        <v>10.5</v>
      </c>
      <c r="F21" s="176"/>
      <c r="G21" s="176"/>
      <c r="H21" s="176"/>
      <c r="I21" s="176"/>
      <c r="J21" s="176"/>
      <c r="K21" s="176"/>
      <c r="L21" s="176"/>
      <c r="M21" s="176"/>
      <c r="N21" s="166"/>
      <c r="O21" s="166"/>
      <c r="P21" s="166"/>
      <c r="Q21" s="166"/>
      <c r="R21" s="166"/>
      <c r="S21" s="166"/>
      <c r="T21" s="167"/>
      <c r="U21" s="166"/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106</v>
      </c>
      <c r="AF21" s="156">
        <v>0</v>
      </c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outlineLevel="1" x14ac:dyDescent="0.25">
      <c r="A22" s="157">
        <v>6</v>
      </c>
      <c r="B22" s="163" t="s">
        <v>324</v>
      </c>
      <c r="C22" s="199" t="s">
        <v>325</v>
      </c>
      <c r="D22" s="165" t="s">
        <v>124</v>
      </c>
      <c r="E22" s="172">
        <v>876.58</v>
      </c>
      <c r="F22" s="175"/>
      <c r="G22" s="176">
        <f>ROUND(E22*F22,2)</f>
        <v>0</v>
      </c>
      <c r="H22" s="175"/>
      <c r="I22" s="176">
        <f>ROUND(E22*H22,2)</f>
        <v>0</v>
      </c>
      <c r="J22" s="175"/>
      <c r="K22" s="176">
        <f>ROUND(E22*J22,2)</f>
        <v>0</v>
      </c>
      <c r="L22" s="176">
        <v>21</v>
      </c>
      <c r="M22" s="176">
        <f>G22*(1+L22/100)</f>
        <v>0</v>
      </c>
      <c r="N22" s="166">
        <v>0</v>
      </c>
      <c r="O22" s="166">
        <f>ROUND(E22*N22,5)</f>
        <v>0</v>
      </c>
      <c r="P22" s="166">
        <v>0</v>
      </c>
      <c r="Q22" s="166">
        <f>ROUND(E22*P22,5)</f>
        <v>0</v>
      </c>
      <c r="R22" s="166"/>
      <c r="S22" s="166"/>
      <c r="T22" s="167">
        <v>1.0999999999999999E-2</v>
      </c>
      <c r="U22" s="166">
        <f>ROUND(E22*T22,2)</f>
        <v>9.64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104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outlineLevel="1" x14ac:dyDescent="0.25">
      <c r="A23" s="157"/>
      <c r="B23" s="163"/>
      <c r="C23" s="200" t="s">
        <v>326</v>
      </c>
      <c r="D23" s="168"/>
      <c r="E23" s="173">
        <v>486.66</v>
      </c>
      <c r="F23" s="176"/>
      <c r="G23" s="176"/>
      <c r="H23" s="176"/>
      <c r="I23" s="176"/>
      <c r="J23" s="176"/>
      <c r="K23" s="176"/>
      <c r="L23" s="176"/>
      <c r="M23" s="176"/>
      <c r="N23" s="166"/>
      <c r="O23" s="166"/>
      <c r="P23" s="166"/>
      <c r="Q23" s="166"/>
      <c r="R23" s="166"/>
      <c r="S23" s="166"/>
      <c r="T23" s="167"/>
      <c r="U23" s="166"/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106</v>
      </c>
      <c r="AF23" s="156">
        <v>0</v>
      </c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outlineLevel="1" x14ac:dyDescent="0.25">
      <c r="A24" s="157"/>
      <c r="B24" s="163"/>
      <c r="C24" s="200" t="s">
        <v>327</v>
      </c>
      <c r="D24" s="168"/>
      <c r="E24" s="173">
        <v>389.92</v>
      </c>
      <c r="F24" s="176"/>
      <c r="G24" s="176"/>
      <c r="H24" s="176"/>
      <c r="I24" s="176"/>
      <c r="J24" s="176"/>
      <c r="K24" s="176"/>
      <c r="L24" s="176"/>
      <c r="M24" s="176"/>
      <c r="N24" s="166"/>
      <c r="O24" s="166"/>
      <c r="P24" s="166"/>
      <c r="Q24" s="166"/>
      <c r="R24" s="166"/>
      <c r="S24" s="166"/>
      <c r="T24" s="167"/>
      <c r="U24" s="166"/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106</v>
      </c>
      <c r="AF24" s="156">
        <v>0</v>
      </c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outlineLevel="1" x14ac:dyDescent="0.25">
      <c r="A25" s="157">
        <v>7</v>
      </c>
      <c r="B25" s="163" t="s">
        <v>138</v>
      </c>
      <c r="C25" s="199" t="s">
        <v>139</v>
      </c>
      <c r="D25" s="165" t="s">
        <v>124</v>
      </c>
      <c r="E25" s="172">
        <v>96.74</v>
      </c>
      <c r="F25" s="175"/>
      <c r="G25" s="176">
        <f>ROUND(E25*F25,2)</f>
        <v>0</v>
      </c>
      <c r="H25" s="175"/>
      <c r="I25" s="176">
        <f>ROUND(E25*H25,2)</f>
        <v>0</v>
      </c>
      <c r="J25" s="175"/>
      <c r="K25" s="176">
        <f>ROUND(E25*J25,2)</f>
        <v>0</v>
      </c>
      <c r="L25" s="176">
        <v>21</v>
      </c>
      <c r="M25" s="176">
        <f>G25*(1+L25/100)</f>
        <v>0</v>
      </c>
      <c r="N25" s="166">
        <v>0</v>
      </c>
      <c r="O25" s="166">
        <f>ROUND(E25*N25,5)</f>
        <v>0</v>
      </c>
      <c r="P25" s="166">
        <v>0</v>
      </c>
      <c r="Q25" s="166">
        <f>ROUND(E25*P25,5)</f>
        <v>0</v>
      </c>
      <c r="R25" s="166"/>
      <c r="S25" s="166"/>
      <c r="T25" s="167">
        <v>1.0999999999999999E-2</v>
      </c>
      <c r="U25" s="166">
        <f>ROUND(E25*T25,2)</f>
        <v>1.06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104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outlineLevel="1" x14ac:dyDescent="0.25">
      <c r="A26" s="157"/>
      <c r="B26" s="163"/>
      <c r="C26" s="200" t="s">
        <v>328</v>
      </c>
      <c r="D26" s="168"/>
      <c r="E26" s="173">
        <v>96.74</v>
      </c>
      <c r="F26" s="176"/>
      <c r="G26" s="176"/>
      <c r="H26" s="176"/>
      <c r="I26" s="176"/>
      <c r="J26" s="176"/>
      <c r="K26" s="176"/>
      <c r="L26" s="176"/>
      <c r="M26" s="176"/>
      <c r="N26" s="166"/>
      <c r="O26" s="166"/>
      <c r="P26" s="166"/>
      <c r="Q26" s="166"/>
      <c r="R26" s="166"/>
      <c r="S26" s="166"/>
      <c r="T26" s="167"/>
      <c r="U26" s="166"/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106</v>
      </c>
      <c r="AF26" s="156">
        <v>0</v>
      </c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5">
      <c r="A27" s="157">
        <v>8</v>
      </c>
      <c r="B27" s="163" t="s">
        <v>140</v>
      </c>
      <c r="C27" s="199" t="s">
        <v>141</v>
      </c>
      <c r="D27" s="165" t="s">
        <v>124</v>
      </c>
      <c r="E27" s="172">
        <v>486.66</v>
      </c>
      <c r="F27" s="175"/>
      <c r="G27" s="176">
        <f>ROUND(E27*F27,2)</f>
        <v>0</v>
      </c>
      <c r="H27" s="175"/>
      <c r="I27" s="176">
        <f>ROUND(E27*H27,2)</f>
        <v>0</v>
      </c>
      <c r="J27" s="175"/>
      <c r="K27" s="176">
        <f>ROUND(E27*J27,2)</f>
        <v>0</v>
      </c>
      <c r="L27" s="176">
        <v>21</v>
      </c>
      <c r="M27" s="176">
        <f>G27*(1+L27/100)</f>
        <v>0</v>
      </c>
      <c r="N27" s="166">
        <v>0</v>
      </c>
      <c r="O27" s="166">
        <f>ROUND(E27*N27,5)</f>
        <v>0</v>
      </c>
      <c r="P27" s="166">
        <v>0</v>
      </c>
      <c r="Q27" s="166">
        <f>ROUND(E27*P27,5)</f>
        <v>0</v>
      </c>
      <c r="R27" s="166"/>
      <c r="S27" s="166"/>
      <c r="T27" s="167">
        <v>5.2999999999999999E-2</v>
      </c>
      <c r="U27" s="166">
        <f>ROUND(E27*T27,2)</f>
        <v>25.79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104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outlineLevel="1" x14ac:dyDescent="0.25">
      <c r="A28" s="157"/>
      <c r="B28" s="163"/>
      <c r="C28" s="200" t="s">
        <v>328</v>
      </c>
      <c r="D28" s="168"/>
      <c r="E28" s="173">
        <v>96.74</v>
      </c>
      <c r="F28" s="176"/>
      <c r="G28" s="176"/>
      <c r="H28" s="176"/>
      <c r="I28" s="176"/>
      <c r="J28" s="176"/>
      <c r="K28" s="176"/>
      <c r="L28" s="176"/>
      <c r="M28" s="176"/>
      <c r="N28" s="166"/>
      <c r="O28" s="166"/>
      <c r="P28" s="166"/>
      <c r="Q28" s="166"/>
      <c r="R28" s="166"/>
      <c r="S28" s="166"/>
      <c r="T28" s="167"/>
      <c r="U28" s="166"/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106</v>
      </c>
      <c r="AF28" s="156">
        <v>0</v>
      </c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 x14ac:dyDescent="0.25">
      <c r="A29" s="157"/>
      <c r="B29" s="163"/>
      <c r="C29" s="200" t="s">
        <v>327</v>
      </c>
      <c r="D29" s="168"/>
      <c r="E29" s="173">
        <v>389.92</v>
      </c>
      <c r="F29" s="176"/>
      <c r="G29" s="176"/>
      <c r="H29" s="176"/>
      <c r="I29" s="176"/>
      <c r="J29" s="176"/>
      <c r="K29" s="176"/>
      <c r="L29" s="176"/>
      <c r="M29" s="176"/>
      <c r="N29" s="166"/>
      <c r="O29" s="166"/>
      <c r="P29" s="166"/>
      <c r="Q29" s="166"/>
      <c r="R29" s="166"/>
      <c r="S29" s="166"/>
      <c r="T29" s="167"/>
      <c r="U29" s="166"/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106</v>
      </c>
      <c r="AF29" s="156">
        <v>0</v>
      </c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outlineLevel="1" x14ac:dyDescent="0.25">
      <c r="A30" s="157">
        <v>9</v>
      </c>
      <c r="B30" s="163" t="s">
        <v>150</v>
      </c>
      <c r="C30" s="199" t="s">
        <v>151</v>
      </c>
      <c r="D30" s="165" t="s">
        <v>124</v>
      </c>
      <c r="E30" s="172">
        <v>486.66</v>
      </c>
      <c r="F30" s="175"/>
      <c r="G30" s="176">
        <f>ROUND(E30*F30,2)</f>
        <v>0</v>
      </c>
      <c r="H30" s="175"/>
      <c r="I30" s="176">
        <f>ROUND(E30*H30,2)</f>
        <v>0</v>
      </c>
      <c r="J30" s="175"/>
      <c r="K30" s="176">
        <f>ROUND(E30*J30,2)</f>
        <v>0</v>
      </c>
      <c r="L30" s="176">
        <v>21</v>
      </c>
      <c r="M30" s="176">
        <f>G30*(1+L30/100)</f>
        <v>0</v>
      </c>
      <c r="N30" s="166">
        <v>0</v>
      </c>
      <c r="O30" s="166">
        <f>ROUND(E30*N30,5)</f>
        <v>0</v>
      </c>
      <c r="P30" s="166">
        <v>0</v>
      </c>
      <c r="Q30" s="166">
        <f>ROUND(E30*P30,5)</f>
        <v>0</v>
      </c>
      <c r="R30" s="166"/>
      <c r="S30" s="166"/>
      <c r="T30" s="167">
        <v>3.1E-2</v>
      </c>
      <c r="U30" s="166">
        <f>ROUND(E30*T30,2)</f>
        <v>15.09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104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outlineLevel="1" x14ac:dyDescent="0.25">
      <c r="A31" s="157">
        <v>10</v>
      </c>
      <c r="B31" s="163" t="s">
        <v>329</v>
      </c>
      <c r="C31" s="199" t="s">
        <v>330</v>
      </c>
      <c r="D31" s="165" t="s">
        <v>124</v>
      </c>
      <c r="E31" s="172">
        <v>389.92</v>
      </c>
      <c r="F31" s="175"/>
      <c r="G31" s="176">
        <f>ROUND(E31*F31,2)</f>
        <v>0</v>
      </c>
      <c r="H31" s="175"/>
      <c r="I31" s="176">
        <f>ROUND(E31*H31,2)</f>
        <v>0</v>
      </c>
      <c r="J31" s="175"/>
      <c r="K31" s="176">
        <f>ROUND(E31*J31,2)</f>
        <v>0</v>
      </c>
      <c r="L31" s="176">
        <v>21</v>
      </c>
      <c r="M31" s="176">
        <f>G31*(1+L31/100)</f>
        <v>0</v>
      </c>
      <c r="N31" s="166">
        <v>0</v>
      </c>
      <c r="O31" s="166">
        <f>ROUND(E31*N31,5)</f>
        <v>0</v>
      </c>
      <c r="P31" s="166">
        <v>0</v>
      </c>
      <c r="Q31" s="166">
        <f>ROUND(E31*P31,5)</f>
        <v>0</v>
      </c>
      <c r="R31" s="166"/>
      <c r="S31" s="166"/>
      <c r="T31" s="167">
        <v>0.20200000000000001</v>
      </c>
      <c r="U31" s="166">
        <f>ROUND(E31*T31,2)</f>
        <v>78.760000000000005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104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outlineLevel="1" x14ac:dyDescent="0.25">
      <c r="A32" s="157"/>
      <c r="B32" s="163"/>
      <c r="C32" s="200" t="s">
        <v>331</v>
      </c>
      <c r="D32" s="168"/>
      <c r="E32" s="173">
        <v>389.92</v>
      </c>
      <c r="F32" s="176"/>
      <c r="G32" s="176"/>
      <c r="H32" s="176"/>
      <c r="I32" s="176"/>
      <c r="J32" s="176"/>
      <c r="K32" s="176"/>
      <c r="L32" s="176"/>
      <c r="M32" s="176"/>
      <c r="N32" s="166"/>
      <c r="O32" s="166"/>
      <c r="P32" s="166"/>
      <c r="Q32" s="166"/>
      <c r="R32" s="166"/>
      <c r="S32" s="166"/>
      <c r="T32" s="167"/>
      <c r="U32" s="166"/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106</v>
      </c>
      <c r="AF32" s="156">
        <v>0</v>
      </c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ht="20.399999999999999" outlineLevel="1" x14ac:dyDescent="0.25">
      <c r="A33" s="157">
        <v>11</v>
      </c>
      <c r="B33" s="163" t="s">
        <v>332</v>
      </c>
      <c r="C33" s="199" t="s">
        <v>333</v>
      </c>
      <c r="D33" s="165" t="s">
        <v>124</v>
      </c>
      <c r="E33" s="172">
        <v>70.925600000000003</v>
      </c>
      <c r="F33" s="175"/>
      <c r="G33" s="176">
        <f>ROUND(E33*F33,2)</f>
        <v>0</v>
      </c>
      <c r="H33" s="175"/>
      <c r="I33" s="176">
        <f>ROUND(E33*H33,2)</f>
        <v>0</v>
      </c>
      <c r="J33" s="175"/>
      <c r="K33" s="176">
        <f>ROUND(E33*J33,2)</f>
        <v>0</v>
      </c>
      <c r="L33" s="176">
        <v>21</v>
      </c>
      <c r="M33" s="176">
        <f>G33*(1+L33/100)</f>
        <v>0</v>
      </c>
      <c r="N33" s="166">
        <v>1.7</v>
      </c>
      <c r="O33" s="166">
        <f>ROUND(E33*N33,5)</f>
        <v>120.57352</v>
      </c>
      <c r="P33" s="166">
        <v>0</v>
      </c>
      <c r="Q33" s="166">
        <f>ROUND(E33*P33,5)</f>
        <v>0</v>
      </c>
      <c r="R33" s="166"/>
      <c r="S33" s="166"/>
      <c r="T33" s="167">
        <v>1.587</v>
      </c>
      <c r="U33" s="166">
        <f>ROUND(E33*T33,2)</f>
        <v>112.56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104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outlineLevel="1" x14ac:dyDescent="0.25">
      <c r="A34" s="157"/>
      <c r="B34" s="163"/>
      <c r="C34" s="200" t="s">
        <v>334</v>
      </c>
      <c r="D34" s="168"/>
      <c r="E34" s="173">
        <v>83.7</v>
      </c>
      <c r="F34" s="176"/>
      <c r="G34" s="176"/>
      <c r="H34" s="176"/>
      <c r="I34" s="176"/>
      <c r="J34" s="176"/>
      <c r="K34" s="176"/>
      <c r="L34" s="176"/>
      <c r="M34" s="176"/>
      <c r="N34" s="166"/>
      <c r="O34" s="166"/>
      <c r="P34" s="166"/>
      <c r="Q34" s="166"/>
      <c r="R34" s="166"/>
      <c r="S34" s="166"/>
      <c r="T34" s="167"/>
      <c r="U34" s="166"/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106</v>
      </c>
      <c r="AF34" s="156">
        <v>0</v>
      </c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outlineLevel="1" x14ac:dyDescent="0.25">
      <c r="A35" s="157"/>
      <c r="B35" s="163"/>
      <c r="C35" s="200" t="s">
        <v>335</v>
      </c>
      <c r="D35" s="168"/>
      <c r="E35" s="173">
        <v>-15.574400000000001</v>
      </c>
      <c r="F35" s="176"/>
      <c r="G35" s="176"/>
      <c r="H35" s="176"/>
      <c r="I35" s="176"/>
      <c r="J35" s="176"/>
      <c r="K35" s="176"/>
      <c r="L35" s="176"/>
      <c r="M35" s="176"/>
      <c r="N35" s="166"/>
      <c r="O35" s="166"/>
      <c r="P35" s="166"/>
      <c r="Q35" s="166"/>
      <c r="R35" s="166"/>
      <c r="S35" s="166"/>
      <c r="T35" s="167"/>
      <c r="U35" s="166"/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106</v>
      </c>
      <c r="AF35" s="156">
        <v>0</v>
      </c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5">
      <c r="A36" s="157"/>
      <c r="B36" s="163"/>
      <c r="C36" s="200" t="s">
        <v>336</v>
      </c>
      <c r="D36" s="168"/>
      <c r="E36" s="173">
        <v>2.8</v>
      </c>
      <c r="F36" s="176"/>
      <c r="G36" s="176"/>
      <c r="H36" s="176"/>
      <c r="I36" s="176"/>
      <c r="J36" s="176"/>
      <c r="K36" s="176"/>
      <c r="L36" s="176"/>
      <c r="M36" s="176"/>
      <c r="N36" s="166"/>
      <c r="O36" s="166"/>
      <c r="P36" s="166"/>
      <c r="Q36" s="166"/>
      <c r="R36" s="166"/>
      <c r="S36" s="166"/>
      <c r="T36" s="167"/>
      <c r="U36" s="166"/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106</v>
      </c>
      <c r="AF36" s="156">
        <v>0</v>
      </c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outlineLevel="1" x14ac:dyDescent="0.25">
      <c r="A37" s="157">
        <v>12</v>
      </c>
      <c r="B37" s="163" t="s">
        <v>155</v>
      </c>
      <c r="C37" s="199" t="s">
        <v>156</v>
      </c>
      <c r="D37" s="165" t="s">
        <v>103</v>
      </c>
      <c r="E37" s="172">
        <v>744</v>
      </c>
      <c r="F37" s="175"/>
      <c r="G37" s="176">
        <f>ROUND(E37*F37,2)</f>
        <v>0</v>
      </c>
      <c r="H37" s="175"/>
      <c r="I37" s="176">
        <f>ROUND(E37*H37,2)</f>
        <v>0</v>
      </c>
      <c r="J37" s="175"/>
      <c r="K37" s="176">
        <f>ROUND(E37*J37,2)</f>
        <v>0</v>
      </c>
      <c r="L37" s="176">
        <v>21</v>
      </c>
      <c r="M37" s="176">
        <f>G37*(1+L37/100)</f>
        <v>0</v>
      </c>
      <c r="N37" s="166">
        <v>0</v>
      </c>
      <c r="O37" s="166">
        <f>ROUND(E37*N37,5)</f>
        <v>0</v>
      </c>
      <c r="P37" s="166">
        <v>0</v>
      </c>
      <c r="Q37" s="166">
        <f>ROUND(E37*P37,5)</f>
        <v>0</v>
      </c>
      <c r="R37" s="166"/>
      <c r="S37" s="166"/>
      <c r="T37" s="167">
        <v>9.6000000000000002E-2</v>
      </c>
      <c r="U37" s="166">
        <f>ROUND(E37*T37,2)</f>
        <v>71.42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104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outlineLevel="1" x14ac:dyDescent="0.25">
      <c r="A38" s="157"/>
      <c r="B38" s="163"/>
      <c r="C38" s="200" t="s">
        <v>337</v>
      </c>
      <c r="D38" s="168"/>
      <c r="E38" s="173">
        <v>744</v>
      </c>
      <c r="F38" s="176"/>
      <c r="G38" s="176"/>
      <c r="H38" s="176"/>
      <c r="I38" s="176"/>
      <c r="J38" s="176"/>
      <c r="K38" s="176"/>
      <c r="L38" s="176"/>
      <c r="M38" s="176"/>
      <c r="N38" s="166"/>
      <c r="O38" s="166"/>
      <c r="P38" s="166"/>
      <c r="Q38" s="166"/>
      <c r="R38" s="166"/>
      <c r="S38" s="166"/>
      <c r="T38" s="167"/>
      <c r="U38" s="166"/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106</v>
      </c>
      <c r="AF38" s="156">
        <v>0</v>
      </c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 x14ac:dyDescent="0.25">
      <c r="A39" s="157">
        <v>13</v>
      </c>
      <c r="B39" s="163" t="s">
        <v>168</v>
      </c>
      <c r="C39" s="199" t="s">
        <v>169</v>
      </c>
      <c r="D39" s="165" t="s">
        <v>124</v>
      </c>
      <c r="E39" s="172">
        <v>96.74</v>
      </c>
      <c r="F39" s="175"/>
      <c r="G39" s="176">
        <f>ROUND(E39*F39,2)</f>
        <v>0</v>
      </c>
      <c r="H39" s="175"/>
      <c r="I39" s="176">
        <f>ROUND(E39*H39,2)</f>
        <v>0</v>
      </c>
      <c r="J39" s="175"/>
      <c r="K39" s="176">
        <f>ROUND(E39*J39,2)</f>
        <v>0</v>
      </c>
      <c r="L39" s="176">
        <v>21</v>
      </c>
      <c r="M39" s="176">
        <f>G39*(1+L39/100)</f>
        <v>0</v>
      </c>
      <c r="N39" s="166">
        <v>0</v>
      </c>
      <c r="O39" s="166">
        <f>ROUND(E39*N39,5)</f>
        <v>0</v>
      </c>
      <c r="P39" s="166">
        <v>0</v>
      </c>
      <c r="Q39" s="166">
        <f>ROUND(E39*P39,5)</f>
        <v>0</v>
      </c>
      <c r="R39" s="166"/>
      <c r="S39" s="166"/>
      <c r="T39" s="167">
        <v>0</v>
      </c>
      <c r="U39" s="166">
        <f>ROUND(E39*T39,2)</f>
        <v>0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104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outlineLevel="1" x14ac:dyDescent="0.25">
      <c r="A40" s="157"/>
      <c r="B40" s="163"/>
      <c r="C40" s="200" t="s">
        <v>328</v>
      </c>
      <c r="D40" s="168"/>
      <c r="E40" s="173">
        <v>96.74</v>
      </c>
      <c r="F40" s="176"/>
      <c r="G40" s="176"/>
      <c r="H40" s="176"/>
      <c r="I40" s="176"/>
      <c r="J40" s="176"/>
      <c r="K40" s="176"/>
      <c r="L40" s="176"/>
      <c r="M40" s="176"/>
      <c r="N40" s="166"/>
      <c r="O40" s="166"/>
      <c r="P40" s="166"/>
      <c r="Q40" s="166"/>
      <c r="R40" s="166"/>
      <c r="S40" s="166"/>
      <c r="T40" s="167"/>
      <c r="U40" s="166"/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106</v>
      </c>
      <c r="AF40" s="156">
        <v>0</v>
      </c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x14ac:dyDescent="0.25">
      <c r="A41" s="158" t="s">
        <v>99</v>
      </c>
      <c r="B41" s="164" t="s">
        <v>58</v>
      </c>
      <c r="C41" s="201" t="s">
        <v>59</v>
      </c>
      <c r="D41" s="169"/>
      <c r="E41" s="174"/>
      <c r="F41" s="177"/>
      <c r="G41" s="177">
        <f>SUMIF(AE42:AE42,"&lt;&gt;NOR",G42:G42)</f>
        <v>0</v>
      </c>
      <c r="H41" s="177"/>
      <c r="I41" s="177">
        <f>SUM(I42:I42)</f>
        <v>0</v>
      </c>
      <c r="J41" s="177"/>
      <c r="K41" s="177">
        <f>SUM(K42:K42)</f>
        <v>0</v>
      </c>
      <c r="L41" s="177"/>
      <c r="M41" s="177">
        <f>SUM(M42:M42)</f>
        <v>0</v>
      </c>
      <c r="N41" s="170"/>
      <c r="O41" s="170">
        <f>SUM(O42:O42)</f>
        <v>54.12724</v>
      </c>
      <c r="P41" s="170"/>
      <c r="Q41" s="170">
        <f>SUM(Q42:Q42)</f>
        <v>0</v>
      </c>
      <c r="R41" s="170"/>
      <c r="S41" s="170"/>
      <c r="T41" s="171"/>
      <c r="U41" s="170">
        <f>SUM(U42:U42)</f>
        <v>97.2</v>
      </c>
      <c r="AE41" t="s">
        <v>100</v>
      </c>
    </row>
    <row r="42" spans="1:60" ht="20.399999999999999" outlineLevel="1" x14ac:dyDescent="0.25">
      <c r="A42" s="157">
        <v>14</v>
      </c>
      <c r="B42" s="163" t="s">
        <v>338</v>
      </c>
      <c r="C42" s="199" t="s">
        <v>339</v>
      </c>
      <c r="D42" s="165" t="s">
        <v>117</v>
      </c>
      <c r="E42" s="172">
        <v>124</v>
      </c>
      <c r="F42" s="175"/>
      <c r="G42" s="176">
        <f>ROUND(E42*F42,2)</f>
        <v>0</v>
      </c>
      <c r="H42" s="175"/>
      <c r="I42" s="176">
        <f>ROUND(E42*H42,2)</f>
        <v>0</v>
      </c>
      <c r="J42" s="175"/>
      <c r="K42" s="176">
        <f>ROUND(E42*J42,2)</f>
        <v>0</v>
      </c>
      <c r="L42" s="176">
        <v>21</v>
      </c>
      <c r="M42" s="176">
        <f>G42*(1+L42/100)</f>
        <v>0</v>
      </c>
      <c r="N42" s="166">
        <v>0.43651000000000001</v>
      </c>
      <c r="O42" s="166">
        <f>ROUND(E42*N42,5)</f>
        <v>54.12724</v>
      </c>
      <c r="P42" s="166">
        <v>0</v>
      </c>
      <c r="Q42" s="166">
        <f>ROUND(E42*P42,5)</f>
        <v>0</v>
      </c>
      <c r="R42" s="166"/>
      <c r="S42" s="166"/>
      <c r="T42" s="167">
        <v>0.78386</v>
      </c>
      <c r="U42" s="166">
        <f>ROUND(E42*T42,2)</f>
        <v>97.2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340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x14ac:dyDescent="0.25">
      <c r="A43" s="158" t="s">
        <v>99</v>
      </c>
      <c r="B43" s="164" t="s">
        <v>310</v>
      </c>
      <c r="C43" s="201" t="s">
        <v>311</v>
      </c>
      <c r="D43" s="169"/>
      <c r="E43" s="174"/>
      <c r="F43" s="177"/>
      <c r="G43" s="177">
        <f>SUMIF(AE44:AE47,"&lt;&gt;NOR",G44:G47)</f>
        <v>0</v>
      </c>
      <c r="H43" s="177"/>
      <c r="I43" s="177">
        <f>SUM(I44:I47)</f>
        <v>0</v>
      </c>
      <c r="J43" s="177"/>
      <c r="K43" s="177">
        <f>SUM(K44:K47)</f>
        <v>0</v>
      </c>
      <c r="L43" s="177"/>
      <c r="M43" s="177">
        <f>SUM(M44:M47)</f>
        <v>0</v>
      </c>
      <c r="N43" s="170"/>
      <c r="O43" s="170">
        <f>SUM(O44:O47)</f>
        <v>49.073230000000002</v>
      </c>
      <c r="P43" s="170"/>
      <c r="Q43" s="170">
        <f>SUM(Q44:Q47)</f>
        <v>0</v>
      </c>
      <c r="R43" s="170"/>
      <c r="S43" s="170"/>
      <c r="T43" s="171"/>
      <c r="U43" s="170">
        <f>SUM(U44:U47)</f>
        <v>46.4</v>
      </c>
      <c r="AE43" t="s">
        <v>100</v>
      </c>
    </row>
    <row r="44" spans="1:60" outlineLevel="1" x14ac:dyDescent="0.25">
      <c r="A44" s="157">
        <v>15</v>
      </c>
      <c r="B44" s="163" t="s">
        <v>341</v>
      </c>
      <c r="C44" s="199" t="s">
        <v>342</v>
      </c>
      <c r="D44" s="165" t="s">
        <v>124</v>
      </c>
      <c r="E44" s="172">
        <v>25.81</v>
      </c>
      <c r="F44" s="175"/>
      <c r="G44" s="176">
        <f>ROUND(E44*F44,2)</f>
        <v>0</v>
      </c>
      <c r="H44" s="175"/>
      <c r="I44" s="176">
        <f>ROUND(E44*H44,2)</f>
        <v>0</v>
      </c>
      <c r="J44" s="175"/>
      <c r="K44" s="176">
        <f>ROUND(E44*J44,2)</f>
        <v>0</v>
      </c>
      <c r="L44" s="176">
        <v>21</v>
      </c>
      <c r="M44" s="176">
        <f>G44*(1+L44/100)</f>
        <v>0</v>
      </c>
      <c r="N44" s="166">
        <v>1.8907700000000001</v>
      </c>
      <c r="O44" s="166">
        <f>ROUND(E44*N44,5)</f>
        <v>48.80077</v>
      </c>
      <c r="P44" s="166">
        <v>0</v>
      </c>
      <c r="Q44" s="166">
        <f>ROUND(E44*P44,5)</f>
        <v>0</v>
      </c>
      <c r="R44" s="166"/>
      <c r="S44" s="166"/>
      <c r="T44" s="167">
        <v>1.6950000000000001</v>
      </c>
      <c r="U44" s="166">
        <f>ROUND(E44*T44,2)</f>
        <v>43.75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104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outlineLevel="1" x14ac:dyDescent="0.25">
      <c r="A45" s="157"/>
      <c r="B45" s="163"/>
      <c r="C45" s="200" t="s">
        <v>343</v>
      </c>
      <c r="D45" s="168"/>
      <c r="E45" s="173">
        <v>25.11</v>
      </c>
      <c r="F45" s="176"/>
      <c r="G45" s="176"/>
      <c r="H45" s="176"/>
      <c r="I45" s="176"/>
      <c r="J45" s="176"/>
      <c r="K45" s="176"/>
      <c r="L45" s="176"/>
      <c r="M45" s="176"/>
      <c r="N45" s="166"/>
      <c r="O45" s="166"/>
      <c r="P45" s="166"/>
      <c r="Q45" s="166"/>
      <c r="R45" s="166"/>
      <c r="S45" s="166"/>
      <c r="T45" s="167"/>
      <c r="U45" s="166"/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106</v>
      </c>
      <c r="AF45" s="156">
        <v>0</v>
      </c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outlineLevel="1" x14ac:dyDescent="0.25">
      <c r="A46" s="157"/>
      <c r="B46" s="163"/>
      <c r="C46" s="200" t="s">
        <v>344</v>
      </c>
      <c r="D46" s="168"/>
      <c r="E46" s="173">
        <v>0.7</v>
      </c>
      <c r="F46" s="176"/>
      <c r="G46" s="176"/>
      <c r="H46" s="176"/>
      <c r="I46" s="176"/>
      <c r="J46" s="176"/>
      <c r="K46" s="176"/>
      <c r="L46" s="176"/>
      <c r="M46" s="176"/>
      <c r="N46" s="166"/>
      <c r="O46" s="166"/>
      <c r="P46" s="166"/>
      <c r="Q46" s="166"/>
      <c r="R46" s="166"/>
      <c r="S46" s="166"/>
      <c r="T46" s="167"/>
      <c r="U46" s="166"/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106</v>
      </c>
      <c r="AF46" s="156">
        <v>0</v>
      </c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outlineLevel="1" x14ac:dyDescent="0.25">
      <c r="A47" s="157">
        <v>16</v>
      </c>
      <c r="B47" s="163" t="s">
        <v>345</v>
      </c>
      <c r="C47" s="199" t="s">
        <v>346</v>
      </c>
      <c r="D47" s="165" t="s">
        <v>236</v>
      </c>
      <c r="E47" s="172">
        <v>3</v>
      </c>
      <c r="F47" s="175"/>
      <c r="G47" s="176">
        <f>ROUND(E47*F47,2)</f>
        <v>0</v>
      </c>
      <c r="H47" s="175"/>
      <c r="I47" s="176">
        <f>ROUND(E47*H47,2)</f>
        <v>0</v>
      </c>
      <c r="J47" s="175"/>
      <c r="K47" s="176">
        <f>ROUND(E47*J47,2)</f>
        <v>0</v>
      </c>
      <c r="L47" s="176">
        <v>21</v>
      </c>
      <c r="M47" s="176">
        <f>G47*(1+L47/100)</f>
        <v>0</v>
      </c>
      <c r="N47" s="166">
        <v>9.0819999999999998E-2</v>
      </c>
      <c r="O47" s="166">
        <f>ROUND(E47*N47,5)</f>
        <v>0.27245999999999998</v>
      </c>
      <c r="P47" s="166">
        <v>0</v>
      </c>
      <c r="Q47" s="166">
        <f>ROUND(E47*P47,5)</f>
        <v>0</v>
      </c>
      <c r="R47" s="166"/>
      <c r="S47" s="166"/>
      <c r="T47" s="167">
        <v>0.88200000000000001</v>
      </c>
      <c r="U47" s="166">
        <f>ROUND(E47*T47,2)</f>
        <v>2.65</v>
      </c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104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x14ac:dyDescent="0.25">
      <c r="A48" s="158" t="s">
        <v>99</v>
      </c>
      <c r="B48" s="164" t="s">
        <v>62</v>
      </c>
      <c r="C48" s="201" t="s">
        <v>63</v>
      </c>
      <c r="D48" s="169"/>
      <c r="E48" s="174"/>
      <c r="F48" s="177"/>
      <c r="G48" s="177">
        <f>SUMIF(AE49:AE70,"&lt;&gt;NOR",G49:G70)</f>
        <v>0</v>
      </c>
      <c r="H48" s="177"/>
      <c r="I48" s="177">
        <f>SUM(I49:I70)</f>
        <v>0</v>
      </c>
      <c r="J48" s="177"/>
      <c r="K48" s="177">
        <f>SUM(K49:K70)</f>
        <v>0</v>
      </c>
      <c r="L48" s="177"/>
      <c r="M48" s="177">
        <f>SUM(M49:M70)</f>
        <v>0</v>
      </c>
      <c r="N48" s="170"/>
      <c r="O48" s="170">
        <f>SUM(O49:O70)</f>
        <v>29.454249999999995</v>
      </c>
      <c r="P48" s="170"/>
      <c r="Q48" s="170">
        <f>SUM(Q49:Q70)</f>
        <v>0</v>
      </c>
      <c r="R48" s="170"/>
      <c r="S48" s="170"/>
      <c r="T48" s="171"/>
      <c r="U48" s="170">
        <f>SUM(U49:U70)</f>
        <v>137.92999999999998</v>
      </c>
      <c r="AE48" t="s">
        <v>100</v>
      </c>
    </row>
    <row r="49" spans="1:60" outlineLevel="1" x14ac:dyDescent="0.25">
      <c r="A49" s="157">
        <v>17</v>
      </c>
      <c r="B49" s="163" t="s">
        <v>347</v>
      </c>
      <c r="C49" s="199" t="s">
        <v>348</v>
      </c>
      <c r="D49" s="165" t="s">
        <v>117</v>
      </c>
      <c r="E49" s="172">
        <v>7</v>
      </c>
      <c r="F49" s="175"/>
      <c r="G49" s="176">
        <f>ROUND(E49*F49,2)</f>
        <v>0</v>
      </c>
      <c r="H49" s="175"/>
      <c r="I49" s="176">
        <f>ROUND(E49*H49,2)</f>
        <v>0</v>
      </c>
      <c r="J49" s="175"/>
      <c r="K49" s="176">
        <f>ROUND(E49*J49,2)</f>
        <v>0</v>
      </c>
      <c r="L49" s="176">
        <v>21</v>
      </c>
      <c r="M49" s="176">
        <f>G49*(1+L49/100)</f>
        <v>0</v>
      </c>
      <c r="N49" s="166">
        <v>1E-4</v>
      </c>
      <c r="O49" s="166">
        <f>ROUND(E49*N49,5)</f>
        <v>6.9999999999999999E-4</v>
      </c>
      <c r="P49" s="166">
        <v>0</v>
      </c>
      <c r="Q49" s="166">
        <f>ROUND(E49*P49,5)</f>
        <v>0</v>
      </c>
      <c r="R49" s="166"/>
      <c r="S49" s="166"/>
      <c r="T49" s="167">
        <v>0.11899999999999999</v>
      </c>
      <c r="U49" s="166">
        <f>ROUND(E49*T49,2)</f>
        <v>0.83</v>
      </c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104</v>
      </c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outlineLevel="1" x14ac:dyDescent="0.25">
      <c r="A50" s="157"/>
      <c r="B50" s="163"/>
      <c r="C50" s="200" t="s">
        <v>349</v>
      </c>
      <c r="D50" s="168"/>
      <c r="E50" s="173">
        <v>7</v>
      </c>
      <c r="F50" s="176"/>
      <c r="G50" s="176"/>
      <c r="H50" s="176"/>
      <c r="I50" s="176"/>
      <c r="J50" s="176"/>
      <c r="K50" s="176"/>
      <c r="L50" s="176"/>
      <c r="M50" s="176"/>
      <c r="N50" s="166"/>
      <c r="O50" s="166"/>
      <c r="P50" s="166"/>
      <c r="Q50" s="166"/>
      <c r="R50" s="166"/>
      <c r="S50" s="166"/>
      <c r="T50" s="167"/>
      <c r="U50" s="166"/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106</v>
      </c>
      <c r="AF50" s="156">
        <v>0</v>
      </c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outlineLevel="1" x14ac:dyDescent="0.25">
      <c r="A51" s="157">
        <v>18</v>
      </c>
      <c r="B51" s="163" t="s">
        <v>350</v>
      </c>
      <c r="C51" s="199" t="s">
        <v>351</v>
      </c>
      <c r="D51" s="165" t="s">
        <v>236</v>
      </c>
      <c r="E51" s="172">
        <v>7</v>
      </c>
      <c r="F51" s="175"/>
      <c r="G51" s="176">
        <f>ROUND(E51*F51,2)</f>
        <v>0</v>
      </c>
      <c r="H51" s="175"/>
      <c r="I51" s="176">
        <f>ROUND(E51*H51,2)</f>
        <v>0</v>
      </c>
      <c r="J51" s="175"/>
      <c r="K51" s="176">
        <f>ROUND(E51*J51,2)</f>
        <v>0</v>
      </c>
      <c r="L51" s="176">
        <v>21</v>
      </c>
      <c r="M51" s="176">
        <f>G51*(1+L51/100)</f>
        <v>0</v>
      </c>
      <c r="N51" s="166">
        <v>3.2100000000000002E-3</v>
      </c>
      <c r="O51" s="166">
        <f>ROUND(E51*N51,5)</f>
        <v>2.247E-2</v>
      </c>
      <c r="P51" s="166">
        <v>0</v>
      </c>
      <c r="Q51" s="166">
        <f>ROUND(E51*P51,5)</f>
        <v>0</v>
      </c>
      <c r="R51" s="166"/>
      <c r="S51" s="166"/>
      <c r="T51" s="167">
        <v>0</v>
      </c>
      <c r="U51" s="166">
        <f>ROUND(E51*T51,2)</f>
        <v>0</v>
      </c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148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outlineLevel="1" x14ac:dyDescent="0.25">
      <c r="A52" s="157"/>
      <c r="B52" s="163"/>
      <c r="C52" s="200" t="s">
        <v>349</v>
      </c>
      <c r="D52" s="168"/>
      <c r="E52" s="173">
        <v>7</v>
      </c>
      <c r="F52" s="176"/>
      <c r="G52" s="176"/>
      <c r="H52" s="176"/>
      <c r="I52" s="176"/>
      <c r="J52" s="176"/>
      <c r="K52" s="176"/>
      <c r="L52" s="176"/>
      <c r="M52" s="176"/>
      <c r="N52" s="166"/>
      <c r="O52" s="166"/>
      <c r="P52" s="166"/>
      <c r="Q52" s="166"/>
      <c r="R52" s="166"/>
      <c r="S52" s="166"/>
      <c r="T52" s="167"/>
      <c r="U52" s="166"/>
      <c r="V52" s="156"/>
      <c r="W52" s="156"/>
      <c r="X52" s="156"/>
      <c r="Y52" s="156"/>
      <c r="Z52" s="156"/>
      <c r="AA52" s="156"/>
      <c r="AB52" s="156"/>
      <c r="AC52" s="156"/>
      <c r="AD52" s="156"/>
      <c r="AE52" s="156" t="s">
        <v>106</v>
      </c>
      <c r="AF52" s="156">
        <v>0</v>
      </c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outlineLevel="1" x14ac:dyDescent="0.25">
      <c r="A53" s="157">
        <v>19</v>
      </c>
      <c r="B53" s="163" t="s">
        <v>352</v>
      </c>
      <c r="C53" s="199" t="s">
        <v>353</v>
      </c>
      <c r="D53" s="165" t="s">
        <v>117</v>
      </c>
      <c r="E53" s="172">
        <v>124</v>
      </c>
      <c r="F53" s="175"/>
      <c r="G53" s="176">
        <f t="shared" ref="G53:G70" si="0">ROUND(E53*F53,2)</f>
        <v>0</v>
      </c>
      <c r="H53" s="175"/>
      <c r="I53" s="176">
        <f t="shared" ref="I53:I70" si="1">ROUND(E53*H53,2)</f>
        <v>0</v>
      </c>
      <c r="J53" s="175"/>
      <c r="K53" s="176">
        <f t="shared" ref="K53:K70" si="2">ROUND(E53*J53,2)</f>
        <v>0</v>
      </c>
      <c r="L53" s="176">
        <v>21</v>
      </c>
      <c r="M53" s="176">
        <f t="shared" ref="M53:M70" si="3">G53*(1+L53/100)</f>
        <v>0</v>
      </c>
      <c r="N53" s="166">
        <v>1.0000000000000001E-5</v>
      </c>
      <c r="O53" s="166">
        <f t="shared" ref="O53:O70" si="4">ROUND(E53*N53,5)</f>
        <v>1.24E-3</v>
      </c>
      <c r="P53" s="166">
        <v>0</v>
      </c>
      <c r="Q53" s="166">
        <f t="shared" ref="Q53:Q70" si="5">ROUND(E53*P53,5)</f>
        <v>0</v>
      </c>
      <c r="R53" s="166"/>
      <c r="S53" s="166"/>
      <c r="T53" s="167">
        <v>0.14499999999999999</v>
      </c>
      <c r="U53" s="166">
        <f t="shared" ref="U53:U70" si="6">ROUND(E53*T53,2)</f>
        <v>17.98</v>
      </c>
      <c r="V53" s="156"/>
      <c r="W53" s="156"/>
      <c r="X53" s="156"/>
      <c r="Y53" s="156"/>
      <c r="Z53" s="156"/>
      <c r="AA53" s="156"/>
      <c r="AB53" s="156"/>
      <c r="AC53" s="156"/>
      <c r="AD53" s="156"/>
      <c r="AE53" s="156" t="s">
        <v>104</v>
      </c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ht="20.399999999999999" outlineLevel="1" x14ac:dyDescent="0.25">
      <c r="A54" s="157">
        <v>20</v>
      </c>
      <c r="B54" s="163" t="s">
        <v>354</v>
      </c>
      <c r="C54" s="199" t="s">
        <v>355</v>
      </c>
      <c r="D54" s="165" t="s">
        <v>236</v>
      </c>
      <c r="E54" s="172">
        <v>21</v>
      </c>
      <c r="F54" s="175"/>
      <c r="G54" s="176">
        <f t="shared" si="0"/>
        <v>0</v>
      </c>
      <c r="H54" s="175"/>
      <c r="I54" s="176">
        <f t="shared" si="1"/>
        <v>0</v>
      </c>
      <c r="J54" s="175"/>
      <c r="K54" s="176">
        <f t="shared" si="2"/>
        <v>0</v>
      </c>
      <c r="L54" s="176">
        <v>21</v>
      </c>
      <c r="M54" s="176">
        <f t="shared" si="3"/>
        <v>0</v>
      </c>
      <c r="N54" s="166">
        <v>8.1199999999999994E-2</v>
      </c>
      <c r="O54" s="166">
        <f t="shared" si="4"/>
        <v>1.7052</v>
      </c>
      <c r="P54" s="166">
        <v>0</v>
      </c>
      <c r="Q54" s="166">
        <f t="shared" si="5"/>
        <v>0</v>
      </c>
      <c r="R54" s="166"/>
      <c r="S54" s="166"/>
      <c r="T54" s="167">
        <v>0</v>
      </c>
      <c r="U54" s="166">
        <f t="shared" si="6"/>
        <v>0</v>
      </c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148</v>
      </c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outlineLevel="1" x14ac:dyDescent="0.25">
      <c r="A55" s="157">
        <v>21</v>
      </c>
      <c r="B55" s="163" t="s">
        <v>356</v>
      </c>
      <c r="C55" s="199" t="s">
        <v>357</v>
      </c>
      <c r="D55" s="165" t="s">
        <v>236</v>
      </c>
      <c r="E55" s="172">
        <v>3</v>
      </c>
      <c r="F55" s="175"/>
      <c r="G55" s="176">
        <f t="shared" si="0"/>
        <v>0</v>
      </c>
      <c r="H55" s="175"/>
      <c r="I55" s="176">
        <f t="shared" si="1"/>
        <v>0</v>
      </c>
      <c r="J55" s="175"/>
      <c r="K55" s="176">
        <f t="shared" si="2"/>
        <v>0</v>
      </c>
      <c r="L55" s="176">
        <v>21</v>
      </c>
      <c r="M55" s="176">
        <f t="shared" si="3"/>
        <v>0</v>
      </c>
      <c r="N55" s="166">
        <v>8.0000000000000007E-5</v>
      </c>
      <c r="O55" s="166">
        <f t="shared" si="4"/>
        <v>2.4000000000000001E-4</v>
      </c>
      <c r="P55" s="166">
        <v>0</v>
      </c>
      <c r="Q55" s="166">
        <f t="shared" si="5"/>
        <v>0</v>
      </c>
      <c r="R55" s="166"/>
      <c r="S55" s="166"/>
      <c r="T55" s="167">
        <v>0.55500000000000005</v>
      </c>
      <c r="U55" s="166">
        <f t="shared" si="6"/>
        <v>1.67</v>
      </c>
      <c r="V55" s="156"/>
      <c r="W55" s="156"/>
      <c r="X55" s="156"/>
      <c r="Y55" s="156"/>
      <c r="Z55" s="156"/>
      <c r="AA55" s="156"/>
      <c r="AB55" s="156"/>
      <c r="AC55" s="156"/>
      <c r="AD55" s="156"/>
      <c r="AE55" s="156" t="s">
        <v>104</v>
      </c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</row>
    <row r="56" spans="1:60" outlineLevel="1" x14ac:dyDescent="0.25">
      <c r="A56" s="157">
        <v>22</v>
      </c>
      <c r="B56" s="163" t="s">
        <v>358</v>
      </c>
      <c r="C56" s="199" t="s">
        <v>359</v>
      </c>
      <c r="D56" s="165" t="s">
        <v>236</v>
      </c>
      <c r="E56" s="172">
        <v>3</v>
      </c>
      <c r="F56" s="175"/>
      <c r="G56" s="176">
        <f t="shared" si="0"/>
        <v>0</v>
      </c>
      <c r="H56" s="175"/>
      <c r="I56" s="176">
        <f t="shared" si="1"/>
        <v>0</v>
      </c>
      <c r="J56" s="175"/>
      <c r="K56" s="176">
        <f t="shared" si="2"/>
        <v>0</v>
      </c>
      <c r="L56" s="176">
        <v>21</v>
      </c>
      <c r="M56" s="176">
        <f t="shared" si="3"/>
        <v>0</v>
      </c>
      <c r="N56" s="166">
        <v>1.0500000000000001E-2</v>
      </c>
      <c r="O56" s="166">
        <f t="shared" si="4"/>
        <v>3.15E-2</v>
      </c>
      <c r="P56" s="166">
        <v>0</v>
      </c>
      <c r="Q56" s="166">
        <f t="shared" si="5"/>
        <v>0</v>
      </c>
      <c r="R56" s="166"/>
      <c r="S56" s="166"/>
      <c r="T56" s="167">
        <v>0</v>
      </c>
      <c r="U56" s="166">
        <f t="shared" si="6"/>
        <v>0</v>
      </c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148</v>
      </c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outlineLevel="1" x14ac:dyDescent="0.25">
      <c r="A57" s="157">
        <v>23</v>
      </c>
      <c r="B57" s="163" t="s">
        <v>360</v>
      </c>
      <c r="C57" s="199" t="s">
        <v>361</v>
      </c>
      <c r="D57" s="165" t="s">
        <v>236</v>
      </c>
      <c r="E57" s="172">
        <v>3</v>
      </c>
      <c r="F57" s="175"/>
      <c r="G57" s="176">
        <f t="shared" si="0"/>
        <v>0</v>
      </c>
      <c r="H57" s="175"/>
      <c r="I57" s="176">
        <f t="shared" si="1"/>
        <v>0</v>
      </c>
      <c r="J57" s="175"/>
      <c r="K57" s="176">
        <f t="shared" si="2"/>
        <v>0</v>
      </c>
      <c r="L57" s="176">
        <v>21</v>
      </c>
      <c r="M57" s="176">
        <f t="shared" si="3"/>
        <v>0</v>
      </c>
      <c r="N57" s="166">
        <v>5.0000000000000002E-5</v>
      </c>
      <c r="O57" s="166">
        <f t="shared" si="4"/>
        <v>1.4999999999999999E-4</v>
      </c>
      <c r="P57" s="166">
        <v>0</v>
      </c>
      <c r="Q57" s="166">
        <f t="shared" si="5"/>
        <v>0</v>
      </c>
      <c r="R57" s="166"/>
      <c r="S57" s="166"/>
      <c r="T57" s="167">
        <v>0.34499999999999997</v>
      </c>
      <c r="U57" s="166">
        <f t="shared" si="6"/>
        <v>1.04</v>
      </c>
      <c r="V57" s="156"/>
      <c r="W57" s="156"/>
      <c r="X57" s="156"/>
      <c r="Y57" s="156"/>
      <c r="Z57" s="156"/>
      <c r="AA57" s="156"/>
      <c r="AB57" s="156"/>
      <c r="AC57" s="156"/>
      <c r="AD57" s="156"/>
      <c r="AE57" s="156" t="s">
        <v>104</v>
      </c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ht="20.399999999999999" outlineLevel="1" x14ac:dyDescent="0.25">
      <c r="A58" s="157">
        <v>24</v>
      </c>
      <c r="B58" s="163" t="s">
        <v>362</v>
      </c>
      <c r="C58" s="199" t="s">
        <v>363</v>
      </c>
      <c r="D58" s="165" t="s">
        <v>236</v>
      </c>
      <c r="E58" s="172">
        <v>3</v>
      </c>
      <c r="F58" s="175"/>
      <c r="G58" s="176">
        <f t="shared" si="0"/>
        <v>0</v>
      </c>
      <c r="H58" s="175"/>
      <c r="I58" s="176">
        <f t="shared" si="1"/>
        <v>0</v>
      </c>
      <c r="J58" s="175"/>
      <c r="K58" s="176">
        <f t="shared" si="2"/>
        <v>0</v>
      </c>
      <c r="L58" s="176">
        <v>21</v>
      </c>
      <c r="M58" s="176">
        <f t="shared" si="3"/>
        <v>0</v>
      </c>
      <c r="N58" s="166">
        <v>8.9999999999999998E-4</v>
      </c>
      <c r="O58" s="166">
        <f t="shared" si="4"/>
        <v>2.7000000000000001E-3</v>
      </c>
      <c r="P58" s="166">
        <v>0</v>
      </c>
      <c r="Q58" s="166">
        <f t="shared" si="5"/>
        <v>0</v>
      </c>
      <c r="R58" s="166"/>
      <c r="S58" s="166"/>
      <c r="T58" s="167">
        <v>0</v>
      </c>
      <c r="U58" s="166">
        <f t="shared" si="6"/>
        <v>0</v>
      </c>
      <c r="V58" s="156"/>
      <c r="W58" s="156"/>
      <c r="X58" s="156"/>
      <c r="Y58" s="156"/>
      <c r="Z58" s="156"/>
      <c r="AA58" s="156"/>
      <c r="AB58" s="156"/>
      <c r="AC58" s="156"/>
      <c r="AD58" s="156"/>
      <c r="AE58" s="156" t="s">
        <v>148</v>
      </c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outlineLevel="1" x14ac:dyDescent="0.25">
      <c r="A59" s="157">
        <v>25</v>
      </c>
      <c r="B59" s="163" t="s">
        <v>364</v>
      </c>
      <c r="C59" s="199" t="s">
        <v>365</v>
      </c>
      <c r="D59" s="165" t="s">
        <v>236</v>
      </c>
      <c r="E59" s="172">
        <v>6</v>
      </c>
      <c r="F59" s="175"/>
      <c r="G59" s="176">
        <f t="shared" si="0"/>
        <v>0</v>
      </c>
      <c r="H59" s="175"/>
      <c r="I59" s="176">
        <f t="shared" si="1"/>
        <v>0</v>
      </c>
      <c r="J59" s="175"/>
      <c r="K59" s="176">
        <f t="shared" si="2"/>
        <v>0</v>
      </c>
      <c r="L59" s="176">
        <v>21</v>
      </c>
      <c r="M59" s="176">
        <f t="shared" si="3"/>
        <v>0</v>
      </c>
      <c r="N59" s="166">
        <v>3.5819999999999998E-2</v>
      </c>
      <c r="O59" s="166">
        <f t="shared" si="4"/>
        <v>0.21492</v>
      </c>
      <c r="P59" s="166">
        <v>0</v>
      </c>
      <c r="Q59" s="166">
        <f t="shared" si="5"/>
        <v>0</v>
      </c>
      <c r="R59" s="166"/>
      <c r="S59" s="166"/>
      <c r="T59" s="167">
        <v>3.024</v>
      </c>
      <c r="U59" s="166">
        <f t="shared" si="6"/>
        <v>18.14</v>
      </c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104</v>
      </c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outlineLevel="1" x14ac:dyDescent="0.25">
      <c r="A60" s="157">
        <v>26</v>
      </c>
      <c r="B60" s="163" t="s">
        <v>366</v>
      </c>
      <c r="C60" s="199" t="s">
        <v>367</v>
      </c>
      <c r="D60" s="165" t="s">
        <v>236</v>
      </c>
      <c r="E60" s="172">
        <v>6</v>
      </c>
      <c r="F60" s="175"/>
      <c r="G60" s="176">
        <f t="shared" si="0"/>
        <v>0</v>
      </c>
      <c r="H60" s="175"/>
      <c r="I60" s="176">
        <f t="shared" si="1"/>
        <v>0</v>
      </c>
      <c r="J60" s="175"/>
      <c r="K60" s="176">
        <f t="shared" si="2"/>
        <v>0</v>
      </c>
      <c r="L60" s="176">
        <v>21</v>
      </c>
      <c r="M60" s="176">
        <f t="shared" si="3"/>
        <v>0</v>
      </c>
      <c r="N60" s="166">
        <v>0.52</v>
      </c>
      <c r="O60" s="166">
        <f t="shared" si="4"/>
        <v>3.12</v>
      </c>
      <c r="P60" s="166">
        <v>0</v>
      </c>
      <c r="Q60" s="166">
        <f t="shared" si="5"/>
        <v>0</v>
      </c>
      <c r="R60" s="166"/>
      <c r="S60" s="166"/>
      <c r="T60" s="167">
        <v>0</v>
      </c>
      <c r="U60" s="166">
        <f t="shared" si="6"/>
        <v>0</v>
      </c>
      <c r="V60" s="156"/>
      <c r="W60" s="156"/>
      <c r="X60" s="156"/>
      <c r="Y60" s="156"/>
      <c r="Z60" s="156"/>
      <c r="AA60" s="156"/>
      <c r="AB60" s="156"/>
      <c r="AC60" s="156"/>
      <c r="AD60" s="156"/>
      <c r="AE60" s="156" t="s">
        <v>148</v>
      </c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ht="20.399999999999999" outlineLevel="1" x14ac:dyDescent="0.25">
      <c r="A61" s="157">
        <v>27</v>
      </c>
      <c r="B61" s="163" t="s">
        <v>368</v>
      </c>
      <c r="C61" s="199" t="s">
        <v>369</v>
      </c>
      <c r="D61" s="165" t="s">
        <v>236</v>
      </c>
      <c r="E61" s="172">
        <v>3</v>
      </c>
      <c r="F61" s="175"/>
      <c r="G61" s="176">
        <f t="shared" si="0"/>
        <v>0</v>
      </c>
      <c r="H61" s="175"/>
      <c r="I61" s="176">
        <f t="shared" si="1"/>
        <v>0</v>
      </c>
      <c r="J61" s="175"/>
      <c r="K61" s="176">
        <f t="shared" si="2"/>
        <v>0</v>
      </c>
      <c r="L61" s="176">
        <v>21</v>
      </c>
      <c r="M61" s="176">
        <f t="shared" si="3"/>
        <v>0</v>
      </c>
      <c r="N61" s="166">
        <v>3.2292000000000001</v>
      </c>
      <c r="O61" s="166">
        <f t="shared" si="4"/>
        <v>9.6875999999999998</v>
      </c>
      <c r="P61" s="166">
        <v>0</v>
      </c>
      <c r="Q61" s="166">
        <f t="shared" si="5"/>
        <v>0</v>
      </c>
      <c r="R61" s="166"/>
      <c r="S61" s="166"/>
      <c r="T61" s="167">
        <v>23.395</v>
      </c>
      <c r="U61" s="166">
        <f t="shared" si="6"/>
        <v>70.19</v>
      </c>
      <c r="V61" s="156"/>
      <c r="W61" s="156"/>
      <c r="X61" s="156"/>
      <c r="Y61" s="156"/>
      <c r="Z61" s="156"/>
      <c r="AA61" s="156"/>
      <c r="AB61" s="156"/>
      <c r="AC61" s="156"/>
      <c r="AD61" s="156"/>
      <c r="AE61" s="156" t="s">
        <v>104</v>
      </c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</row>
    <row r="62" spans="1:60" outlineLevel="1" x14ac:dyDescent="0.25">
      <c r="A62" s="157">
        <v>28</v>
      </c>
      <c r="B62" s="163" t="s">
        <v>370</v>
      </c>
      <c r="C62" s="199" t="s">
        <v>371</v>
      </c>
      <c r="D62" s="165" t="s">
        <v>236</v>
      </c>
      <c r="E62" s="172">
        <v>3</v>
      </c>
      <c r="F62" s="175"/>
      <c r="G62" s="176">
        <f t="shared" si="0"/>
        <v>0</v>
      </c>
      <c r="H62" s="175"/>
      <c r="I62" s="176">
        <f t="shared" si="1"/>
        <v>0</v>
      </c>
      <c r="J62" s="175"/>
      <c r="K62" s="176">
        <f t="shared" si="2"/>
        <v>0</v>
      </c>
      <c r="L62" s="176">
        <v>21</v>
      </c>
      <c r="M62" s="176">
        <f t="shared" si="3"/>
        <v>0</v>
      </c>
      <c r="N62" s="166">
        <v>1.6</v>
      </c>
      <c r="O62" s="166">
        <f t="shared" si="4"/>
        <v>4.8</v>
      </c>
      <c r="P62" s="166">
        <v>0</v>
      </c>
      <c r="Q62" s="166">
        <f t="shared" si="5"/>
        <v>0</v>
      </c>
      <c r="R62" s="166"/>
      <c r="S62" s="166"/>
      <c r="T62" s="167">
        <v>0</v>
      </c>
      <c r="U62" s="166">
        <f t="shared" si="6"/>
        <v>0</v>
      </c>
      <c r="V62" s="156"/>
      <c r="W62" s="156"/>
      <c r="X62" s="156"/>
      <c r="Y62" s="156"/>
      <c r="Z62" s="156"/>
      <c r="AA62" s="156"/>
      <c r="AB62" s="156"/>
      <c r="AC62" s="156"/>
      <c r="AD62" s="156"/>
      <c r="AE62" s="156" t="s">
        <v>148</v>
      </c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ht="20.399999999999999" outlineLevel="1" x14ac:dyDescent="0.25">
      <c r="A63" s="157">
        <v>29</v>
      </c>
      <c r="B63" s="163" t="s">
        <v>372</v>
      </c>
      <c r="C63" s="199" t="s">
        <v>373</v>
      </c>
      <c r="D63" s="165" t="s">
        <v>236</v>
      </c>
      <c r="E63" s="172">
        <v>3</v>
      </c>
      <c r="F63" s="175"/>
      <c r="G63" s="176">
        <f t="shared" si="0"/>
        <v>0</v>
      </c>
      <c r="H63" s="175"/>
      <c r="I63" s="176">
        <f t="shared" si="1"/>
        <v>0</v>
      </c>
      <c r="J63" s="175"/>
      <c r="K63" s="176">
        <f t="shared" si="2"/>
        <v>0</v>
      </c>
      <c r="L63" s="176">
        <v>21</v>
      </c>
      <c r="M63" s="176">
        <f t="shared" si="3"/>
        <v>0</v>
      </c>
      <c r="N63" s="166">
        <v>3.0596700000000001</v>
      </c>
      <c r="O63" s="166">
        <f t="shared" si="4"/>
        <v>9.1790099999999999</v>
      </c>
      <c r="P63" s="166">
        <v>0</v>
      </c>
      <c r="Q63" s="166">
        <f t="shared" si="5"/>
        <v>0</v>
      </c>
      <c r="R63" s="166"/>
      <c r="S63" s="166"/>
      <c r="T63" s="167">
        <v>5.024</v>
      </c>
      <c r="U63" s="166">
        <f t="shared" si="6"/>
        <v>15.07</v>
      </c>
      <c r="V63" s="156"/>
      <c r="W63" s="156"/>
      <c r="X63" s="156"/>
      <c r="Y63" s="156"/>
      <c r="Z63" s="156"/>
      <c r="AA63" s="156"/>
      <c r="AB63" s="156"/>
      <c r="AC63" s="156"/>
      <c r="AD63" s="156"/>
      <c r="AE63" s="156" t="s">
        <v>104</v>
      </c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</row>
    <row r="64" spans="1:60" ht="20.399999999999999" outlineLevel="1" x14ac:dyDescent="0.25">
      <c r="A64" s="157">
        <v>30</v>
      </c>
      <c r="B64" s="163" t="s">
        <v>374</v>
      </c>
      <c r="C64" s="199" t="s">
        <v>375</v>
      </c>
      <c r="D64" s="165" t="s">
        <v>236</v>
      </c>
      <c r="E64" s="172">
        <v>3</v>
      </c>
      <c r="F64" s="175"/>
      <c r="G64" s="176">
        <f t="shared" si="0"/>
        <v>0</v>
      </c>
      <c r="H64" s="175"/>
      <c r="I64" s="176">
        <f t="shared" si="1"/>
        <v>0</v>
      </c>
      <c r="J64" s="175"/>
      <c r="K64" s="176">
        <f t="shared" si="2"/>
        <v>0</v>
      </c>
      <c r="L64" s="176">
        <v>21</v>
      </c>
      <c r="M64" s="176">
        <f t="shared" si="3"/>
        <v>0</v>
      </c>
      <c r="N64" s="166">
        <v>9.4359999999999999E-2</v>
      </c>
      <c r="O64" s="166">
        <f t="shared" si="4"/>
        <v>0.28308</v>
      </c>
      <c r="P64" s="166">
        <v>0</v>
      </c>
      <c r="Q64" s="166">
        <f t="shared" si="5"/>
        <v>0</v>
      </c>
      <c r="R64" s="166"/>
      <c r="S64" s="166"/>
      <c r="T64" s="167">
        <v>1.6890000000000001</v>
      </c>
      <c r="U64" s="166">
        <f t="shared" si="6"/>
        <v>5.07</v>
      </c>
      <c r="V64" s="156"/>
      <c r="W64" s="156"/>
      <c r="X64" s="156"/>
      <c r="Y64" s="156"/>
      <c r="Z64" s="156"/>
      <c r="AA64" s="156"/>
      <c r="AB64" s="156"/>
      <c r="AC64" s="156"/>
      <c r="AD64" s="156"/>
      <c r="AE64" s="156" t="s">
        <v>104</v>
      </c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outlineLevel="1" x14ac:dyDescent="0.25">
      <c r="A65" s="157">
        <v>31</v>
      </c>
      <c r="B65" s="163" t="s">
        <v>376</v>
      </c>
      <c r="C65" s="199" t="s">
        <v>377</v>
      </c>
      <c r="D65" s="165" t="s">
        <v>236</v>
      </c>
      <c r="E65" s="172">
        <v>4</v>
      </c>
      <c r="F65" s="175"/>
      <c r="G65" s="176">
        <f t="shared" si="0"/>
        <v>0</v>
      </c>
      <c r="H65" s="175"/>
      <c r="I65" s="176">
        <f t="shared" si="1"/>
        <v>0</v>
      </c>
      <c r="J65" s="175"/>
      <c r="K65" s="176">
        <f t="shared" si="2"/>
        <v>0</v>
      </c>
      <c r="L65" s="176">
        <v>21</v>
      </c>
      <c r="M65" s="176">
        <f t="shared" si="3"/>
        <v>0</v>
      </c>
      <c r="N65" s="166">
        <v>9.3600000000000003E-3</v>
      </c>
      <c r="O65" s="166">
        <f t="shared" si="4"/>
        <v>3.7440000000000001E-2</v>
      </c>
      <c r="P65" s="166">
        <v>0</v>
      </c>
      <c r="Q65" s="166">
        <f t="shared" si="5"/>
        <v>0</v>
      </c>
      <c r="R65" s="166"/>
      <c r="S65" s="166"/>
      <c r="T65" s="167">
        <v>1.18</v>
      </c>
      <c r="U65" s="166">
        <f t="shared" si="6"/>
        <v>4.72</v>
      </c>
      <c r="V65" s="156"/>
      <c r="W65" s="156"/>
      <c r="X65" s="156"/>
      <c r="Y65" s="156"/>
      <c r="Z65" s="156"/>
      <c r="AA65" s="156"/>
      <c r="AB65" s="156"/>
      <c r="AC65" s="156"/>
      <c r="AD65" s="156"/>
      <c r="AE65" s="156" t="s">
        <v>104</v>
      </c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ht="20.399999999999999" outlineLevel="1" x14ac:dyDescent="0.25">
      <c r="A66" s="157">
        <v>32</v>
      </c>
      <c r="B66" s="163" t="s">
        <v>378</v>
      </c>
      <c r="C66" s="199" t="s">
        <v>379</v>
      </c>
      <c r="D66" s="165" t="s">
        <v>236</v>
      </c>
      <c r="E66" s="172">
        <v>4</v>
      </c>
      <c r="F66" s="175"/>
      <c r="G66" s="176">
        <f t="shared" si="0"/>
        <v>0</v>
      </c>
      <c r="H66" s="175"/>
      <c r="I66" s="176">
        <f t="shared" si="1"/>
        <v>0</v>
      </c>
      <c r="J66" s="175"/>
      <c r="K66" s="176">
        <f t="shared" si="2"/>
        <v>0</v>
      </c>
      <c r="L66" s="176">
        <v>21</v>
      </c>
      <c r="M66" s="176">
        <f t="shared" si="3"/>
        <v>0</v>
      </c>
      <c r="N66" s="166">
        <v>9.1999999999999998E-2</v>
      </c>
      <c r="O66" s="166">
        <f t="shared" si="4"/>
        <v>0.36799999999999999</v>
      </c>
      <c r="P66" s="166">
        <v>0</v>
      </c>
      <c r="Q66" s="166">
        <f t="shared" si="5"/>
        <v>0</v>
      </c>
      <c r="R66" s="166"/>
      <c r="S66" s="166"/>
      <c r="T66" s="167">
        <v>0</v>
      </c>
      <c r="U66" s="166">
        <f t="shared" si="6"/>
        <v>0</v>
      </c>
      <c r="V66" s="156"/>
      <c r="W66" s="156"/>
      <c r="X66" s="156"/>
      <c r="Y66" s="156"/>
      <c r="Z66" s="156"/>
      <c r="AA66" s="156"/>
      <c r="AB66" s="156"/>
      <c r="AC66" s="156"/>
      <c r="AD66" s="156"/>
      <c r="AE66" s="156" t="s">
        <v>148</v>
      </c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</row>
    <row r="67" spans="1:60" outlineLevel="1" x14ac:dyDescent="0.25">
      <c r="A67" s="157">
        <v>33</v>
      </c>
      <c r="B67" s="163" t="s">
        <v>380</v>
      </c>
      <c r="C67" s="199" t="s">
        <v>381</v>
      </c>
      <c r="D67" s="165" t="s">
        <v>117</v>
      </c>
      <c r="E67" s="172">
        <v>124</v>
      </c>
      <c r="F67" s="175"/>
      <c r="G67" s="176">
        <f t="shared" si="0"/>
        <v>0</v>
      </c>
      <c r="H67" s="175"/>
      <c r="I67" s="176">
        <f t="shared" si="1"/>
        <v>0</v>
      </c>
      <c r="J67" s="175"/>
      <c r="K67" s="176">
        <f t="shared" si="2"/>
        <v>0</v>
      </c>
      <c r="L67" s="176">
        <v>21</v>
      </c>
      <c r="M67" s="176">
        <f t="shared" si="3"/>
        <v>0</v>
      </c>
      <c r="N67" s="166">
        <v>0</v>
      </c>
      <c r="O67" s="166">
        <f t="shared" si="4"/>
        <v>0</v>
      </c>
      <c r="P67" s="166">
        <v>0</v>
      </c>
      <c r="Q67" s="166">
        <f t="shared" si="5"/>
        <v>0</v>
      </c>
      <c r="R67" s="166"/>
      <c r="S67" s="166"/>
      <c r="T67" s="167">
        <v>2.5999999999999999E-2</v>
      </c>
      <c r="U67" s="166">
        <f t="shared" si="6"/>
        <v>3.22</v>
      </c>
      <c r="V67" s="156"/>
      <c r="W67" s="156"/>
      <c r="X67" s="156"/>
      <c r="Y67" s="156"/>
      <c r="Z67" s="156"/>
      <c r="AA67" s="156"/>
      <c r="AB67" s="156"/>
      <c r="AC67" s="156"/>
      <c r="AD67" s="156"/>
      <c r="AE67" s="156" t="s">
        <v>104</v>
      </c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</row>
    <row r="68" spans="1:60" outlineLevel="1" x14ac:dyDescent="0.25">
      <c r="A68" s="157">
        <v>34</v>
      </c>
      <c r="B68" s="163" t="s">
        <v>382</v>
      </c>
      <c r="C68" s="199" t="s">
        <v>383</v>
      </c>
      <c r="D68" s="165" t="s">
        <v>117</v>
      </c>
      <c r="E68" s="172">
        <v>124</v>
      </c>
      <c r="F68" s="175"/>
      <c r="G68" s="176">
        <f t="shared" si="0"/>
        <v>0</v>
      </c>
      <c r="H68" s="175"/>
      <c r="I68" s="176">
        <f t="shared" si="1"/>
        <v>0</v>
      </c>
      <c r="J68" s="175"/>
      <c r="K68" s="176">
        <f t="shared" si="2"/>
        <v>0</v>
      </c>
      <c r="L68" s="176">
        <v>21</v>
      </c>
      <c r="M68" s="176">
        <f t="shared" si="3"/>
        <v>0</v>
      </c>
      <c r="N68" s="166">
        <v>0</v>
      </c>
      <c r="O68" s="166">
        <f t="shared" si="4"/>
        <v>0</v>
      </c>
      <c r="P68" s="166">
        <v>0</v>
      </c>
      <c r="Q68" s="166">
        <f t="shared" si="5"/>
        <v>0</v>
      </c>
      <c r="R68" s="166"/>
      <c r="S68" s="166"/>
      <c r="T68" s="167">
        <v>0</v>
      </c>
      <c r="U68" s="166">
        <f t="shared" si="6"/>
        <v>0</v>
      </c>
      <c r="V68" s="156"/>
      <c r="W68" s="156"/>
      <c r="X68" s="156"/>
      <c r="Y68" s="156"/>
      <c r="Z68" s="156"/>
      <c r="AA68" s="156"/>
      <c r="AB68" s="156"/>
      <c r="AC68" s="156"/>
      <c r="AD68" s="156"/>
      <c r="AE68" s="156" t="s">
        <v>148</v>
      </c>
      <c r="AF68" s="156"/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</row>
    <row r="69" spans="1:60" ht="20.399999999999999" outlineLevel="1" x14ac:dyDescent="0.25">
      <c r="A69" s="157">
        <v>35</v>
      </c>
      <c r="B69" s="163" t="s">
        <v>384</v>
      </c>
      <c r="C69" s="199" t="s">
        <v>385</v>
      </c>
      <c r="D69" s="165" t="s">
        <v>188</v>
      </c>
      <c r="E69" s="172">
        <v>1</v>
      </c>
      <c r="F69" s="175"/>
      <c r="G69" s="176">
        <f t="shared" si="0"/>
        <v>0</v>
      </c>
      <c r="H69" s="175"/>
      <c r="I69" s="176">
        <f t="shared" si="1"/>
        <v>0</v>
      </c>
      <c r="J69" s="175"/>
      <c r="K69" s="176">
        <f t="shared" si="2"/>
        <v>0</v>
      </c>
      <c r="L69" s="176">
        <v>21</v>
      </c>
      <c r="M69" s="176">
        <f t="shared" si="3"/>
        <v>0</v>
      </c>
      <c r="N69" s="166">
        <v>0</v>
      </c>
      <c r="O69" s="166">
        <f t="shared" si="4"/>
        <v>0</v>
      </c>
      <c r="P69" s="166">
        <v>0</v>
      </c>
      <c r="Q69" s="166">
        <f t="shared" si="5"/>
        <v>0</v>
      </c>
      <c r="R69" s="166"/>
      <c r="S69" s="166"/>
      <c r="T69" s="167">
        <v>0</v>
      </c>
      <c r="U69" s="166">
        <f t="shared" si="6"/>
        <v>0</v>
      </c>
      <c r="V69" s="156"/>
      <c r="W69" s="156"/>
      <c r="X69" s="156"/>
      <c r="Y69" s="156"/>
      <c r="Z69" s="156"/>
      <c r="AA69" s="156"/>
      <c r="AB69" s="156"/>
      <c r="AC69" s="156"/>
      <c r="AD69" s="156"/>
      <c r="AE69" s="156" t="s">
        <v>104</v>
      </c>
      <c r="AF69" s="156"/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</row>
    <row r="70" spans="1:60" outlineLevel="1" x14ac:dyDescent="0.25">
      <c r="A70" s="157">
        <v>36</v>
      </c>
      <c r="B70" s="163" t="s">
        <v>386</v>
      </c>
      <c r="C70" s="199" t="s">
        <v>387</v>
      </c>
      <c r="D70" s="165" t="s">
        <v>188</v>
      </c>
      <c r="E70" s="172">
        <v>1</v>
      </c>
      <c r="F70" s="175"/>
      <c r="G70" s="176">
        <f t="shared" si="0"/>
        <v>0</v>
      </c>
      <c r="H70" s="175"/>
      <c r="I70" s="176">
        <f t="shared" si="1"/>
        <v>0</v>
      </c>
      <c r="J70" s="175"/>
      <c r="K70" s="176">
        <f t="shared" si="2"/>
        <v>0</v>
      </c>
      <c r="L70" s="176">
        <v>21</v>
      </c>
      <c r="M70" s="176">
        <f t="shared" si="3"/>
        <v>0</v>
      </c>
      <c r="N70" s="166">
        <v>0</v>
      </c>
      <c r="O70" s="166">
        <f t="shared" si="4"/>
        <v>0</v>
      </c>
      <c r="P70" s="166">
        <v>0</v>
      </c>
      <c r="Q70" s="166">
        <f t="shared" si="5"/>
        <v>0</v>
      </c>
      <c r="R70" s="166"/>
      <c r="S70" s="166"/>
      <c r="T70" s="167">
        <v>0</v>
      </c>
      <c r="U70" s="166">
        <f t="shared" si="6"/>
        <v>0</v>
      </c>
      <c r="V70" s="156"/>
      <c r="W70" s="156"/>
      <c r="X70" s="156"/>
      <c r="Y70" s="156"/>
      <c r="Z70" s="156"/>
      <c r="AA70" s="156"/>
      <c r="AB70" s="156"/>
      <c r="AC70" s="156"/>
      <c r="AD70" s="156"/>
      <c r="AE70" s="156" t="s">
        <v>104</v>
      </c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</row>
    <row r="71" spans="1:60" x14ac:dyDescent="0.25">
      <c r="A71" s="158" t="s">
        <v>99</v>
      </c>
      <c r="B71" s="164" t="s">
        <v>68</v>
      </c>
      <c r="C71" s="201" t="s">
        <v>69</v>
      </c>
      <c r="D71" s="169"/>
      <c r="E71" s="174"/>
      <c r="F71" s="177"/>
      <c r="G71" s="177">
        <f>SUMIF(AE72:AE72,"&lt;&gt;NOR",G72:G72)</f>
        <v>0</v>
      </c>
      <c r="H71" s="177"/>
      <c r="I71" s="177">
        <f>SUM(I72:I72)</f>
        <v>0</v>
      </c>
      <c r="J71" s="177"/>
      <c r="K71" s="177">
        <f>SUM(K72:K72)</f>
        <v>0</v>
      </c>
      <c r="L71" s="177"/>
      <c r="M71" s="177">
        <f>SUM(M72:M72)</f>
        <v>0</v>
      </c>
      <c r="N71" s="170"/>
      <c r="O71" s="170">
        <f>SUM(O72:O72)</f>
        <v>0</v>
      </c>
      <c r="P71" s="170"/>
      <c r="Q71" s="170">
        <f>SUM(Q72:Q72)</f>
        <v>0</v>
      </c>
      <c r="R71" s="170"/>
      <c r="S71" s="170"/>
      <c r="T71" s="171"/>
      <c r="U71" s="170">
        <f>SUM(U72:U72)</f>
        <v>29.61</v>
      </c>
      <c r="AE71" t="s">
        <v>100</v>
      </c>
    </row>
    <row r="72" spans="1:60" outlineLevel="1" x14ac:dyDescent="0.25">
      <c r="A72" s="157">
        <v>37</v>
      </c>
      <c r="B72" s="163" t="s">
        <v>388</v>
      </c>
      <c r="C72" s="199" t="s">
        <v>389</v>
      </c>
      <c r="D72" s="165" t="s">
        <v>147</v>
      </c>
      <c r="E72" s="172">
        <v>140</v>
      </c>
      <c r="F72" s="175"/>
      <c r="G72" s="176">
        <f>ROUND(E72*F72,2)</f>
        <v>0</v>
      </c>
      <c r="H72" s="175"/>
      <c r="I72" s="176">
        <f>ROUND(E72*H72,2)</f>
        <v>0</v>
      </c>
      <c r="J72" s="175"/>
      <c r="K72" s="176">
        <f>ROUND(E72*J72,2)</f>
        <v>0</v>
      </c>
      <c r="L72" s="176">
        <v>21</v>
      </c>
      <c r="M72" s="176">
        <f>G72*(1+L72/100)</f>
        <v>0</v>
      </c>
      <c r="N72" s="166">
        <v>0</v>
      </c>
      <c r="O72" s="166">
        <f>ROUND(E72*N72,5)</f>
        <v>0</v>
      </c>
      <c r="P72" s="166">
        <v>0</v>
      </c>
      <c r="Q72" s="166">
        <f>ROUND(E72*P72,5)</f>
        <v>0</v>
      </c>
      <c r="R72" s="166"/>
      <c r="S72" s="166"/>
      <c r="T72" s="167">
        <v>0.21149999999999999</v>
      </c>
      <c r="U72" s="166">
        <f>ROUND(E72*T72,2)</f>
        <v>29.61</v>
      </c>
      <c r="V72" s="156"/>
      <c r="W72" s="156"/>
      <c r="X72" s="156"/>
      <c r="Y72" s="156"/>
      <c r="Z72" s="156"/>
      <c r="AA72" s="156"/>
      <c r="AB72" s="156"/>
      <c r="AC72" s="156"/>
      <c r="AD72" s="156"/>
      <c r="AE72" s="156" t="s">
        <v>104</v>
      </c>
      <c r="AF72" s="156"/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56"/>
      <c r="BD72" s="156"/>
      <c r="BE72" s="156"/>
      <c r="BF72" s="156"/>
      <c r="BG72" s="156"/>
      <c r="BH72" s="156"/>
    </row>
    <row r="73" spans="1:60" x14ac:dyDescent="0.25">
      <c r="A73" s="158" t="s">
        <v>99</v>
      </c>
      <c r="B73" s="164" t="s">
        <v>72</v>
      </c>
      <c r="C73" s="201" t="s">
        <v>26</v>
      </c>
      <c r="D73" s="169"/>
      <c r="E73" s="174"/>
      <c r="F73" s="177"/>
      <c r="G73" s="177">
        <f>SUMIF(AE74:AE75,"&lt;&gt;NOR",G74:G75)</f>
        <v>0</v>
      </c>
      <c r="H73" s="177"/>
      <c r="I73" s="177">
        <f>SUM(I74:I75)</f>
        <v>0</v>
      </c>
      <c r="J73" s="177"/>
      <c r="K73" s="177">
        <f>SUM(K74:K75)</f>
        <v>0</v>
      </c>
      <c r="L73" s="177"/>
      <c r="M73" s="177">
        <f>SUM(M74:M75)</f>
        <v>0</v>
      </c>
      <c r="N73" s="170"/>
      <c r="O73" s="170">
        <f>SUM(O74:O75)</f>
        <v>0</v>
      </c>
      <c r="P73" s="170"/>
      <c r="Q73" s="170">
        <f>SUM(Q74:Q75)</f>
        <v>0</v>
      </c>
      <c r="R73" s="170"/>
      <c r="S73" s="170"/>
      <c r="T73" s="171"/>
      <c r="U73" s="170">
        <f>SUM(U74:U75)</f>
        <v>0</v>
      </c>
      <c r="AE73" t="s">
        <v>100</v>
      </c>
    </row>
    <row r="74" spans="1:60" outlineLevel="1" x14ac:dyDescent="0.25">
      <c r="A74" s="157">
        <v>38</v>
      </c>
      <c r="B74" s="163" t="s">
        <v>287</v>
      </c>
      <c r="C74" s="199" t="s">
        <v>293</v>
      </c>
      <c r="D74" s="165" t="s">
        <v>188</v>
      </c>
      <c r="E74" s="172">
        <v>1</v>
      </c>
      <c r="F74" s="175"/>
      <c r="G74" s="176">
        <f>ROUND(E74*F74,2)</f>
        <v>0</v>
      </c>
      <c r="H74" s="175"/>
      <c r="I74" s="176">
        <f>ROUND(E74*H74,2)</f>
        <v>0</v>
      </c>
      <c r="J74" s="175"/>
      <c r="K74" s="176">
        <f>ROUND(E74*J74,2)</f>
        <v>0</v>
      </c>
      <c r="L74" s="176">
        <v>21</v>
      </c>
      <c r="M74" s="176">
        <f>G74*(1+L74/100)</f>
        <v>0</v>
      </c>
      <c r="N74" s="166">
        <v>0</v>
      </c>
      <c r="O74" s="166">
        <f>ROUND(E74*N74,5)</f>
        <v>0</v>
      </c>
      <c r="P74" s="166">
        <v>0</v>
      </c>
      <c r="Q74" s="166">
        <f>ROUND(E74*P74,5)</f>
        <v>0</v>
      </c>
      <c r="R74" s="166"/>
      <c r="S74" s="166"/>
      <c r="T74" s="167">
        <v>0</v>
      </c>
      <c r="U74" s="166">
        <f>ROUND(E74*T74,2)</f>
        <v>0</v>
      </c>
      <c r="V74" s="156"/>
      <c r="W74" s="156"/>
      <c r="X74" s="156"/>
      <c r="Y74" s="156"/>
      <c r="Z74" s="156"/>
      <c r="AA74" s="156"/>
      <c r="AB74" s="156"/>
      <c r="AC74" s="156"/>
      <c r="AD74" s="156"/>
      <c r="AE74" s="156" t="s">
        <v>104</v>
      </c>
      <c r="AF74" s="156"/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</row>
    <row r="75" spans="1:60" outlineLevel="1" x14ac:dyDescent="0.25">
      <c r="A75" s="186">
        <v>39</v>
      </c>
      <c r="B75" s="187" t="s">
        <v>292</v>
      </c>
      <c r="C75" s="202" t="s">
        <v>291</v>
      </c>
      <c r="D75" s="188" t="s">
        <v>188</v>
      </c>
      <c r="E75" s="189">
        <v>1</v>
      </c>
      <c r="F75" s="190"/>
      <c r="G75" s="191">
        <f>ROUND(E75*F75,2)</f>
        <v>0</v>
      </c>
      <c r="H75" s="190"/>
      <c r="I75" s="191">
        <f>ROUND(E75*H75,2)</f>
        <v>0</v>
      </c>
      <c r="J75" s="190"/>
      <c r="K75" s="191">
        <f>ROUND(E75*J75,2)</f>
        <v>0</v>
      </c>
      <c r="L75" s="191">
        <v>21</v>
      </c>
      <c r="M75" s="191">
        <f>G75*(1+L75/100)</f>
        <v>0</v>
      </c>
      <c r="N75" s="192">
        <v>0</v>
      </c>
      <c r="O75" s="192">
        <f>ROUND(E75*N75,5)</f>
        <v>0</v>
      </c>
      <c r="P75" s="192">
        <v>0</v>
      </c>
      <c r="Q75" s="192">
        <f>ROUND(E75*P75,5)</f>
        <v>0</v>
      </c>
      <c r="R75" s="192"/>
      <c r="S75" s="192"/>
      <c r="T75" s="193">
        <v>0</v>
      </c>
      <c r="U75" s="192">
        <f>ROUND(E75*T75,2)</f>
        <v>0</v>
      </c>
      <c r="V75" s="156"/>
      <c r="W75" s="156"/>
      <c r="X75" s="156"/>
      <c r="Y75" s="156"/>
      <c r="Z75" s="156"/>
      <c r="AA75" s="156"/>
      <c r="AB75" s="156"/>
      <c r="AC75" s="156"/>
      <c r="AD75" s="156"/>
      <c r="AE75" s="156" t="s">
        <v>104</v>
      </c>
      <c r="AF75" s="156"/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</row>
    <row r="76" spans="1:60" x14ac:dyDescent="0.25">
      <c r="A76" s="197"/>
      <c r="B76" s="7" t="s">
        <v>294</v>
      </c>
      <c r="C76" s="203" t="s">
        <v>294</v>
      </c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197"/>
      <c r="S76" s="197"/>
      <c r="T76" s="197"/>
      <c r="U76" s="197"/>
      <c r="AC76">
        <v>15</v>
      </c>
      <c r="AD76">
        <v>21</v>
      </c>
    </row>
    <row r="77" spans="1:60" x14ac:dyDescent="0.25">
      <c r="A77" s="336"/>
      <c r="B77" s="337">
        <v>26</v>
      </c>
      <c r="C77" s="338" t="s">
        <v>294</v>
      </c>
      <c r="D77" s="339"/>
      <c r="E77" s="339"/>
      <c r="F77" s="339"/>
      <c r="G77" s="340">
        <f>G8+G41+G43+G48+G71+G73</f>
        <v>0</v>
      </c>
      <c r="H77" s="197"/>
      <c r="I77" s="197"/>
      <c r="J77" s="197"/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AC77">
        <f>SUMIF(L7:L75,AC76,G7:G75)</f>
        <v>0</v>
      </c>
      <c r="AD77">
        <f>SUMIF(L7:L75,AD76,G7:G75)</f>
        <v>0</v>
      </c>
      <c r="AE77" t="s">
        <v>295</v>
      </c>
    </row>
    <row r="78" spans="1:60" x14ac:dyDescent="0.25">
      <c r="A78" s="197"/>
      <c r="B78" s="7" t="s">
        <v>294</v>
      </c>
      <c r="C78" s="203" t="s">
        <v>294</v>
      </c>
      <c r="D78" s="197"/>
      <c r="E78" s="197"/>
      <c r="F78" s="197"/>
      <c r="G78" s="197"/>
      <c r="H78" s="197"/>
      <c r="I78" s="197"/>
      <c r="J78" s="197"/>
      <c r="K78" s="197"/>
      <c r="L78" s="197"/>
      <c r="M78" s="197"/>
      <c r="N78" s="197"/>
      <c r="O78" s="197"/>
      <c r="P78" s="197"/>
      <c r="Q78" s="197"/>
      <c r="R78" s="197"/>
      <c r="S78" s="197"/>
      <c r="T78" s="197"/>
      <c r="U78" s="197"/>
    </row>
    <row r="79" spans="1:60" x14ac:dyDescent="0.25">
      <c r="A79" s="197"/>
      <c r="B79" s="7" t="s">
        <v>294</v>
      </c>
      <c r="C79" s="203" t="s">
        <v>294</v>
      </c>
      <c r="D79" s="197"/>
      <c r="E79" s="197"/>
      <c r="F79" s="197"/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</row>
    <row r="80" spans="1:60" x14ac:dyDescent="0.25">
      <c r="A80" s="264">
        <v>33</v>
      </c>
      <c r="B80" s="264"/>
      <c r="C80" s="265"/>
      <c r="D80" s="197"/>
      <c r="E80" s="197"/>
      <c r="F80" s="197"/>
      <c r="G80" s="197"/>
      <c r="H80" s="197"/>
      <c r="I80" s="197"/>
      <c r="J80" s="197"/>
      <c r="K80" s="197"/>
      <c r="L80" s="197"/>
      <c r="M80" s="197"/>
      <c r="N80" s="197"/>
      <c r="O80" s="197"/>
      <c r="P80" s="197"/>
      <c r="Q80" s="197"/>
      <c r="R80" s="197"/>
      <c r="S80" s="197"/>
      <c r="T80" s="197"/>
      <c r="U80" s="197"/>
    </row>
    <row r="81" spans="1:31" x14ac:dyDescent="0.25">
      <c r="A81" s="266"/>
      <c r="B81" s="267"/>
      <c r="C81" s="268"/>
      <c r="D81" s="267"/>
      <c r="E81" s="267"/>
      <c r="F81" s="267"/>
      <c r="G81" s="269"/>
      <c r="H81" s="197"/>
      <c r="I81" s="197"/>
      <c r="J81" s="197"/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AE81" t="s">
        <v>296</v>
      </c>
    </row>
    <row r="82" spans="1:31" x14ac:dyDescent="0.25">
      <c r="A82" s="270"/>
      <c r="B82" s="271"/>
      <c r="C82" s="272"/>
      <c r="D82" s="271"/>
      <c r="E82" s="271"/>
      <c r="F82" s="271"/>
      <c r="G82" s="273"/>
      <c r="H82" s="197"/>
      <c r="I82" s="197"/>
      <c r="J82" s="197"/>
      <c r="K82" s="197"/>
      <c r="L82" s="197"/>
      <c r="M82" s="197"/>
      <c r="N82" s="197"/>
      <c r="O82" s="197"/>
      <c r="P82" s="197"/>
      <c r="Q82" s="197"/>
      <c r="R82" s="197"/>
      <c r="S82" s="197"/>
      <c r="T82" s="197"/>
      <c r="U82" s="197"/>
    </row>
    <row r="83" spans="1:31" x14ac:dyDescent="0.25">
      <c r="A83" s="270"/>
      <c r="B83" s="271"/>
      <c r="C83" s="272"/>
      <c r="D83" s="271"/>
      <c r="E83" s="271"/>
      <c r="F83" s="271"/>
      <c r="G83" s="273"/>
      <c r="H83" s="197"/>
      <c r="I83" s="197"/>
      <c r="J83" s="197"/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</row>
    <row r="84" spans="1:31" x14ac:dyDescent="0.25">
      <c r="A84" s="270"/>
      <c r="B84" s="271"/>
      <c r="C84" s="272"/>
      <c r="D84" s="271"/>
      <c r="E84" s="271"/>
      <c r="F84" s="271"/>
      <c r="G84" s="273"/>
      <c r="H84" s="197"/>
      <c r="I84" s="197"/>
      <c r="J84" s="197"/>
      <c r="K84" s="197"/>
      <c r="L84" s="197"/>
      <c r="M84" s="197"/>
      <c r="N84" s="197"/>
      <c r="O84" s="197"/>
      <c r="P84" s="197"/>
      <c r="Q84" s="197"/>
      <c r="R84" s="197"/>
      <c r="S84" s="197"/>
      <c r="T84" s="197"/>
      <c r="U84" s="197"/>
    </row>
    <row r="85" spans="1:31" x14ac:dyDescent="0.25">
      <c r="A85" s="274"/>
      <c r="B85" s="275"/>
      <c r="C85" s="276"/>
      <c r="D85" s="275"/>
      <c r="E85" s="275"/>
      <c r="F85" s="275"/>
      <c r="G85" s="277"/>
      <c r="H85" s="197"/>
      <c r="I85" s="197"/>
      <c r="J85" s="197"/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</row>
    <row r="86" spans="1:31" x14ac:dyDescent="0.25">
      <c r="A86" s="197"/>
      <c r="B86" s="7" t="s">
        <v>294</v>
      </c>
      <c r="C86" s="203" t="s">
        <v>294</v>
      </c>
      <c r="D86" s="197"/>
      <c r="E86" s="197"/>
      <c r="F86" s="197"/>
      <c r="G86" s="197"/>
      <c r="H86" s="197"/>
      <c r="I86" s="197"/>
      <c r="J86" s="197"/>
      <c r="K86" s="197"/>
      <c r="L86" s="197"/>
      <c r="M86" s="197"/>
      <c r="N86" s="197"/>
      <c r="O86" s="197"/>
      <c r="P86" s="197"/>
      <c r="Q86" s="197"/>
      <c r="R86" s="197"/>
      <c r="S86" s="197"/>
      <c r="T86" s="197"/>
      <c r="U86" s="197"/>
    </row>
    <row r="87" spans="1:31" x14ac:dyDescent="0.25">
      <c r="C87" s="205"/>
      <c r="AE87" t="s">
        <v>297</v>
      </c>
    </row>
  </sheetData>
  <mergeCells count="6">
    <mergeCell ref="A1:G1"/>
    <mergeCell ref="C2:G2"/>
    <mergeCell ref="C3:G3"/>
    <mergeCell ref="C4:G4"/>
    <mergeCell ref="A80:C80"/>
    <mergeCell ref="A81:G85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100"/>
  <sheetViews>
    <sheetView showGridLines="0" showZeros="0" zoomScaleNormal="100" zoomScaleSheetLayoutView="100" workbookViewId="0">
      <selection sqref="A1:G1"/>
    </sheetView>
  </sheetViews>
  <sheetFormatPr defaultColWidth="9.33203125" defaultRowHeight="13.2" x14ac:dyDescent="0.25"/>
  <cols>
    <col min="1" max="1" width="4.44140625" style="342" customWidth="1"/>
    <col min="2" max="2" width="4.6640625" style="342" customWidth="1"/>
    <col min="3" max="3" width="40.44140625" style="342" customWidth="1"/>
    <col min="4" max="4" width="5.5546875" style="342" customWidth="1"/>
    <col min="5" max="5" width="8.5546875" style="360" customWidth="1"/>
    <col min="6" max="6" width="9.6640625" style="342" customWidth="1"/>
    <col min="7" max="9" width="10.88671875" style="342" customWidth="1"/>
    <col min="10" max="10" width="13.88671875" style="342" customWidth="1"/>
    <col min="11" max="16384" width="9.33203125" style="342"/>
  </cols>
  <sheetData>
    <row r="1" spans="1:30" ht="15.6" x14ac:dyDescent="0.3">
      <c r="A1" s="341" t="s">
        <v>390</v>
      </c>
      <c r="B1" s="341"/>
      <c r="C1" s="341"/>
      <c r="D1" s="341"/>
      <c r="E1" s="341"/>
      <c r="F1" s="341"/>
      <c r="G1" s="341"/>
    </row>
    <row r="2" spans="1:30" ht="14.25" customHeight="1" thickBot="1" x14ac:dyDescent="0.3">
      <c r="B2" s="343"/>
      <c r="C2" s="344"/>
      <c r="D2" s="344"/>
      <c r="E2" s="345"/>
      <c r="F2" s="344"/>
      <c r="G2" s="344"/>
    </row>
    <row r="3" spans="1:30" ht="13.8" thickTop="1" x14ac:dyDescent="0.25">
      <c r="A3" s="346" t="s">
        <v>391</v>
      </c>
      <c r="B3" s="347"/>
      <c r="C3" s="348" t="s">
        <v>392</v>
      </c>
      <c r="D3" s="349"/>
      <c r="E3" s="350"/>
      <c r="F3" s="351"/>
      <c r="G3" s="352"/>
    </row>
    <row r="4" spans="1:30" ht="13.8" thickBot="1" x14ac:dyDescent="0.3">
      <c r="A4" s="353" t="s">
        <v>393</v>
      </c>
      <c r="B4" s="354"/>
      <c r="C4" s="355" t="s">
        <v>394</v>
      </c>
      <c r="D4" s="356"/>
      <c r="E4" s="357"/>
      <c r="F4" s="357"/>
      <c r="G4" s="358"/>
    </row>
    <row r="5" spans="1:30" ht="13.8" thickTop="1" x14ac:dyDescent="0.25">
      <c r="A5" s="359"/>
      <c r="G5" s="361"/>
    </row>
    <row r="6" spans="1:30" ht="27" customHeight="1" x14ac:dyDescent="0.25">
      <c r="A6" s="362" t="s">
        <v>81</v>
      </c>
      <c r="B6" s="363"/>
      <c r="C6" s="363" t="s">
        <v>83</v>
      </c>
      <c r="D6" s="363" t="s">
        <v>84</v>
      </c>
      <c r="E6" s="364" t="s">
        <v>85</v>
      </c>
      <c r="F6" s="363" t="s">
        <v>86</v>
      </c>
      <c r="G6" s="365" t="s">
        <v>395</v>
      </c>
      <c r="H6" s="363" t="s">
        <v>86</v>
      </c>
      <c r="I6" s="365" t="s">
        <v>395</v>
      </c>
    </row>
    <row r="7" spans="1:30" x14ac:dyDescent="0.25">
      <c r="A7" s="366" t="s">
        <v>99</v>
      </c>
      <c r="B7" s="367"/>
      <c r="C7" s="368"/>
      <c r="D7" s="369"/>
      <c r="E7" s="370"/>
      <c r="F7" s="370"/>
      <c r="G7" s="371"/>
      <c r="H7" s="372"/>
      <c r="I7" s="373"/>
    </row>
    <row r="8" spans="1:30" x14ac:dyDescent="0.25">
      <c r="A8" s="374"/>
      <c r="B8" s="375"/>
      <c r="C8" s="376" t="s">
        <v>396</v>
      </c>
      <c r="D8" s="377"/>
      <c r="E8" s="378"/>
      <c r="F8" s="379" t="s">
        <v>397</v>
      </c>
      <c r="G8" s="380"/>
      <c r="H8" s="379" t="s">
        <v>30</v>
      </c>
      <c r="I8" s="380"/>
    </row>
    <row r="9" spans="1:30" x14ac:dyDescent="0.25">
      <c r="A9" s="381">
        <v>1</v>
      </c>
      <c r="B9" s="382"/>
      <c r="C9" s="383" t="s">
        <v>398</v>
      </c>
      <c r="D9" s="384" t="s">
        <v>399</v>
      </c>
      <c r="E9" s="385">
        <v>4</v>
      </c>
      <c r="F9" s="385"/>
      <c r="G9" s="386">
        <f t="shared" ref="G9:G20" si="0">E9*F9</f>
        <v>0</v>
      </c>
      <c r="H9" s="387"/>
      <c r="I9" s="386">
        <f>H9*E9</f>
        <v>0</v>
      </c>
      <c r="AC9" s="388">
        <v>1</v>
      </c>
      <c r="AD9" s="388">
        <v>9</v>
      </c>
    </row>
    <row r="10" spans="1:30" ht="20.399999999999999" x14ac:dyDescent="0.25">
      <c r="A10" s="381">
        <v>2</v>
      </c>
      <c r="B10" s="382"/>
      <c r="C10" s="383" t="s">
        <v>400</v>
      </c>
      <c r="D10" s="384" t="s">
        <v>236</v>
      </c>
      <c r="E10" s="385">
        <v>4</v>
      </c>
      <c r="F10" s="385"/>
      <c r="G10" s="386">
        <f t="shared" si="0"/>
        <v>0</v>
      </c>
      <c r="H10" s="387"/>
      <c r="I10" s="386">
        <f t="shared" ref="I10:I20" si="1">H10*E10</f>
        <v>0</v>
      </c>
      <c r="AC10" s="388"/>
      <c r="AD10" s="388"/>
    </row>
    <row r="11" spans="1:30" x14ac:dyDescent="0.25">
      <c r="A11" s="381">
        <v>3</v>
      </c>
      <c r="B11" s="382"/>
      <c r="C11" s="383" t="s">
        <v>401</v>
      </c>
      <c r="D11" s="384" t="s">
        <v>399</v>
      </c>
      <c r="E11" s="385">
        <v>4</v>
      </c>
      <c r="F11" s="387"/>
      <c r="G11" s="386">
        <f t="shared" si="0"/>
        <v>0</v>
      </c>
      <c r="H11" s="385"/>
      <c r="I11" s="386">
        <f t="shared" si="1"/>
        <v>0</v>
      </c>
      <c r="AC11" s="388"/>
      <c r="AD11" s="388"/>
    </row>
    <row r="12" spans="1:30" x14ac:dyDescent="0.25">
      <c r="A12" s="381">
        <v>4</v>
      </c>
      <c r="B12" s="382"/>
      <c r="C12" s="383" t="s">
        <v>402</v>
      </c>
      <c r="D12" s="384" t="s">
        <v>124</v>
      </c>
      <c r="E12" s="385">
        <f>4*0.25</f>
        <v>1</v>
      </c>
      <c r="F12" s="387"/>
      <c r="G12" s="386">
        <f t="shared" si="0"/>
        <v>0</v>
      </c>
      <c r="H12" s="385"/>
      <c r="I12" s="386">
        <f t="shared" si="1"/>
        <v>0</v>
      </c>
      <c r="AC12" s="388"/>
      <c r="AD12" s="388"/>
    </row>
    <row r="13" spans="1:30" x14ac:dyDescent="0.25">
      <c r="A13" s="381">
        <v>5</v>
      </c>
      <c r="B13" s="382"/>
      <c r="C13" s="383" t="s">
        <v>403</v>
      </c>
      <c r="D13" s="384" t="s">
        <v>399</v>
      </c>
      <c r="E13" s="385">
        <v>4</v>
      </c>
      <c r="F13" s="385"/>
      <c r="G13" s="386">
        <f t="shared" si="0"/>
        <v>0</v>
      </c>
      <c r="H13" s="387"/>
      <c r="I13" s="386">
        <f t="shared" si="1"/>
        <v>0</v>
      </c>
      <c r="AC13" s="388">
        <v>1</v>
      </c>
      <c r="AD13" s="388">
        <v>9</v>
      </c>
    </row>
    <row r="14" spans="1:30" x14ac:dyDescent="0.25">
      <c r="A14" s="381">
        <v>6</v>
      </c>
      <c r="B14" s="382"/>
      <c r="C14" s="383" t="s">
        <v>404</v>
      </c>
      <c r="D14" s="384" t="s">
        <v>117</v>
      </c>
      <c r="E14" s="385">
        <v>82</v>
      </c>
      <c r="F14" s="385"/>
      <c r="G14" s="389">
        <f>F14*E14</f>
        <v>0</v>
      </c>
      <c r="H14" s="387"/>
      <c r="I14" s="386">
        <f>H14*E14</f>
        <v>0</v>
      </c>
      <c r="J14" s="342" t="s">
        <v>405</v>
      </c>
      <c r="AC14" s="388"/>
      <c r="AD14" s="388"/>
    </row>
    <row r="15" spans="1:30" x14ac:dyDescent="0.25">
      <c r="A15" s="381">
        <v>7</v>
      </c>
      <c r="B15" s="382"/>
      <c r="C15" s="383" t="s">
        <v>406</v>
      </c>
      <c r="D15" s="384" t="s">
        <v>117</v>
      </c>
      <c r="E15" s="385">
        <v>82</v>
      </c>
      <c r="F15" s="385"/>
      <c r="G15" s="389">
        <f t="shared" ref="G15" si="2">F15*E15</f>
        <v>0</v>
      </c>
      <c r="H15" s="387"/>
      <c r="I15" s="386">
        <f t="shared" si="1"/>
        <v>0</v>
      </c>
      <c r="AC15" s="388"/>
      <c r="AD15" s="388"/>
    </row>
    <row r="16" spans="1:30" x14ac:dyDescent="0.25">
      <c r="A16" s="381">
        <v>8</v>
      </c>
      <c r="B16" s="382"/>
      <c r="C16" s="383" t="s">
        <v>407</v>
      </c>
      <c r="D16" s="384" t="s">
        <v>117</v>
      </c>
      <c r="E16" s="385">
        <v>85</v>
      </c>
      <c r="F16" s="387"/>
      <c r="G16" s="386">
        <f t="shared" si="0"/>
        <v>0</v>
      </c>
      <c r="H16" s="387"/>
      <c r="I16" s="386">
        <f t="shared" si="1"/>
        <v>0</v>
      </c>
      <c r="AC16" s="388"/>
      <c r="AD16" s="388"/>
    </row>
    <row r="17" spans="1:30" x14ac:dyDescent="0.25">
      <c r="A17" s="381">
        <v>9</v>
      </c>
      <c r="B17" s="382"/>
      <c r="C17" s="383" t="s">
        <v>408</v>
      </c>
      <c r="D17" s="384" t="s">
        <v>117</v>
      </c>
      <c r="E17" s="385">
        <v>82</v>
      </c>
      <c r="F17" s="387"/>
      <c r="G17" s="386">
        <f t="shared" si="0"/>
        <v>0</v>
      </c>
      <c r="H17" s="387"/>
      <c r="I17" s="386">
        <f t="shared" si="1"/>
        <v>0</v>
      </c>
      <c r="AC17" s="388"/>
      <c r="AD17" s="388"/>
    </row>
    <row r="18" spans="1:30" x14ac:dyDescent="0.25">
      <c r="A18" s="381">
        <v>10</v>
      </c>
      <c r="B18" s="382"/>
      <c r="C18" s="383" t="s">
        <v>409</v>
      </c>
      <c r="D18" s="384" t="s">
        <v>124</v>
      </c>
      <c r="E18" s="385">
        <f>0.28*82</f>
        <v>22.96</v>
      </c>
      <c r="F18" s="385"/>
      <c r="G18" s="386">
        <f t="shared" si="0"/>
        <v>0</v>
      </c>
      <c r="H18" s="387"/>
      <c r="I18" s="386">
        <f t="shared" si="1"/>
        <v>0</v>
      </c>
      <c r="AC18" s="388"/>
      <c r="AD18" s="388"/>
    </row>
    <row r="19" spans="1:30" x14ac:dyDescent="0.25">
      <c r="A19" s="381">
        <v>11</v>
      </c>
      <c r="B19" s="382"/>
      <c r="C19" s="383" t="s">
        <v>410</v>
      </c>
      <c r="D19" s="384" t="s">
        <v>147</v>
      </c>
      <c r="E19" s="385">
        <f>1.6*0.1*82+0.3*4</f>
        <v>14.320000000000002</v>
      </c>
      <c r="F19" s="387"/>
      <c r="G19" s="386">
        <f t="shared" si="0"/>
        <v>0</v>
      </c>
      <c r="H19" s="387"/>
      <c r="I19" s="386">
        <f t="shared" si="1"/>
        <v>0</v>
      </c>
      <c r="AC19" s="388"/>
      <c r="AD19" s="388"/>
    </row>
    <row r="20" spans="1:30" x14ac:dyDescent="0.25">
      <c r="A20" s="381">
        <v>12</v>
      </c>
      <c r="B20" s="382"/>
      <c r="C20" s="383" t="s">
        <v>411</v>
      </c>
      <c r="D20" s="384" t="s">
        <v>103</v>
      </c>
      <c r="E20" s="385">
        <v>85</v>
      </c>
      <c r="F20" s="385"/>
      <c r="G20" s="386">
        <f t="shared" si="0"/>
        <v>0</v>
      </c>
      <c r="H20" s="387"/>
      <c r="I20" s="386">
        <f t="shared" si="1"/>
        <v>0</v>
      </c>
      <c r="AC20" s="388"/>
      <c r="AD20" s="388"/>
    </row>
    <row r="21" spans="1:30" x14ac:dyDescent="0.25">
      <c r="A21" s="390"/>
      <c r="B21" s="391"/>
      <c r="C21" s="392"/>
      <c r="D21" s="393"/>
      <c r="E21" s="394"/>
      <c r="F21" s="394"/>
      <c r="G21" s="395">
        <f>SUM(G9:G20)</f>
        <v>0</v>
      </c>
      <c r="H21" s="394"/>
      <c r="I21" s="395">
        <f>SUM(I9:I20)</f>
        <v>0</v>
      </c>
      <c r="AC21" s="388"/>
      <c r="AD21" s="388"/>
    </row>
    <row r="22" spans="1:30" x14ac:dyDescent="0.25">
      <c r="A22" s="390"/>
      <c r="B22" s="391"/>
      <c r="C22" s="392"/>
      <c r="D22" s="393"/>
      <c r="E22" s="394"/>
      <c r="F22" s="394"/>
      <c r="G22" s="396"/>
      <c r="H22" s="397"/>
      <c r="I22" s="398">
        <f>I21+G21</f>
        <v>0</v>
      </c>
      <c r="AC22" s="388"/>
      <c r="AD22" s="388"/>
    </row>
    <row r="23" spans="1:30" x14ac:dyDescent="0.25">
      <c r="A23" s="399"/>
      <c r="B23" s="400"/>
      <c r="C23" s="401" t="s">
        <v>412</v>
      </c>
      <c r="D23" s="402"/>
      <c r="E23" s="403"/>
      <c r="F23" s="379" t="s">
        <v>397</v>
      </c>
      <c r="G23" s="380"/>
      <c r="H23" s="379" t="s">
        <v>30</v>
      </c>
      <c r="I23" s="380"/>
      <c r="AC23" s="388"/>
      <c r="AD23" s="388"/>
    </row>
    <row r="24" spans="1:30" x14ac:dyDescent="0.25">
      <c r="A24" s="381">
        <v>13</v>
      </c>
      <c r="B24" s="382"/>
      <c r="C24" s="383" t="s">
        <v>413</v>
      </c>
      <c r="D24" s="384" t="s">
        <v>117</v>
      </c>
      <c r="E24" s="385">
        <v>16</v>
      </c>
      <c r="F24" s="387"/>
      <c r="G24" s="389">
        <f>F24*E24</f>
        <v>0</v>
      </c>
      <c r="H24" s="387"/>
      <c r="I24" s="386">
        <f t="shared" ref="I24:I30" si="3">H24*E24</f>
        <v>0</v>
      </c>
      <c r="AC24" s="388">
        <v>12</v>
      </c>
      <c r="AD24" s="388">
        <v>0</v>
      </c>
    </row>
    <row r="25" spans="1:30" x14ac:dyDescent="0.25">
      <c r="A25" s="381">
        <v>14</v>
      </c>
      <c r="B25" s="382"/>
      <c r="C25" s="383" t="s">
        <v>414</v>
      </c>
      <c r="D25" s="384" t="s">
        <v>117</v>
      </c>
      <c r="E25" s="385">
        <v>80</v>
      </c>
      <c r="F25" s="387"/>
      <c r="G25" s="389">
        <f>F25*E25</f>
        <v>0</v>
      </c>
      <c r="H25" s="387"/>
      <c r="I25" s="386">
        <f t="shared" si="3"/>
        <v>0</v>
      </c>
      <c r="AC25" s="388"/>
      <c r="AD25" s="388"/>
    </row>
    <row r="26" spans="1:30" x14ac:dyDescent="0.25">
      <c r="A26" s="381">
        <v>15</v>
      </c>
      <c r="B26" s="382"/>
      <c r="C26" s="383" t="s">
        <v>415</v>
      </c>
      <c r="D26" s="384" t="s">
        <v>117</v>
      </c>
      <c r="E26" s="385">
        <v>85</v>
      </c>
      <c r="F26" s="387"/>
      <c r="G26" s="386">
        <f t="shared" ref="G26" si="4">E26*F26</f>
        <v>0</v>
      </c>
      <c r="H26" s="387"/>
      <c r="I26" s="386">
        <f t="shared" si="3"/>
        <v>0</v>
      </c>
      <c r="AC26" s="388"/>
      <c r="AD26" s="388"/>
    </row>
    <row r="27" spans="1:30" x14ac:dyDescent="0.25">
      <c r="A27" s="381">
        <v>16</v>
      </c>
      <c r="B27" s="382"/>
      <c r="C27" s="383" t="s">
        <v>416</v>
      </c>
      <c r="D27" s="384" t="s">
        <v>399</v>
      </c>
      <c r="E27" s="385">
        <v>16</v>
      </c>
      <c r="F27" s="387"/>
      <c r="G27" s="389">
        <f>F27*E27</f>
        <v>0</v>
      </c>
      <c r="H27" s="387"/>
      <c r="I27" s="386">
        <f t="shared" si="3"/>
        <v>0</v>
      </c>
      <c r="AC27" s="388"/>
      <c r="AD27" s="388"/>
    </row>
    <row r="28" spans="1:30" x14ac:dyDescent="0.25">
      <c r="A28" s="381">
        <v>17</v>
      </c>
      <c r="B28" s="382"/>
      <c r="C28" s="383" t="s">
        <v>417</v>
      </c>
      <c r="D28" s="384" t="s">
        <v>117</v>
      </c>
      <c r="E28" s="385">
        <v>95</v>
      </c>
      <c r="F28" s="387"/>
      <c r="G28" s="389">
        <f t="shared" ref="G28:G30" si="5">F28*E28</f>
        <v>0</v>
      </c>
      <c r="H28" s="387"/>
      <c r="I28" s="386">
        <f t="shared" si="3"/>
        <v>0</v>
      </c>
      <c r="AC28" s="388"/>
      <c r="AD28" s="388"/>
    </row>
    <row r="29" spans="1:30" x14ac:dyDescent="0.25">
      <c r="A29" s="381">
        <v>18</v>
      </c>
      <c r="B29" s="382"/>
      <c r="C29" s="383" t="s">
        <v>418</v>
      </c>
      <c r="D29" s="384" t="s">
        <v>399</v>
      </c>
      <c r="E29" s="385">
        <v>3</v>
      </c>
      <c r="F29" s="387"/>
      <c r="G29" s="389">
        <f t="shared" si="5"/>
        <v>0</v>
      </c>
      <c r="H29" s="387"/>
      <c r="I29" s="386">
        <f t="shared" si="3"/>
        <v>0</v>
      </c>
      <c r="AC29" s="388"/>
      <c r="AD29" s="388"/>
    </row>
    <row r="30" spans="1:30" x14ac:dyDescent="0.25">
      <c r="A30" s="381">
        <v>19</v>
      </c>
      <c r="B30" s="382"/>
      <c r="C30" s="383" t="s">
        <v>419</v>
      </c>
      <c r="D30" s="384" t="s">
        <v>399</v>
      </c>
      <c r="E30" s="385">
        <v>8</v>
      </c>
      <c r="F30" s="385"/>
      <c r="G30" s="389">
        <f t="shared" si="5"/>
        <v>0</v>
      </c>
      <c r="H30" s="387"/>
      <c r="I30" s="386">
        <f t="shared" si="3"/>
        <v>0</v>
      </c>
      <c r="AC30" s="388"/>
      <c r="AD30" s="388"/>
    </row>
    <row r="31" spans="1:30" x14ac:dyDescent="0.25">
      <c r="A31" s="390"/>
      <c r="B31" s="391"/>
      <c r="C31" s="392"/>
      <c r="D31" s="393"/>
      <c r="E31" s="394"/>
      <c r="F31" s="394"/>
      <c r="G31" s="395">
        <f>SUM(G24:G30)</f>
        <v>0</v>
      </c>
      <c r="H31" s="394"/>
      <c r="I31" s="395">
        <f>SUM(I24:I30)</f>
        <v>0</v>
      </c>
      <c r="AC31" s="388"/>
      <c r="AD31" s="388"/>
    </row>
    <row r="32" spans="1:30" x14ac:dyDescent="0.25">
      <c r="A32" s="404"/>
      <c r="B32" s="405"/>
      <c r="C32" s="406"/>
      <c r="D32" s="407"/>
      <c r="E32" s="408"/>
      <c r="F32" s="394"/>
      <c r="G32" s="396"/>
      <c r="H32" s="397"/>
      <c r="I32" s="398">
        <f>I31+G31</f>
        <v>0</v>
      </c>
      <c r="AC32" s="388"/>
      <c r="AD32" s="388"/>
    </row>
    <row r="33" spans="1:30" x14ac:dyDescent="0.25">
      <c r="A33" s="409"/>
      <c r="B33" s="410"/>
      <c r="C33" s="411" t="s">
        <v>420</v>
      </c>
      <c r="D33" s="412"/>
      <c r="E33" s="413"/>
      <c r="F33" s="414" t="s">
        <v>397</v>
      </c>
      <c r="G33" s="415"/>
      <c r="H33" s="414" t="s">
        <v>30</v>
      </c>
      <c r="I33" s="415"/>
      <c r="AC33" s="388"/>
      <c r="AD33" s="388"/>
    </row>
    <row r="34" spans="1:30" x14ac:dyDescent="0.25">
      <c r="A34" s="381">
        <v>20</v>
      </c>
      <c r="B34" s="416"/>
      <c r="C34" s="383" t="s">
        <v>421</v>
      </c>
      <c r="D34" s="384" t="s">
        <v>399</v>
      </c>
      <c r="E34" s="385">
        <v>4</v>
      </c>
      <c r="F34" s="387"/>
      <c r="G34" s="389">
        <f t="shared" ref="G34:G39" si="6">F34*E34</f>
        <v>0</v>
      </c>
      <c r="H34" s="387"/>
      <c r="I34" s="386">
        <f t="shared" ref="I34:I39" si="7">H34*E34</f>
        <v>0</v>
      </c>
      <c r="AC34" s="388"/>
      <c r="AD34" s="388"/>
    </row>
    <row r="35" spans="1:30" ht="20.399999999999999" x14ac:dyDescent="0.25">
      <c r="A35" s="381">
        <v>21</v>
      </c>
      <c r="B35" s="416"/>
      <c r="C35" s="383" t="s">
        <v>422</v>
      </c>
      <c r="D35" s="384" t="s">
        <v>399</v>
      </c>
      <c r="E35" s="385">
        <v>4</v>
      </c>
      <c r="F35" s="387"/>
      <c r="G35" s="389">
        <f t="shared" si="6"/>
        <v>0</v>
      </c>
      <c r="H35" s="387"/>
      <c r="I35" s="386">
        <f t="shared" si="7"/>
        <v>0</v>
      </c>
      <c r="AC35" s="388"/>
      <c r="AD35" s="388"/>
    </row>
    <row r="36" spans="1:30" x14ac:dyDescent="0.25">
      <c r="A36" s="381">
        <v>22</v>
      </c>
      <c r="B36" s="416"/>
      <c r="C36" s="383" t="s">
        <v>423</v>
      </c>
      <c r="D36" s="384" t="s">
        <v>399</v>
      </c>
      <c r="E36" s="385">
        <v>4</v>
      </c>
      <c r="F36" s="387"/>
      <c r="G36" s="389">
        <f t="shared" si="6"/>
        <v>0</v>
      </c>
      <c r="H36" s="387"/>
      <c r="I36" s="386">
        <f t="shared" si="7"/>
        <v>0</v>
      </c>
      <c r="AC36" s="388"/>
      <c r="AD36" s="388"/>
    </row>
    <row r="37" spans="1:30" ht="20.399999999999999" x14ac:dyDescent="0.25">
      <c r="A37" s="381">
        <v>23</v>
      </c>
      <c r="B37" s="382"/>
      <c r="C37" s="383" t="s">
        <v>424</v>
      </c>
      <c r="D37" s="384" t="s">
        <v>399</v>
      </c>
      <c r="E37" s="385">
        <v>4</v>
      </c>
      <c r="F37" s="387"/>
      <c r="G37" s="389">
        <f t="shared" si="6"/>
        <v>0</v>
      </c>
      <c r="H37" s="387"/>
      <c r="I37" s="386">
        <f t="shared" si="7"/>
        <v>0</v>
      </c>
      <c r="AC37" s="388"/>
      <c r="AD37" s="388"/>
    </row>
    <row r="38" spans="1:30" x14ac:dyDescent="0.25">
      <c r="A38" s="381">
        <v>24</v>
      </c>
      <c r="B38" s="382"/>
      <c r="C38" s="417" t="s">
        <v>425</v>
      </c>
      <c r="D38" s="418" t="s">
        <v>117</v>
      </c>
      <c r="E38" s="419">
        <v>36</v>
      </c>
      <c r="F38" s="387"/>
      <c r="G38" s="389">
        <f t="shared" si="6"/>
        <v>0</v>
      </c>
      <c r="H38" s="387"/>
      <c r="I38" s="386">
        <f t="shared" si="7"/>
        <v>0</v>
      </c>
      <c r="AC38" s="388"/>
      <c r="AD38" s="388"/>
    </row>
    <row r="39" spans="1:30" x14ac:dyDescent="0.25">
      <c r="A39" s="381">
        <v>25</v>
      </c>
      <c r="B39" s="382"/>
      <c r="C39" s="417" t="s">
        <v>426</v>
      </c>
      <c r="D39" s="418" t="s">
        <v>427</v>
      </c>
      <c r="E39" s="419">
        <v>8</v>
      </c>
      <c r="F39" s="385"/>
      <c r="G39" s="389">
        <f t="shared" si="6"/>
        <v>0</v>
      </c>
      <c r="H39" s="387"/>
      <c r="I39" s="386">
        <f t="shared" si="7"/>
        <v>0</v>
      </c>
      <c r="AC39" s="388"/>
      <c r="AD39" s="388"/>
    </row>
    <row r="40" spans="1:30" x14ac:dyDescent="0.25">
      <c r="A40" s="390"/>
      <c r="B40" s="391"/>
      <c r="C40" s="392"/>
      <c r="D40" s="393"/>
      <c r="E40" s="394"/>
      <c r="F40" s="394"/>
      <c r="G40" s="395">
        <f>SUM(G34:G39)</f>
        <v>0</v>
      </c>
      <c r="H40" s="394"/>
      <c r="I40" s="395">
        <f>SUM(I34:I39)</f>
        <v>0</v>
      </c>
      <c r="AC40" s="388"/>
      <c r="AD40" s="388"/>
    </row>
    <row r="41" spans="1:30" x14ac:dyDescent="0.25">
      <c r="A41" s="390"/>
      <c r="B41" s="391"/>
      <c r="C41" s="392"/>
      <c r="D41" s="393"/>
      <c r="E41" s="394"/>
      <c r="F41" s="420"/>
      <c r="G41" s="396"/>
      <c r="H41" s="397"/>
      <c r="I41" s="398">
        <f>I40+G40</f>
        <v>0</v>
      </c>
      <c r="AC41" s="388"/>
      <c r="AD41" s="388"/>
    </row>
    <row r="42" spans="1:30" x14ac:dyDescent="0.25">
      <c r="A42" s="421"/>
      <c r="B42" s="422" t="s">
        <v>428</v>
      </c>
      <c r="C42" s="423"/>
      <c r="D42" s="424"/>
      <c r="E42" s="425"/>
      <c r="F42" s="425"/>
      <c r="G42" s="426"/>
      <c r="H42" s="427">
        <f>I41+I32+I22</f>
        <v>0</v>
      </c>
      <c r="I42" s="428"/>
    </row>
    <row r="43" spans="1:30" x14ac:dyDescent="0.25">
      <c r="E43" s="342"/>
    </row>
    <row r="44" spans="1:30" x14ac:dyDescent="0.25">
      <c r="E44" s="342"/>
    </row>
    <row r="45" spans="1:30" ht="17.399999999999999" x14ac:dyDescent="0.3">
      <c r="A45" s="429" t="s">
        <v>429</v>
      </c>
      <c r="B45" s="429"/>
      <c r="C45" s="429"/>
      <c r="D45" s="429"/>
      <c r="E45" s="429"/>
      <c r="F45" s="429"/>
      <c r="G45" s="430"/>
      <c r="H45" s="429"/>
      <c r="I45" s="429"/>
    </row>
    <row r="46" spans="1:30" ht="13.8" thickBot="1" x14ac:dyDescent="0.3">
      <c r="A46" s="431"/>
      <c r="B46" s="431"/>
      <c r="C46" s="431"/>
      <c r="D46" s="431"/>
      <c r="E46" s="431"/>
      <c r="F46" s="431"/>
      <c r="G46" s="431"/>
      <c r="H46" s="431"/>
      <c r="I46" s="431"/>
    </row>
    <row r="47" spans="1:30" x14ac:dyDescent="0.25">
      <c r="A47" s="432" t="s">
        <v>430</v>
      </c>
      <c r="B47" s="433"/>
      <c r="C47" s="433"/>
      <c r="D47" s="434"/>
      <c r="E47" s="435" t="s">
        <v>84</v>
      </c>
      <c r="F47" s="436" t="s">
        <v>431</v>
      </c>
      <c r="G47" s="437" t="s">
        <v>432</v>
      </c>
      <c r="H47" s="438" t="s">
        <v>432</v>
      </c>
      <c r="I47" s="439"/>
    </row>
    <row r="48" spans="1:30" x14ac:dyDescent="0.25">
      <c r="A48" s="440">
        <v>26</v>
      </c>
      <c r="B48" s="441" t="s">
        <v>433</v>
      </c>
      <c r="C48" s="441"/>
      <c r="D48" s="442"/>
      <c r="E48" s="418" t="s">
        <v>399</v>
      </c>
      <c r="F48" s="419">
        <v>2</v>
      </c>
      <c r="G48" s="443"/>
      <c r="H48" s="444">
        <f t="shared" ref="H48:H51" si="8">G48*F48</f>
        <v>0</v>
      </c>
      <c r="I48" s="445"/>
    </row>
    <row r="49" spans="1:9" x14ac:dyDescent="0.25">
      <c r="A49" s="446">
        <v>27</v>
      </c>
      <c r="B49" s="441" t="s">
        <v>434</v>
      </c>
      <c r="C49" s="441"/>
      <c r="D49" s="442"/>
      <c r="E49" s="418" t="s">
        <v>84</v>
      </c>
      <c r="F49" s="419">
        <v>1</v>
      </c>
      <c r="G49" s="443"/>
      <c r="H49" s="444">
        <f t="shared" si="8"/>
        <v>0</v>
      </c>
      <c r="I49" s="445"/>
    </row>
    <row r="50" spans="1:9" x14ac:dyDescent="0.25">
      <c r="A50" s="440">
        <v>28</v>
      </c>
      <c r="B50" s="441" t="s">
        <v>435</v>
      </c>
      <c r="C50" s="441"/>
      <c r="D50" s="442"/>
      <c r="E50" s="418" t="s">
        <v>427</v>
      </c>
      <c r="F50" s="419">
        <v>6</v>
      </c>
      <c r="G50" s="443"/>
      <c r="H50" s="444">
        <f t="shared" si="8"/>
        <v>0</v>
      </c>
      <c r="I50" s="445"/>
    </row>
    <row r="51" spans="1:9" x14ac:dyDescent="0.25">
      <c r="A51" s="446">
        <v>29</v>
      </c>
      <c r="B51" s="441" t="s">
        <v>436</v>
      </c>
      <c r="C51" s="441"/>
      <c r="D51" s="442"/>
      <c r="E51" s="418" t="s">
        <v>427</v>
      </c>
      <c r="F51" s="419">
        <v>5</v>
      </c>
      <c r="G51" s="443"/>
      <c r="H51" s="444">
        <f t="shared" si="8"/>
        <v>0</v>
      </c>
      <c r="I51" s="445"/>
    </row>
    <row r="52" spans="1:9" x14ac:dyDescent="0.25">
      <c r="A52" s="447"/>
      <c r="B52" s="448" t="s">
        <v>437</v>
      </c>
      <c r="C52" s="448"/>
      <c r="D52" s="442"/>
      <c r="E52" s="449"/>
      <c r="F52" s="450"/>
      <c r="G52" s="451">
        <v>0</v>
      </c>
      <c r="H52" s="452">
        <v>0</v>
      </c>
      <c r="I52" s="445"/>
    </row>
    <row r="53" spans="1:9" ht="13.8" thickBot="1" x14ac:dyDescent="0.3">
      <c r="A53" s="453"/>
      <c r="B53" s="454" t="s">
        <v>438</v>
      </c>
      <c r="C53" s="455"/>
      <c r="D53" s="456"/>
      <c r="E53" s="457"/>
      <c r="F53" s="458"/>
      <c r="G53" s="458"/>
      <c r="H53" s="459">
        <f>SUM(H48:H52)</f>
        <v>0</v>
      </c>
      <c r="I53" s="460"/>
    </row>
    <row r="54" spans="1:9" x14ac:dyDescent="0.25">
      <c r="B54" s="461"/>
      <c r="E54" s="342"/>
      <c r="H54" s="462"/>
      <c r="I54" s="462"/>
    </row>
    <row r="55" spans="1:9" ht="12" customHeight="1" x14ac:dyDescent="0.25">
      <c r="A55" s="463"/>
      <c r="B55" s="464"/>
      <c r="C55" s="464"/>
      <c r="D55" s="464"/>
      <c r="E55" s="465"/>
      <c r="F55" s="466"/>
      <c r="G55" s="467"/>
      <c r="H55" s="468"/>
      <c r="I55" s="469"/>
    </row>
    <row r="56" spans="1:9" ht="15" x14ac:dyDescent="0.25">
      <c r="B56" s="470" t="s">
        <v>439</v>
      </c>
      <c r="C56" s="471"/>
      <c r="D56" s="471"/>
      <c r="E56" s="472">
        <f>H53+H42</f>
        <v>0</v>
      </c>
      <c r="F56" s="473"/>
      <c r="G56" s="474" t="s">
        <v>440</v>
      </c>
      <c r="H56" s="361"/>
      <c r="I56" s="361"/>
    </row>
    <row r="57" spans="1:9" ht="15" x14ac:dyDescent="0.25">
      <c r="B57" s="475" t="s">
        <v>441</v>
      </c>
      <c r="C57" s="476"/>
      <c r="D57" s="476"/>
      <c r="E57" s="477">
        <f>E56*0.21</f>
        <v>0</v>
      </c>
      <c r="F57" s="478"/>
      <c r="G57" s="479" t="s">
        <v>440</v>
      </c>
    </row>
    <row r="58" spans="1:9" ht="15.6" x14ac:dyDescent="0.3">
      <c r="A58" s="480"/>
      <c r="B58" s="481" t="s">
        <v>442</v>
      </c>
      <c r="C58" s="482"/>
      <c r="D58" s="482"/>
      <c r="E58" s="483">
        <f>E56*1.21</f>
        <v>0</v>
      </c>
      <c r="F58" s="484"/>
      <c r="G58" s="485" t="s">
        <v>440</v>
      </c>
    </row>
    <row r="59" spans="1:9" x14ac:dyDescent="0.25">
      <c r="A59" s="480"/>
      <c r="B59" s="480"/>
      <c r="C59" s="480"/>
      <c r="D59" s="480"/>
      <c r="E59" s="480"/>
      <c r="F59" s="480"/>
      <c r="G59" s="480"/>
    </row>
    <row r="60" spans="1:9" x14ac:dyDescent="0.25">
      <c r="A60" s="480"/>
      <c r="B60" s="480"/>
      <c r="C60" s="480"/>
      <c r="D60" s="480"/>
      <c r="E60" s="480"/>
      <c r="F60" s="480"/>
      <c r="G60" s="480"/>
    </row>
    <row r="61" spans="1:9" x14ac:dyDescent="0.25">
      <c r="E61" s="342"/>
    </row>
    <row r="62" spans="1:9" x14ac:dyDescent="0.25">
      <c r="E62" s="342"/>
    </row>
    <row r="63" spans="1:9" x14ac:dyDescent="0.25">
      <c r="E63" s="342"/>
    </row>
    <row r="64" spans="1:9" x14ac:dyDescent="0.25">
      <c r="E64" s="342"/>
    </row>
    <row r="65" spans="5:5" x14ac:dyDescent="0.25">
      <c r="E65" s="342"/>
    </row>
    <row r="66" spans="5:5" x14ac:dyDescent="0.25">
      <c r="E66" s="342"/>
    </row>
    <row r="67" spans="5:5" x14ac:dyDescent="0.25">
      <c r="E67" s="342"/>
    </row>
    <row r="68" spans="5:5" x14ac:dyDescent="0.25">
      <c r="E68" s="342"/>
    </row>
    <row r="69" spans="5:5" x14ac:dyDescent="0.25">
      <c r="E69" s="342"/>
    </row>
    <row r="70" spans="5:5" x14ac:dyDescent="0.25">
      <c r="E70" s="342"/>
    </row>
    <row r="71" spans="5:5" x14ac:dyDescent="0.25">
      <c r="E71" s="342"/>
    </row>
    <row r="72" spans="5:5" x14ac:dyDescent="0.25">
      <c r="E72" s="342"/>
    </row>
    <row r="73" spans="5:5" x14ac:dyDescent="0.25">
      <c r="E73" s="342"/>
    </row>
    <row r="74" spans="5:5" x14ac:dyDescent="0.25">
      <c r="E74" s="342"/>
    </row>
    <row r="75" spans="5:5" x14ac:dyDescent="0.25">
      <c r="E75" s="342"/>
    </row>
    <row r="76" spans="5:5" x14ac:dyDescent="0.25">
      <c r="E76" s="342"/>
    </row>
    <row r="77" spans="5:5" x14ac:dyDescent="0.25">
      <c r="E77" s="342"/>
    </row>
    <row r="78" spans="5:5" x14ac:dyDescent="0.25">
      <c r="E78" s="342"/>
    </row>
    <row r="79" spans="5:5" x14ac:dyDescent="0.25">
      <c r="E79" s="342"/>
    </row>
    <row r="80" spans="5:5" x14ac:dyDescent="0.25">
      <c r="E80" s="342"/>
    </row>
    <row r="81" spans="1:7" x14ac:dyDescent="0.25">
      <c r="E81" s="342"/>
    </row>
    <row r="82" spans="1:7" x14ac:dyDescent="0.25">
      <c r="E82" s="342"/>
    </row>
    <row r="83" spans="1:7" x14ac:dyDescent="0.25">
      <c r="E83" s="342"/>
    </row>
    <row r="84" spans="1:7" x14ac:dyDescent="0.25">
      <c r="E84" s="342"/>
    </row>
    <row r="85" spans="1:7" x14ac:dyDescent="0.25">
      <c r="E85" s="342"/>
    </row>
    <row r="86" spans="1:7" x14ac:dyDescent="0.25">
      <c r="A86" s="486"/>
      <c r="B86" s="486"/>
    </row>
    <row r="87" spans="1:7" x14ac:dyDescent="0.25">
      <c r="A87" s="480"/>
      <c r="B87" s="480"/>
      <c r="C87" s="487"/>
      <c r="D87" s="487"/>
      <c r="E87" s="488"/>
      <c r="F87" s="487"/>
      <c r="G87" s="489"/>
    </row>
    <row r="88" spans="1:7" x14ac:dyDescent="0.25">
      <c r="A88" s="490"/>
      <c r="B88" s="490"/>
      <c r="C88" s="480"/>
      <c r="D88" s="480"/>
      <c r="E88" s="491"/>
      <c r="F88" s="480"/>
      <c r="G88" s="480"/>
    </row>
    <row r="89" spans="1:7" x14ac:dyDescent="0.25">
      <c r="A89" s="480"/>
      <c r="B89" s="480"/>
      <c r="C89" s="480"/>
      <c r="D89" s="480"/>
      <c r="E89" s="491"/>
      <c r="F89" s="480"/>
      <c r="G89" s="480"/>
    </row>
    <row r="90" spans="1:7" x14ac:dyDescent="0.25">
      <c r="A90" s="480"/>
      <c r="B90" s="480"/>
      <c r="C90" s="480"/>
      <c r="D90" s="480"/>
      <c r="E90" s="491"/>
      <c r="F90" s="480"/>
      <c r="G90" s="480"/>
    </row>
    <row r="91" spans="1:7" x14ac:dyDescent="0.25">
      <c r="A91" s="480"/>
      <c r="B91" s="480"/>
      <c r="C91" s="480"/>
      <c r="D91" s="480"/>
      <c r="E91" s="491"/>
      <c r="F91" s="480"/>
      <c r="G91" s="480"/>
    </row>
    <row r="92" spans="1:7" x14ac:dyDescent="0.25">
      <c r="A92" s="480"/>
      <c r="B92" s="480"/>
      <c r="C92" s="480"/>
      <c r="D92" s="480"/>
      <c r="E92" s="491"/>
      <c r="F92" s="480"/>
      <c r="G92" s="480"/>
    </row>
    <row r="93" spans="1:7" x14ac:dyDescent="0.25">
      <c r="A93" s="480"/>
      <c r="B93" s="480"/>
      <c r="C93" s="480"/>
      <c r="D93" s="480"/>
      <c r="E93" s="491"/>
      <c r="F93" s="480"/>
      <c r="G93" s="480"/>
    </row>
    <row r="94" spans="1:7" x14ac:dyDescent="0.25">
      <c r="A94" s="480"/>
      <c r="B94" s="480"/>
      <c r="C94" s="480"/>
      <c r="D94" s="480"/>
      <c r="E94" s="491"/>
      <c r="F94" s="480"/>
      <c r="G94" s="480"/>
    </row>
    <row r="95" spans="1:7" x14ac:dyDescent="0.25">
      <c r="A95" s="480"/>
      <c r="B95" s="480"/>
      <c r="C95" s="480"/>
      <c r="D95" s="480"/>
      <c r="E95" s="491"/>
      <c r="F95" s="480"/>
      <c r="G95" s="480"/>
    </row>
    <row r="96" spans="1:7" x14ac:dyDescent="0.25">
      <c r="A96" s="480"/>
      <c r="B96" s="480"/>
      <c r="C96" s="480"/>
      <c r="D96" s="480"/>
      <c r="E96" s="491"/>
      <c r="F96" s="480"/>
      <c r="G96" s="480"/>
    </row>
    <row r="97" spans="1:7" x14ac:dyDescent="0.25">
      <c r="A97" s="480"/>
      <c r="B97" s="480"/>
      <c r="C97" s="480"/>
      <c r="D97" s="480"/>
      <c r="E97" s="491"/>
      <c r="F97" s="480"/>
      <c r="G97" s="480"/>
    </row>
    <row r="98" spans="1:7" x14ac:dyDescent="0.25">
      <c r="A98" s="480"/>
      <c r="B98" s="480"/>
      <c r="C98" s="480"/>
      <c r="D98" s="480"/>
      <c r="E98" s="491"/>
      <c r="F98" s="480"/>
      <c r="G98" s="480"/>
    </row>
    <row r="99" spans="1:7" x14ac:dyDescent="0.25">
      <c r="A99" s="480"/>
      <c r="B99" s="480"/>
      <c r="C99" s="480"/>
      <c r="D99" s="480"/>
      <c r="E99" s="491"/>
      <c r="F99" s="480"/>
      <c r="G99" s="480"/>
    </row>
    <row r="100" spans="1:7" x14ac:dyDescent="0.25">
      <c r="A100" s="480"/>
      <c r="B100" s="480"/>
      <c r="C100" s="480"/>
      <c r="D100" s="480"/>
      <c r="E100" s="491"/>
      <c r="F100" s="480"/>
      <c r="G100" s="480"/>
    </row>
  </sheetData>
  <mergeCells count="14">
    <mergeCell ref="E57:F57"/>
    <mergeCell ref="E58:F58"/>
    <mergeCell ref="F23:G23"/>
    <mergeCell ref="H23:I23"/>
    <mergeCell ref="F33:G33"/>
    <mergeCell ref="H33:I33"/>
    <mergeCell ref="H42:I42"/>
    <mergeCell ref="E56:F56"/>
    <mergeCell ref="A1:G1"/>
    <mergeCell ref="A3:B3"/>
    <mergeCell ref="A4:B4"/>
    <mergeCell ref="E4:G4"/>
    <mergeCell ref="F8:G8"/>
    <mergeCell ref="H8:I8"/>
  </mergeCells>
  <printOptions gridLinesSet="0"/>
  <pageMargins left="0.59055118110236227" right="0.39370078740157483" top="0.59055118110236227" bottom="0.98425196850393704" header="0.19685039370078741" footer="0.51181102362204722"/>
  <pageSetup paperSize="9" scale="87" fitToHeight="0" orientation="portrait" horizontalDpi="300" verticalDpi="300" r:id="rId1"/>
  <headerFooter alignWithMargins="0">
    <oddFooter>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136</vt:i4>
      </vt:variant>
    </vt:vector>
  </HeadingPairs>
  <TitlesOfParts>
    <vt:vector size="143" baseType="lpstr">
      <vt:lpstr>REKAPITULACE</vt:lpstr>
      <vt:lpstr>KL SO01 KOMUNIKACE</vt:lpstr>
      <vt:lpstr>VzorPolozky</vt:lpstr>
      <vt:lpstr>POL SO01 KOMUNIKACE</vt:lpstr>
      <vt:lpstr>KL SO02 KANALIZACE</vt:lpstr>
      <vt:lpstr>POL SO02 KANALIZACE</vt:lpstr>
      <vt:lpstr>SO03 VO</vt:lpstr>
      <vt:lpstr>'KL SO01 KOMUNIKACE'!CelkemDPHVypocet</vt:lpstr>
      <vt:lpstr>'KL SO02 KANALIZACE'!CelkemDPHVypocet</vt:lpstr>
      <vt:lpstr>REKAPITULACE!CelkemDPHVypocet</vt:lpstr>
      <vt:lpstr>'KL SO02 KANALIZACE'!CenaCelkem</vt:lpstr>
      <vt:lpstr>REKAPITULACE!CenaCelkem</vt:lpstr>
      <vt:lpstr>CenaCelkem</vt:lpstr>
      <vt:lpstr>'KL SO02 KANALIZACE'!CenaCelkemBezDPH</vt:lpstr>
      <vt:lpstr>REKAPITULACE!CenaCelkemBezDPH</vt:lpstr>
      <vt:lpstr>CenaCelkemBezDPH</vt:lpstr>
      <vt:lpstr>'KL SO01 KOMUNIKACE'!CenaCelkemVypocet</vt:lpstr>
      <vt:lpstr>'KL SO02 KANALIZACE'!CenaCelkemVypocet</vt:lpstr>
      <vt:lpstr>REKAPITULACE!CenaCelkemVypocet</vt:lpstr>
      <vt:lpstr>'KL SO02 KANALIZACE'!cisloobjektu</vt:lpstr>
      <vt:lpstr>REKAPITULACE!cisloobjektu</vt:lpstr>
      <vt:lpstr>cisloobjektu</vt:lpstr>
      <vt:lpstr>'KL SO01 KOMUNIKACE'!CisloStavby</vt:lpstr>
      <vt:lpstr>'KL SO02 KANALIZACE'!CisloStavby</vt:lpstr>
      <vt:lpstr>REKAPITULACE!CisloStavby</vt:lpstr>
      <vt:lpstr>'KL SO02 KANALIZACE'!CisloStavebnihoRozpoctu</vt:lpstr>
      <vt:lpstr>REKAPITULACE!CisloStavebnihoRozpoctu</vt:lpstr>
      <vt:lpstr>CisloStavebnihoRozpoctu</vt:lpstr>
      <vt:lpstr>'KL SO02 KANALIZACE'!dadresa</vt:lpstr>
      <vt:lpstr>REKAPITULACE!dadresa</vt:lpstr>
      <vt:lpstr>dadresa</vt:lpstr>
      <vt:lpstr>'KL SO01 KOMUNIKACE'!DIČ</vt:lpstr>
      <vt:lpstr>'KL SO02 KANALIZACE'!DIČ</vt:lpstr>
      <vt:lpstr>REKAPITULACE!DIČ</vt:lpstr>
      <vt:lpstr>'KL SO02 KANALIZACE'!dmisto</vt:lpstr>
      <vt:lpstr>REKAPITULACE!dmisto</vt:lpstr>
      <vt:lpstr>dmisto</vt:lpstr>
      <vt:lpstr>'KL SO02 KANALIZACE'!DPHSni</vt:lpstr>
      <vt:lpstr>REKAPITULACE!DPHSni</vt:lpstr>
      <vt:lpstr>DPHSni</vt:lpstr>
      <vt:lpstr>'KL SO02 KANALIZACE'!DPHZakl</vt:lpstr>
      <vt:lpstr>REKAPITULACE!DPHZakl</vt:lpstr>
      <vt:lpstr>DPHZakl</vt:lpstr>
      <vt:lpstr>'KL SO01 KOMUNIKACE'!dpsc</vt:lpstr>
      <vt:lpstr>'KL SO02 KANALIZACE'!dpsc</vt:lpstr>
      <vt:lpstr>REKAPITULACE!dpsc</vt:lpstr>
      <vt:lpstr>'KL SO01 KOMUNIKACE'!IČO</vt:lpstr>
      <vt:lpstr>'KL SO02 KANALIZACE'!IČO</vt:lpstr>
      <vt:lpstr>REKAPITULACE!IČO</vt:lpstr>
      <vt:lpstr>'KL SO02 KANALIZACE'!Mena</vt:lpstr>
      <vt:lpstr>REKAPITULACE!Mena</vt:lpstr>
      <vt:lpstr>Mena</vt:lpstr>
      <vt:lpstr>'KL SO02 KANALIZACE'!MistoStavby</vt:lpstr>
      <vt:lpstr>REKAPITULACE!MistoStavby</vt:lpstr>
      <vt:lpstr>MistoStavby</vt:lpstr>
      <vt:lpstr>'KL SO02 KANALIZACE'!nazevobjektu</vt:lpstr>
      <vt:lpstr>REKAPITULACE!nazevobjektu</vt:lpstr>
      <vt:lpstr>nazevobjektu</vt:lpstr>
      <vt:lpstr>'KL SO01 KOMUNIKACE'!NazevStavby</vt:lpstr>
      <vt:lpstr>'KL SO02 KANALIZACE'!NazevStavby</vt:lpstr>
      <vt:lpstr>REKAPITULACE!NazevStavby</vt:lpstr>
      <vt:lpstr>'KL SO02 KANALIZACE'!NazevStavebnihoRozpoctu</vt:lpstr>
      <vt:lpstr>REKAPITULACE!NazevStavebnihoRozpoctu</vt:lpstr>
      <vt:lpstr>NazevStavebnihoRozpoctu</vt:lpstr>
      <vt:lpstr>'SO03 VO'!Názvy_tisku</vt:lpstr>
      <vt:lpstr>'KL SO02 KANALIZACE'!oadresa</vt:lpstr>
      <vt:lpstr>REKAPITULACE!oadresa</vt:lpstr>
      <vt:lpstr>oadresa</vt:lpstr>
      <vt:lpstr>'KL SO01 KOMUNIKACE'!Objednatel</vt:lpstr>
      <vt:lpstr>'KL SO02 KANALIZACE'!Objednatel</vt:lpstr>
      <vt:lpstr>REKAPITULACE!Objednatel</vt:lpstr>
      <vt:lpstr>'KL SO01 KOMUNIKACE'!Objekt</vt:lpstr>
      <vt:lpstr>'KL SO02 KANALIZACE'!Objekt</vt:lpstr>
      <vt:lpstr>REKAPITULACE!Objekt</vt:lpstr>
      <vt:lpstr>'KL SO01 KOMUNIKACE'!Oblast_tisku</vt:lpstr>
      <vt:lpstr>'KL SO02 KANALIZACE'!Oblast_tisku</vt:lpstr>
      <vt:lpstr>'POL SO01 KOMUNIKACE'!Oblast_tisku</vt:lpstr>
      <vt:lpstr>'POL SO02 KANALIZACE'!Oblast_tisku</vt:lpstr>
      <vt:lpstr>REKAPITULACE!Oblast_tisku</vt:lpstr>
      <vt:lpstr>'SO03 VO'!Oblast_tisku</vt:lpstr>
      <vt:lpstr>'KL SO01 KOMUNIKACE'!odic</vt:lpstr>
      <vt:lpstr>'KL SO02 KANALIZACE'!odic</vt:lpstr>
      <vt:lpstr>REKAPITULACE!odic</vt:lpstr>
      <vt:lpstr>'KL SO01 KOMUNIKACE'!oico</vt:lpstr>
      <vt:lpstr>'KL SO02 KANALIZACE'!oico</vt:lpstr>
      <vt:lpstr>REKAPITULACE!oico</vt:lpstr>
      <vt:lpstr>'KL SO01 KOMUNIKACE'!omisto</vt:lpstr>
      <vt:lpstr>'KL SO02 KANALIZACE'!omisto</vt:lpstr>
      <vt:lpstr>REKAPITULACE!omisto</vt:lpstr>
      <vt:lpstr>'KL SO01 KOMUNIKACE'!onazev</vt:lpstr>
      <vt:lpstr>'KL SO02 KANALIZACE'!onazev</vt:lpstr>
      <vt:lpstr>REKAPITULACE!onazev</vt:lpstr>
      <vt:lpstr>'KL SO01 KOMUNIKACE'!opsc</vt:lpstr>
      <vt:lpstr>'KL SO02 KANALIZACE'!opsc</vt:lpstr>
      <vt:lpstr>REKAPITULACE!opsc</vt:lpstr>
      <vt:lpstr>'KL SO02 KANALIZACE'!padresa</vt:lpstr>
      <vt:lpstr>REKAPITULACE!padresa</vt:lpstr>
      <vt:lpstr>padresa</vt:lpstr>
      <vt:lpstr>'KL SO02 KANALIZACE'!pdic</vt:lpstr>
      <vt:lpstr>REKAPITULACE!pdic</vt:lpstr>
      <vt:lpstr>pdic</vt:lpstr>
      <vt:lpstr>'KL SO02 KANALIZACE'!pico</vt:lpstr>
      <vt:lpstr>REKAPITULACE!pico</vt:lpstr>
      <vt:lpstr>pico</vt:lpstr>
      <vt:lpstr>'KL SO02 KANALIZACE'!pmisto</vt:lpstr>
      <vt:lpstr>REKAPITULACE!pmisto</vt:lpstr>
      <vt:lpstr>pmisto</vt:lpstr>
      <vt:lpstr>'KL SO02 KANALIZACE'!PoptavkaID</vt:lpstr>
      <vt:lpstr>REKAPITULACE!PoptavkaID</vt:lpstr>
      <vt:lpstr>PoptavkaID</vt:lpstr>
      <vt:lpstr>'KL SO02 KANALIZACE'!pPSC</vt:lpstr>
      <vt:lpstr>REKAPITULACE!pPSC</vt:lpstr>
      <vt:lpstr>pPSC</vt:lpstr>
      <vt:lpstr>'KL SO02 KANALIZACE'!Projektant</vt:lpstr>
      <vt:lpstr>REKAPITULACE!Projektant</vt:lpstr>
      <vt:lpstr>Projektant</vt:lpstr>
      <vt:lpstr>'KL SO01 KOMUNIKACE'!SazbaDPH1</vt:lpstr>
      <vt:lpstr>'KL SO02 KANALIZACE'!SazbaDPH1</vt:lpstr>
      <vt:lpstr>REKAPITULACE!SazbaDPH1</vt:lpstr>
      <vt:lpstr>'KL SO01 KOMUNIKACE'!SazbaDPH2</vt:lpstr>
      <vt:lpstr>'KL SO02 KANALIZACE'!SazbaDPH2</vt:lpstr>
      <vt:lpstr>REKAPITULACE!SazbaDPH2</vt:lpstr>
      <vt:lpstr>'KL SO02 KANALIZACE'!Vypracoval</vt:lpstr>
      <vt:lpstr>REKAPITULACE!Vypracoval</vt:lpstr>
      <vt:lpstr>Vypracoval</vt:lpstr>
      <vt:lpstr>'KL SO02 KANALIZACE'!ZakladDPHSni</vt:lpstr>
      <vt:lpstr>REKAPITULACE!ZakladDPHSni</vt:lpstr>
      <vt:lpstr>ZakladDPHSni</vt:lpstr>
      <vt:lpstr>'KL SO01 KOMUNIKACE'!ZakladDPHSniVypocet</vt:lpstr>
      <vt:lpstr>'KL SO02 KANALIZACE'!ZakladDPHSniVypocet</vt:lpstr>
      <vt:lpstr>REKAPITULACE!ZakladDPHSniVypocet</vt:lpstr>
      <vt:lpstr>'KL SO02 KANALIZACE'!ZakladDPHZakl</vt:lpstr>
      <vt:lpstr>REKAPITULACE!ZakladDPHZakl</vt:lpstr>
      <vt:lpstr>ZakladDPHZakl</vt:lpstr>
      <vt:lpstr>'KL SO01 KOMUNIKACE'!ZakladDPHZaklVypocet</vt:lpstr>
      <vt:lpstr>'KL SO02 KANALIZACE'!ZakladDPHZaklVypocet</vt:lpstr>
      <vt:lpstr>REKAPITULACE!ZakladDPHZaklVypocet</vt:lpstr>
      <vt:lpstr>'KL SO02 KANALIZACE'!Zaokrouhleni</vt:lpstr>
      <vt:lpstr>REKAPITULACE!Zaokrouhleni</vt:lpstr>
      <vt:lpstr>Zaokrouhleni</vt:lpstr>
      <vt:lpstr>'KL SO02 KANALIZACE'!Zhotovitel</vt:lpstr>
      <vt:lpstr>REKAPITULACE!Zhotovitel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2014-02-28T09:52:57Z</cp:lastPrinted>
  <dcterms:created xsi:type="dcterms:W3CDTF">2009-04-08T07:15:50Z</dcterms:created>
  <dcterms:modified xsi:type="dcterms:W3CDTF">2020-09-29T18:01:51Z</dcterms:modified>
</cp:coreProperties>
</file>