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70" windowWidth="19815" windowHeight="9405"/>
  </bookViews>
  <sheets>
    <sheet name="Rekapitulace stavby" sheetId="1" r:id="rId1"/>
    <sheet name="818-20 - Oprava střešní k..." sheetId="2" r:id="rId2"/>
  </sheets>
  <definedNames>
    <definedName name="_xlnm.Print_Titles" localSheetId="1">'818-20 - Oprava střešní k...'!$124:$124</definedName>
    <definedName name="_xlnm.Print_Titles" localSheetId="0">'Rekapitulace stavby'!$85:$85</definedName>
    <definedName name="_xlnm.Print_Area" localSheetId="1">'818-20 - Oprava střešní k...'!$C$4:$Q$70,'818-20 - Oprava střešní k...'!$C$76:$Q$109,'818-20 - Oprava střešní k...'!$C$115:$Q$546</definedName>
    <definedName name="_xlnm.Print_Area" localSheetId="0">'Rekapitulace stavby'!$C$4:$AP$70,'Rekapitulace stavby'!$C$76:$AP$96</definedName>
  </definedNames>
  <calcPr calcId="101716" fullCalcOnLoad="1"/>
</workbook>
</file>

<file path=xl/calcChain.xml><?xml version="1.0" encoding="utf-8"?>
<calcChain xmlns="http://schemas.openxmlformats.org/spreadsheetml/2006/main">
  <c r="N546" i="2"/>
  <c r="AA524"/>
  <c r="AA531"/>
  <c r="AA538"/>
  <c r="AA541"/>
  <c r="AA544"/>
  <c r="AA523"/>
  <c r="Y524"/>
  <c r="Y531"/>
  <c r="Y538"/>
  <c r="Y541"/>
  <c r="Y544"/>
  <c r="Y523"/>
  <c r="W524"/>
  <c r="W531"/>
  <c r="W538"/>
  <c r="W541"/>
  <c r="W544"/>
  <c r="W523"/>
  <c r="BK524"/>
  <c r="BK531"/>
  <c r="BK538"/>
  <c r="BK541"/>
  <c r="BK544"/>
  <c r="BK523"/>
  <c r="N523"/>
  <c r="AA512"/>
  <c r="AA515"/>
  <c r="AA518"/>
  <c r="AA519"/>
  <c r="AA522"/>
  <c r="AA511"/>
  <c r="Y512"/>
  <c r="Y515"/>
  <c r="Y518"/>
  <c r="Y519"/>
  <c r="Y522"/>
  <c r="Y511"/>
  <c r="W512"/>
  <c r="W515"/>
  <c r="W518"/>
  <c r="W519"/>
  <c r="W522"/>
  <c r="W511"/>
  <c r="BK512"/>
  <c r="BK515"/>
  <c r="BK518"/>
  <c r="BK519"/>
  <c r="BK522"/>
  <c r="BK511"/>
  <c r="N511"/>
  <c r="AA302"/>
  <c r="AA305"/>
  <c r="AA310"/>
  <c r="AA313"/>
  <c r="AA316"/>
  <c r="AA319"/>
  <c r="AA323"/>
  <c r="AA327"/>
  <c r="AA331"/>
  <c r="AA334"/>
  <c r="AA337"/>
  <c r="AA340"/>
  <c r="AA343"/>
  <c r="AA346"/>
  <c r="AA349"/>
  <c r="AA352"/>
  <c r="AA355"/>
  <c r="AA356"/>
  <c r="AA359"/>
  <c r="AA362"/>
  <c r="AA366"/>
  <c r="AA370"/>
  <c r="AA374"/>
  <c r="AA377"/>
  <c r="AA380"/>
  <c r="AA383"/>
  <c r="AA386"/>
  <c r="AA389"/>
  <c r="AA392"/>
  <c r="AA395"/>
  <c r="AA398"/>
  <c r="AA399"/>
  <c r="AA402"/>
  <c r="AA405"/>
  <c r="AA408"/>
  <c r="AA411"/>
  <c r="AA414"/>
  <c r="AA417"/>
  <c r="AA420"/>
  <c r="AA423"/>
  <c r="AA426"/>
  <c r="AA430"/>
  <c r="AA434"/>
  <c r="AA438"/>
  <c r="AA442"/>
  <c r="AA446"/>
  <c r="AA450"/>
  <c r="AA453"/>
  <c r="AA454"/>
  <c r="AA457"/>
  <c r="AA461"/>
  <c r="AA464"/>
  <c r="AA467"/>
  <c r="AA471"/>
  <c r="AA475"/>
  <c r="AA478"/>
  <c r="AA481"/>
  <c r="AA486"/>
  <c r="AA489"/>
  <c r="AA490"/>
  <c r="AA493"/>
  <c r="AA494"/>
  <c r="AA498"/>
  <c r="AA499"/>
  <c r="AA503"/>
  <c r="AA506"/>
  <c r="AA510"/>
  <c r="AA301"/>
  <c r="Y302"/>
  <c r="Y305"/>
  <c r="Y310"/>
  <c r="Y313"/>
  <c r="Y316"/>
  <c r="Y319"/>
  <c r="Y323"/>
  <c r="Y327"/>
  <c r="Y331"/>
  <c r="Y334"/>
  <c r="Y337"/>
  <c r="Y340"/>
  <c r="Y343"/>
  <c r="Y346"/>
  <c r="Y349"/>
  <c r="Y352"/>
  <c r="Y355"/>
  <c r="Y356"/>
  <c r="Y359"/>
  <c r="Y362"/>
  <c r="Y366"/>
  <c r="Y370"/>
  <c r="Y374"/>
  <c r="Y377"/>
  <c r="Y380"/>
  <c r="Y383"/>
  <c r="Y386"/>
  <c r="Y389"/>
  <c r="Y392"/>
  <c r="Y395"/>
  <c r="Y398"/>
  <c r="Y399"/>
  <c r="Y402"/>
  <c r="Y405"/>
  <c r="Y408"/>
  <c r="Y411"/>
  <c r="Y414"/>
  <c r="Y417"/>
  <c r="Y420"/>
  <c r="Y423"/>
  <c r="Y426"/>
  <c r="Y430"/>
  <c r="Y434"/>
  <c r="Y438"/>
  <c r="Y442"/>
  <c r="Y446"/>
  <c r="Y450"/>
  <c r="Y453"/>
  <c r="Y454"/>
  <c r="Y457"/>
  <c r="Y461"/>
  <c r="Y464"/>
  <c r="Y467"/>
  <c r="Y471"/>
  <c r="Y475"/>
  <c r="Y478"/>
  <c r="Y481"/>
  <c r="Y486"/>
  <c r="Y489"/>
  <c r="Y490"/>
  <c r="Y493"/>
  <c r="Y494"/>
  <c r="Y498"/>
  <c r="Y499"/>
  <c r="Y503"/>
  <c r="Y506"/>
  <c r="Y510"/>
  <c r="Y301"/>
  <c r="W302"/>
  <c r="W305"/>
  <c r="W310"/>
  <c r="W313"/>
  <c r="W316"/>
  <c r="W319"/>
  <c r="W323"/>
  <c r="W327"/>
  <c r="W331"/>
  <c r="W334"/>
  <c r="W337"/>
  <c r="W340"/>
  <c r="W343"/>
  <c r="W346"/>
  <c r="W349"/>
  <c r="W352"/>
  <c r="W355"/>
  <c r="W356"/>
  <c r="W359"/>
  <c r="W362"/>
  <c r="W366"/>
  <c r="W370"/>
  <c r="W374"/>
  <c r="W377"/>
  <c r="W380"/>
  <c r="W383"/>
  <c r="W386"/>
  <c r="W389"/>
  <c r="W392"/>
  <c r="W395"/>
  <c r="W398"/>
  <c r="W399"/>
  <c r="W402"/>
  <c r="W405"/>
  <c r="W408"/>
  <c r="W411"/>
  <c r="W414"/>
  <c r="W417"/>
  <c r="W420"/>
  <c r="W423"/>
  <c r="W426"/>
  <c r="W430"/>
  <c r="W434"/>
  <c r="W438"/>
  <c r="W442"/>
  <c r="W446"/>
  <c r="W450"/>
  <c r="W453"/>
  <c r="W454"/>
  <c r="W457"/>
  <c r="W461"/>
  <c r="W464"/>
  <c r="W467"/>
  <c r="W471"/>
  <c r="W475"/>
  <c r="W478"/>
  <c r="W481"/>
  <c r="W486"/>
  <c r="W489"/>
  <c r="W490"/>
  <c r="W493"/>
  <c r="W494"/>
  <c r="W498"/>
  <c r="W499"/>
  <c r="W503"/>
  <c r="W506"/>
  <c r="W510"/>
  <c r="W301"/>
  <c r="BK302"/>
  <c r="BK305"/>
  <c r="BK310"/>
  <c r="BK313"/>
  <c r="BK316"/>
  <c r="BK319"/>
  <c r="BK323"/>
  <c r="BK327"/>
  <c r="BK331"/>
  <c r="BK334"/>
  <c r="BK337"/>
  <c r="BK340"/>
  <c r="BK343"/>
  <c r="BK346"/>
  <c r="BK349"/>
  <c r="BK352"/>
  <c r="BK355"/>
  <c r="BK356"/>
  <c r="BK359"/>
  <c r="BK362"/>
  <c r="BK366"/>
  <c r="BK370"/>
  <c r="BK374"/>
  <c r="BK377"/>
  <c r="BK380"/>
  <c r="BK383"/>
  <c r="BK386"/>
  <c r="BK389"/>
  <c r="BK392"/>
  <c r="BK395"/>
  <c r="BK398"/>
  <c r="BK399"/>
  <c r="BK402"/>
  <c r="BK405"/>
  <c r="BK408"/>
  <c r="BK411"/>
  <c r="BK414"/>
  <c r="BK417"/>
  <c r="BK420"/>
  <c r="BK423"/>
  <c r="BK426"/>
  <c r="BK430"/>
  <c r="BK434"/>
  <c r="BK438"/>
  <c r="BK442"/>
  <c r="BK446"/>
  <c r="BK450"/>
  <c r="BK453"/>
  <c r="BK454"/>
  <c r="BK457"/>
  <c r="BK461"/>
  <c r="BK464"/>
  <c r="BK467"/>
  <c r="BK471"/>
  <c r="BK475"/>
  <c r="BK478"/>
  <c r="BK481"/>
  <c r="BK486"/>
  <c r="BK489"/>
  <c r="BK490"/>
  <c r="BK493"/>
  <c r="BK494"/>
  <c r="BK498"/>
  <c r="BK499"/>
  <c r="BK503"/>
  <c r="BK506"/>
  <c r="BK510"/>
  <c r="BK301"/>
  <c r="N301"/>
  <c r="AA248"/>
  <c r="AA251"/>
  <c r="AA255"/>
  <c r="AA258"/>
  <c r="AA261"/>
  <c r="AA264"/>
  <c r="AA267"/>
  <c r="AA270"/>
  <c r="AA273"/>
  <c r="AA277"/>
  <c r="AA281"/>
  <c r="AA285"/>
  <c r="AA288"/>
  <c r="AA291"/>
  <c r="AA294"/>
  <c r="AA297"/>
  <c r="AA300"/>
  <c r="AA247"/>
  <c r="Y248"/>
  <c r="Y251"/>
  <c r="Y255"/>
  <c r="Y258"/>
  <c r="Y261"/>
  <c r="Y264"/>
  <c r="Y267"/>
  <c r="Y270"/>
  <c r="Y273"/>
  <c r="Y277"/>
  <c r="Y281"/>
  <c r="Y285"/>
  <c r="Y288"/>
  <c r="Y291"/>
  <c r="Y294"/>
  <c r="Y297"/>
  <c r="Y300"/>
  <c r="Y247"/>
  <c r="W248"/>
  <c r="W251"/>
  <c r="W255"/>
  <c r="W258"/>
  <c r="W261"/>
  <c r="W264"/>
  <c r="W267"/>
  <c r="W270"/>
  <c r="W273"/>
  <c r="W277"/>
  <c r="W281"/>
  <c r="W285"/>
  <c r="W288"/>
  <c r="W291"/>
  <c r="W294"/>
  <c r="W297"/>
  <c r="W300"/>
  <c r="W247"/>
  <c r="BK248"/>
  <c r="BK251"/>
  <c r="BK255"/>
  <c r="BK258"/>
  <c r="BK261"/>
  <c r="BK264"/>
  <c r="BK267"/>
  <c r="BK270"/>
  <c r="BK273"/>
  <c r="BK277"/>
  <c r="BK281"/>
  <c r="BK285"/>
  <c r="BK288"/>
  <c r="BK291"/>
  <c r="BK294"/>
  <c r="BK297"/>
  <c r="BK300"/>
  <c r="BK247"/>
  <c r="N247"/>
  <c r="AA206"/>
  <c r="AA211"/>
  <c r="AA214"/>
  <c r="AA218"/>
  <c r="AA221"/>
  <c r="AA224"/>
  <c r="AA228"/>
  <c r="AA231"/>
  <c r="AA235"/>
  <c r="AA236"/>
  <c r="AA239"/>
  <c r="AA242"/>
  <c r="AA243"/>
  <c r="AA246"/>
  <c r="AA205"/>
  <c r="Y206"/>
  <c r="Y211"/>
  <c r="Y214"/>
  <c r="Y218"/>
  <c r="Y221"/>
  <c r="Y224"/>
  <c r="Y228"/>
  <c r="Y231"/>
  <c r="Y235"/>
  <c r="Y236"/>
  <c r="Y239"/>
  <c r="Y242"/>
  <c r="Y243"/>
  <c r="Y246"/>
  <c r="Y205"/>
  <c r="W206"/>
  <c r="W211"/>
  <c r="W214"/>
  <c r="W218"/>
  <c r="W221"/>
  <c r="W224"/>
  <c r="W228"/>
  <c r="W231"/>
  <c r="W235"/>
  <c r="W236"/>
  <c r="W239"/>
  <c r="W242"/>
  <c r="W243"/>
  <c r="W246"/>
  <c r="W205"/>
  <c r="BK206"/>
  <c r="BK211"/>
  <c r="BK214"/>
  <c r="BK218"/>
  <c r="BK221"/>
  <c r="BK224"/>
  <c r="BK228"/>
  <c r="BK231"/>
  <c r="BK235"/>
  <c r="BK236"/>
  <c r="BK239"/>
  <c r="BK242"/>
  <c r="BK243"/>
  <c r="BK246"/>
  <c r="BK205"/>
  <c r="N205"/>
  <c r="AA202"/>
  <c r="AA201"/>
  <c r="Y202"/>
  <c r="Y201"/>
  <c r="W202"/>
  <c r="W201"/>
  <c r="BK202"/>
  <c r="BK201"/>
  <c r="N201"/>
  <c r="AA200"/>
  <c r="Y200"/>
  <c r="W200"/>
  <c r="BK200"/>
  <c r="N200"/>
  <c r="AA199"/>
  <c r="AA198"/>
  <c r="Y199"/>
  <c r="Y198"/>
  <c r="W199"/>
  <c r="W198"/>
  <c r="BK199"/>
  <c r="BK198"/>
  <c r="N198"/>
  <c r="AA176"/>
  <c r="AA179"/>
  <c r="AA180"/>
  <c r="AA181"/>
  <c r="AA184"/>
  <c r="AA187"/>
  <c r="AA188"/>
  <c r="AA189"/>
  <c r="AA192"/>
  <c r="AA195"/>
  <c r="AA175"/>
  <c r="Y176"/>
  <c r="Y179"/>
  <c r="Y180"/>
  <c r="Y181"/>
  <c r="Y184"/>
  <c r="Y187"/>
  <c r="Y188"/>
  <c r="Y189"/>
  <c r="Y192"/>
  <c r="Y195"/>
  <c r="Y175"/>
  <c r="W176"/>
  <c r="W179"/>
  <c r="W180"/>
  <c r="W181"/>
  <c r="W184"/>
  <c r="W187"/>
  <c r="W188"/>
  <c r="W189"/>
  <c r="W192"/>
  <c r="W195"/>
  <c r="W175"/>
  <c r="BK176"/>
  <c r="BK179"/>
  <c r="BK180"/>
  <c r="BK181"/>
  <c r="BK184"/>
  <c r="BK187"/>
  <c r="BK188"/>
  <c r="BK189"/>
  <c r="BK192"/>
  <c r="BK195"/>
  <c r="BK175"/>
  <c r="N175"/>
  <c r="AA135"/>
  <c r="AA138"/>
  <c r="AA141"/>
  <c r="AA144"/>
  <c r="AA147"/>
  <c r="AA150"/>
  <c r="AA153"/>
  <c r="AA156"/>
  <c r="AA159"/>
  <c r="AA162"/>
  <c r="AA165"/>
  <c r="AA168"/>
  <c r="AA172"/>
  <c r="AA134"/>
  <c r="Y135"/>
  <c r="Y138"/>
  <c r="Y141"/>
  <c r="Y144"/>
  <c r="Y147"/>
  <c r="Y150"/>
  <c r="Y153"/>
  <c r="Y156"/>
  <c r="Y159"/>
  <c r="Y162"/>
  <c r="Y165"/>
  <c r="Y168"/>
  <c r="Y172"/>
  <c r="Y134"/>
  <c r="W135"/>
  <c r="W138"/>
  <c r="W141"/>
  <c r="W144"/>
  <c r="W147"/>
  <c r="W150"/>
  <c r="W153"/>
  <c r="W156"/>
  <c r="W159"/>
  <c r="W162"/>
  <c r="W165"/>
  <c r="W168"/>
  <c r="W172"/>
  <c r="W134"/>
  <c r="BK135"/>
  <c r="BK138"/>
  <c r="BK141"/>
  <c r="BK144"/>
  <c r="BK147"/>
  <c r="BK150"/>
  <c r="BK153"/>
  <c r="BK156"/>
  <c r="BK159"/>
  <c r="BK162"/>
  <c r="BK165"/>
  <c r="BK168"/>
  <c r="BK172"/>
  <c r="BK134"/>
  <c r="N134"/>
  <c r="AA128"/>
  <c r="AA131"/>
  <c r="AA127"/>
  <c r="Y128"/>
  <c r="Y131"/>
  <c r="Y127"/>
  <c r="W128"/>
  <c r="W131"/>
  <c r="W127"/>
  <c r="BK128"/>
  <c r="BK131"/>
  <c r="BK127"/>
  <c r="N127"/>
  <c r="AA126"/>
  <c r="Y126"/>
  <c r="W126"/>
  <c r="BK126"/>
  <c r="N126"/>
  <c r="AA125"/>
  <c r="Y125"/>
  <c r="W125"/>
  <c r="BK125"/>
  <c r="N125"/>
  <c r="BI102"/>
  <c r="BI103"/>
  <c r="BI104"/>
  <c r="BI105"/>
  <c r="BI106"/>
  <c r="BI107"/>
  <c r="BI128"/>
  <c r="BI131"/>
  <c r="BI135"/>
  <c r="BI138"/>
  <c r="BI141"/>
  <c r="BI144"/>
  <c r="BI147"/>
  <c r="BI150"/>
  <c r="BI153"/>
  <c r="BI156"/>
  <c r="BI159"/>
  <c r="BI162"/>
  <c r="BI165"/>
  <c r="BI168"/>
  <c r="BI172"/>
  <c r="BI176"/>
  <c r="BI179"/>
  <c r="BI180"/>
  <c r="BI181"/>
  <c r="BI184"/>
  <c r="BI187"/>
  <c r="BI188"/>
  <c r="BI189"/>
  <c r="BI192"/>
  <c r="BI195"/>
  <c r="BI199"/>
  <c r="BI202"/>
  <c r="BI206"/>
  <c r="BI211"/>
  <c r="BI214"/>
  <c r="BI218"/>
  <c r="BI221"/>
  <c r="BI224"/>
  <c r="BI228"/>
  <c r="BI231"/>
  <c r="BI235"/>
  <c r="BI236"/>
  <c r="BI239"/>
  <c r="BI242"/>
  <c r="BI243"/>
  <c r="BI246"/>
  <c r="BI248"/>
  <c r="BI251"/>
  <c r="BI255"/>
  <c r="BI258"/>
  <c r="BI261"/>
  <c r="BI264"/>
  <c r="BI267"/>
  <c r="BI270"/>
  <c r="BI273"/>
  <c r="BI277"/>
  <c r="BI281"/>
  <c r="BI285"/>
  <c r="BI288"/>
  <c r="BI291"/>
  <c r="BI294"/>
  <c r="BI297"/>
  <c r="BI300"/>
  <c r="BI302"/>
  <c r="BI305"/>
  <c r="BI310"/>
  <c r="BI313"/>
  <c r="BI316"/>
  <c r="BI319"/>
  <c r="BI323"/>
  <c r="BI327"/>
  <c r="BI331"/>
  <c r="BI334"/>
  <c r="BI337"/>
  <c r="BI340"/>
  <c r="BI343"/>
  <c r="BI346"/>
  <c r="BI349"/>
  <c r="BI352"/>
  <c r="BI355"/>
  <c r="BI356"/>
  <c r="BI359"/>
  <c r="BI362"/>
  <c r="BI366"/>
  <c r="BI370"/>
  <c r="BI374"/>
  <c r="BI377"/>
  <c r="BI380"/>
  <c r="BI383"/>
  <c r="BI386"/>
  <c r="BI389"/>
  <c r="BI392"/>
  <c r="BI395"/>
  <c r="BI398"/>
  <c r="BI399"/>
  <c r="BI402"/>
  <c r="BI405"/>
  <c r="BI408"/>
  <c r="BI411"/>
  <c r="BI414"/>
  <c r="BI417"/>
  <c r="BI420"/>
  <c r="BI423"/>
  <c r="BI426"/>
  <c r="BI430"/>
  <c r="BI434"/>
  <c r="BI438"/>
  <c r="BI442"/>
  <c r="BI446"/>
  <c r="BI450"/>
  <c r="BI453"/>
  <c r="BI454"/>
  <c r="BI457"/>
  <c r="BI461"/>
  <c r="BI464"/>
  <c r="BI467"/>
  <c r="BI471"/>
  <c r="BI475"/>
  <c r="BI478"/>
  <c r="BI481"/>
  <c r="BI486"/>
  <c r="BI489"/>
  <c r="BI490"/>
  <c r="BI493"/>
  <c r="BI494"/>
  <c r="BI498"/>
  <c r="BI499"/>
  <c r="BI503"/>
  <c r="BI506"/>
  <c r="BI510"/>
  <c r="BI512"/>
  <c r="BI515"/>
  <c r="BI518"/>
  <c r="BI519"/>
  <c r="BI522"/>
  <c r="BI524"/>
  <c r="BI531"/>
  <c r="BI538"/>
  <c r="BI541"/>
  <c r="BI544"/>
  <c r="H35"/>
  <c r="BD88" i="1"/>
  <c r="BH102" i="2"/>
  <c r="BH103"/>
  <c r="BH104"/>
  <c r="BH105"/>
  <c r="BH106"/>
  <c r="BH107"/>
  <c r="BH128"/>
  <c r="BH131"/>
  <c r="BH135"/>
  <c r="BH138"/>
  <c r="BH141"/>
  <c r="BH144"/>
  <c r="BH147"/>
  <c r="BH150"/>
  <c r="BH153"/>
  <c r="BH156"/>
  <c r="BH159"/>
  <c r="BH162"/>
  <c r="BH165"/>
  <c r="BH168"/>
  <c r="BH172"/>
  <c r="BH176"/>
  <c r="BH179"/>
  <c r="BH180"/>
  <c r="BH181"/>
  <c r="BH184"/>
  <c r="BH187"/>
  <c r="BH188"/>
  <c r="BH189"/>
  <c r="BH192"/>
  <c r="BH195"/>
  <c r="BH199"/>
  <c r="BH202"/>
  <c r="BH206"/>
  <c r="BH211"/>
  <c r="BH214"/>
  <c r="BH218"/>
  <c r="BH221"/>
  <c r="BH224"/>
  <c r="BH228"/>
  <c r="BH231"/>
  <c r="BH235"/>
  <c r="BH236"/>
  <c r="BH239"/>
  <c r="BH242"/>
  <c r="BH243"/>
  <c r="BH246"/>
  <c r="BH248"/>
  <c r="BH251"/>
  <c r="BH255"/>
  <c r="BH258"/>
  <c r="BH261"/>
  <c r="BH264"/>
  <c r="BH267"/>
  <c r="BH270"/>
  <c r="BH273"/>
  <c r="BH277"/>
  <c r="BH281"/>
  <c r="BH285"/>
  <c r="BH288"/>
  <c r="BH291"/>
  <c r="BH294"/>
  <c r="BH297"/>
  <c r="BH300"/>
  <c r="BH302"/>
  <c r="BH305"/>
  <c r="BH310"/>
  <c r="BH313"/>
  <c r="BH316"/>
  <c r="BH319"/>
  <c r="BH323"/>
  <c r="BH327"/>
  <c r="BH331"/>
  <c r="BH334"/>
  <c r="BH337"/>
  <c r="BH340"/>
  <c r="BH343"/>
  <c r="BH346"/>
  <c r="BH349"/>
  <c r="BH352"/>
  <c r="BH355"/>
  <c r="BH356"/>
  <c r="BH359"/>
  <c r="BH362"/>
  <c r="BH366"/>
  <c r="BH370"/>
  <c r="BH374"/>
  <c r="BH377"/>
  <c r="BH380"/>
  <c r="BH383"/>
  <c r="BH386"/>
  <c r="BH389"/>
  <c r="BH392"/>
  <c r="BH395"/>
  <c r="BH398"/>
  <c r="BH399"/>
  <c r="BH402"/>
  <c r="BH405"/>
  <c r="BH408"/>
  <c r="BH411"/>
  <c r="BH414"/>
  <c r="BH417"/>
  <c r="BH420"/>
  <c r="BH423"/>
  <c r="BH426"/>
  <c r="BH430"/>
  <c r="BH434"/>
  <c r="BH438"/>
  <c r="BH442"/>
  <c r="BH446"/>
  <c r="BH450"/>
  <c r="BH453"/>
  <c r="BH454"/>
  <c r="BH457"/>
  <c r="BH461"/>
  <c r="BH464"/>
  <c r="BH467"/>
  <c r="BH471"/>
  <c r="BH475"/>
  <c r="BH478"/>
  <c r="BH481"/>
  <c r="BH486"/>
  <c r="BH489"/>
  <c r="BH490"/>
  <c r="BH493"/>
  <c r="BH494"/>
  <c r="BH498"/>
  <c r="BH499"/>
  <c r="BH503"/>
  <c r="BH506"/>
  <c r="BH510"/>
  <c r="BH512"/>
  <c r="BH515"/>
  <c r="BH518"/>
  <c r="BH519"/>
  <c r="BH522"/>
  <c r="BH524"/>
  <c r="BH531"/>
  <c r="BH538"/>
  <c r="BH541"/>
  <c r="BH544"/>
  <c r="H34"/>
  <c r="BC88" i="1"/>
  <c r="BG102" i="2"/>
  <c r="BG103"/>
  <c r="BG104"/>
  <c r="BG105"/>
  <c r="BG106"/>
  <c r="BG107"/>
  <c r="BG128"/>
  <c r="BG131"/>
  <c r="BG135"/>
  <c r="BG138"/>
  <c r="BG141"/>
  <c r="BG144"/>
  <c r="BG147"/>
  <c r="BG150"/>
  <c r="BG153"/>
  <c r="BG156"/>
  <c r="BG159"/>
  <c r="BG162"/>
  <c r="BG165"/>
  <c r="BG168"/>
  <c r="BG172"/>
  <c r="BG176"/>
  <c r="BG179"/>
  <c r="BG180"/>
  <c r="BG181"/>
  <c r="BG184"/>
  <c r="BG187"/>
  <c r="BG188"/>
  <c r="BG189"/>
  <c r="BG192"/>
  <c r="BG195"/>
  <c r="BG199"/>
  <c r="BG202"/>
  <c r="BG206"/>
  <c r="BG211"/>
  <c r="BG214"/>
  <c r="BG218"/>
  <c r="BG221"/>
  <c r="BG224"/>
  <c r="BG228"/>
  <c r="BG231"/>
  <c r="BG235"/>
  <c r="BG236"/>
  <c r="BG239"/>
  <c r="BG242"/>
  <c r="BG243"/>
  <c r="BG246"/>
  <c r="BG248"/>
  <c r="BG251"/>
  <c r="BG255"/>
  <c r="BG258"/>
  <c r="BG261"/>
  <c r="BG264"/>
  <c r="BG267"/>
  <c r="BG270"/>
  <c r="BG273"/>
  <c r="BG277"/>
  <c r="BG281"/>
  <c r="BG285"/>
  <c r="BG288"/>
  <c r="BG291"/>
  <c r="BG294"/>
  <c r="BG297"/>
  <c r="BG300"/>
  <c r="BG302"/>
  <c r="BG305"/>
  <c r="BG310"/>
  <c r="BG313"/>
  <c r="BG316"/>
  <c r="BG319"/>
  <c r="BG323"/>
  <c r="BG327"/>
  <c r="BG331"/>
  <c r="BG334"/>
  <c r="BG337"/>
  <c r="BG340"/>
  <c r="BG343"/>
  <c r="BG346"/>
  <c r="BG349"/>
  <c r="BG352"/>
  <c r="BG355"/>
  <c r="BG356"/>
  <c r="BG359"/>
  <c r="BG362"/>
  <c r="BG366"/>
  <c r="BG370"/>
  <c r="BG374"/>
  <c r="BG377"/>
  <c r="BG380"/>
  <c r="BG383"/>
  <c r="BG386"/>
  <c r="BG389"/>
  <c r="BG392"/>
  <c r="BG395"/>
  <c r="BG398"/>
  <c r="BG399"/>
  <c r="BG402"/>
  <c r="BG405"/>
  <c r="BG408"/>
  <c r="BG411"/>
  <c r="BG414"/>
  <c r="BG417"/>
  <c r="BG420"/>
  <c r="BG423"/>
  <c r="BG426"/>
  <c r="BG430"/>
  <c r="BG434"/>
  <c r="BG438"/>
  <c r="BG442"/>
  <c r="BG446"/>
  <c r="BG450"/>
  <c r="BG453"/>
  <c r="BG454"/>
  <c r="BG457"/>
  <c r="BG461"/>
  <c r="BG464"/>
  <c r="BG467"/>
  <c r="BG471"/>
  <c r="BG475"/>
  <c r="BG478"/>
  <c r="BG481"/>
  <c r="BG486"/>
  <c r="BG489"/>
  <c r="BG490"/>
  <c r="BG493"/>
  <c r="BG494"/>
  <c r="BG498"/>
  <c r="BG499"/>
  <c r="BG503"/>
  <c r="BG506"/>
  <c r="BG510"/>
  <c r="BG512"/>
  <c r="BG515"/>
  <c r="BG518"/>
  <c r="BG519"/>
  <c r="BG522"/>
  <c r="BG524"/>
  <c r="BG531"/>
  <c r="BG538"/>
  <c r="BG541"/>
  <c r="BG544"/>
  <c r="H33"/>
  <c r="BB88" i="1"/>
  <c r="BF102" i="2"/>
  <c r="BF103"/>
  <c r="BF104"/>
  <c r="BF105"/>
  <c r="BF106"/>
  <c r="BF107"/>
  <c r="BF128"/>
  <c r="BF131"/>
  <c r="BF135"/>
  <c r="BF138"/>
  <c r="BF141"/>
  <c r="BF144"/>
  <c r="BF147"/>
  <c r="BF150"/>
  <c r="BF153"/>
  <c r="BF156"/>
  <c r="BF159"/>
  <c r="BF162"/>
  <c r="BF165"/>
  <c r="BF168"/>
  <c r="BF172"/>
  <c r="BF176"/>
  <c r="BF179"/>
  <c r="BF180"/>
  <c r="BF181"/>
  <c r="BF184"/>
  <c r="BF187"/>
  <c r="BF188"/>
  <c r="BF189"/>
  <c r="BF192"/>
  <c r="BF195"/>
  <c r="BF199"/>
  <c r="BF202"/>
  <c r="BF206"/>
  <c r="BF211"/>
  <c r="BF214"/>
  <c r="BF218"/>
  <c r="BF221"/>
  <c r="BF224"/>
  <c r="BF228"/>
  <c r="BF231"/>
  <c r="BF235"/>
  <c r="BF236"/>
  <c r="BF239"/>
  <c r="BF242"/>
  <c r="BF243"/>
  <c r="BF246"/>
  <c r="BF248"/>
  <c r="BF251"/>
  <c r="BF255"/>
  <c r="BF258"/>
  <c r="BF261"/>
  <c r="BF264"/>
  <c r="BF267"/>
  <c r="BF270"/>
  <c r="BF273"/>
  <c r="BF277"/>
  <c r="BF281"/>
  <c r="BF285"/>
  <c r="BF288"/>
  <c r="BF291"/>
  <c r="BF294"/>
  <c r="BF297"/>
  <c r="BF300"/>
  <c r="BF302"/>
  <c r="BF305"/>
  <c r="BF310"/>
  <c r="BF313"/>
  <c r="BF316"/>
  <c r="BF319"/>
  <c r="BF323"/>
  <c r="BF327"/>
  <c r="BF331"/>
  <c r="BF334"/>
  <c r="BF337"/>
  <c r="BF340"/>
  <c r="BF343"/>
  <c r="BF346"/>
  <c r="BF349"/>
  <c r="BF352"/>
  <c r="BF355"/>
  <c r="BF356"/>
  <c r="BF359"/>
  <c r="BF362"/>
  <c r="BF366"/>
  <c r="BF370"/>
  <c r="BF374"/>
  <c r="BF377"/>
  <c r="BF380"/>
  <c r="BF383"/>
  <c r="BF386"/>
  <c r="BF389"/>
  <c r="BF392"/>
  <c r="BF395"/>
  <c r="BF398"/>
  <c r="BF399"/>
  <c r="BF402"/>
  <c r="BF405"/>
  <c r="BF408"/>
  <c r="BF411"/>
  <c r="BF414"/>
  <c r="BF417"/>
  <c r="BF420"/>
  <c r="BF423"/>
  <c r="BF426"/>
  <c r="BF430"/>
  <c r="BF434"/>
  <c r="BF438"/>
  <c r="BF442"/>
  <c r="BF446"/>
  <c r="BF450"/>
  <c r="BF453"/>
  <c r="BF454"/>
  <c r="BF457"/>
  <c r="BF461"/>
  <c r="BF464"/>
  <c r="BF467"/>
  <c r="BF471"/>
  <c r="BF475"/>
  <c r="BF478"/>
  <c r="BF481"/>
  <c r="BF486"/>
  <c r="BF489"/>
  <c r="BF490"/>
  <c r="BF493"/>
  <c r="BF494"/>
  <c r="BF498"/>
  <c r="BF499"/>
  <c r="BF503"/>
  <c r="BF506"/>
  <c r="BF510"/>
  <c r="BF512"/>
  <c r="BF515"/>
  <c r="BF518"/>
  <c r="BF519"/>
  <c r="BF522"/>
  <c r="BF524"/>
  <c r="BF531"/>
  <c r="BF538"/>
  <c r="BF541"/>
  <c r="BF544"/>
  <c r="H32"/>
  <c r="BA88" i="1"/>
  <c r="N87" i="2"/>
  <c r="N102"/>
  <c r="BE102"/>
  <c r="N103"/>
  <c r="BE103"/>
  <c r="N104"/>
  <c r="BE104"/>
  <c r="N105"/>
  <c r="BE105"/>
  <c r="N106"/>
  <c r="BE106"/>
  <c r="N107"/>
  <c r="BE107"/>
  <c r="N128"/>
  <c r="BE128"/>
  <c r="N131"/>
  <c r="BE131"/>
  <c r="N135"/>
  <c r="BE135"/>
  <c r="N138"/>
  <c r="BE138"/>
  <c r="N141"/>
  <c r="BE141"/>
  <c r="N144"/>
  <c r="BE144"/>
  <c r="N147"/>
  <c r="BE147"/>
  <c r="N150"/>
  <c r="BE150"/>
  <c r="N153"/>
  <c r="BE153"/>
  <c r="N156"/>
  <c r="BE156"/>
  <c r="N159"/>
  <c r="BE159"/>
  <c r="N162"/>
  <c r="BE162"/>
  <c r="N165"/>
  <c r="BE165"/>
  <c r="N168"/>
  <c r="BE168"/>
  <c r="N172"/>
  <c r="BE172"/>
  <c r="N176"/>
  <c r="BE176"/>
  <c r="N179"/>
  <c r="BE179"/>
  <c r="N180"/>
  <c r="BE180"/>
  <c r="N181"/>
  <c r="BE181"/>
  <c r="N184"/>
  <c r="BE184"/>
  <c r="N187"/>
  <c r="BE187"/>
  <c r="N188"/>
  <c r="BE188"/>
  <c r="N189"/>
  <c r="BE189"/>
  <c r="N192"/>
  <c r="BE192"/>
  <c r="N195"/>
  <c r="BE195"/>
  <c r="N199"/>
  <c r="BE199"/>
  <c r="N202"/>
  <c r="BE202"/>
  <c r="N206"/>
  <c r="BE206"/>
  <c r="N211"/>
  <c r="BE211"/>
  <c r="N214"/>
  <c r="BE214"/>
  <c r="N218"/>
  <c r="BE218"/>
  <c r="N221"/>
  <c r="BE221"/>
  <c r="N224"/>
  <c r="BE224"/>
  <c r="N228"/>
  <c r="BE228"/>
  <c r="N231"/>
  <c r="BE231"/>
  <c r="N235"/>
  <c r="BE235"/>
  <c r="N236"/>
  <c r="BE236"/>
  <c r="N239"/>
  <c r="BE239"/>
  <c r="N242"/>
  <c r="BE242"/>
  <c r="N243"/>
  <c r="BE243"/>
  <c r="N246"/>
  <c r="BE246"/>
  <c r="N248"/>
  <c r="BE248"/>
  <c r="N251"/>
  <c r="BE251"/>
  <c r="N255"/>
  <c r="BE255"/>
  <c r="N258"/>
  <c r="BE258"/>
  <c r="N261"/>
  <c r="BE261"/>
  <c r="N264"/>
  <c r="BE264"/>
  <c r="N267"/>
  <c r="BE267"/>
  <c r="N270"/>
  <c r="BE270"/>
  <c r="N273"/>
  <c r="BE273"/>
  <c r="N277"/>
  <c r="BE277"/>
  <c r="N281"/>
  <c r="BE281"/>
  <c r="N285"/>
  <c r="BE285"/>
  <c r="N288"/>
  <c r="BE288"/>
  <c r="N291"/>
  <c r="BE291"/>
  <c r="N294"/>
  <c r="BE294"/>
  <c r="N297"/>
  <c r="BE297"/>
  <c r="N300"/>
  <c r="BE300"/>
  <c r="N302"/>
  <c r="BE302"/>
  <c r="N305"/>
  <c r="BE305"/>
  <c r="N310"/>
  <c r="BE310"/>
  <c r="N313"/>
  <c r="BE313"/>
  <c r="N316"/>
  <c r="BE316"/>
  <c r="N319"/>
  <c r="BE319"/>
  <c r="N323"/>
  <c r="BE323"/>
  <c r="N327"/>
  <c r="BE327"/>
  <c r="N331"/>
  <c r="BE331"/>
  <c r="N334"/>
  <c r="BE334"/>
  <c r="N337"/>
  <c r="BE337"/>
  <c r="N340"/>
  <c r="BE340"/>
  <c r="N343"/>
  <c r="BE343"/>
  <c r="N346"/>
  <c r="BE346"/>
  <c r="N349"/>
  <c r="BE349"/>
  <c r="N352"/>
  <c r="BE352"/>
  <c r="N355"/>
  <c r="BE355"/>
  <c r="N356"/>
  <c r="BE356"/>
  <c r="N359"/>
  <c r="BE359"/>
  <c r="N362"/>
  <c r="BE362"/>
  <c r="N366"/>
  <c r="BE366"/>
  <c r="N370"/>
  <c r="BE370"/>
  <c r="N374"/>
  <c r="BE374"/>
  <c r="N377"/>
  <c r="BE377"/>
  <c r="N380"/>
  <c r="BE380"/>
  <c r="N383"/>
  <c r="BE383"/>
  <c r="N386"/>
  <c r="BE386"/>
  <c r="N389"/>
  <c r="BE389"/>
  <c r="N392"/>
  <c r="BE392"/>
  <c r="N395"/>
  <c r="BE395"/>
  <c r="N398"/>
  <c r="BE398"/>
  <c r="N399"/>
  <c r="BE399"/>
  <c r="N402"/>
  <c r="BE402"/>
  <c r="N405"/>
  <c r="BE405"/>
  <c r="N408"/>
  <c r="BE408"/>
  <c r="N411"/>
  <c r="BE411"/>
  <c r="N414"/>
  <c r="BE414"/>
  <c r="N417"/>
  <c r="BE417"/>
  <c r="N420"/>
  <c r="BE420"/>
  <c r="N423"/>
  <c r="BE423"/>
  <c r="N426"/>
  <c r="BE426"/>
  <c r="N430"/>
  <c r="BE430"/>
  <c r="N434"/>
  <c r="BE434"/>
  <c r="N438"/>
  <c r="BE438"/>
  <c r="N442"/>
  <c r="BE442"/>
  <c r="N446"/>
  <c r="BE446"/>
  <c r="N450"/>
  <c r="BE450"/>
  <c r="N453"/>
  <c r="BE453"/>
  <c r="N454"/>
  <c r="BE454"/>
  <c r="N457"/>
  <c r="BE457"/>
  <c r="N461"/>
  <c r="BE461"/>
  <c r="N464"/>
  <c r="BE464"/>
  <c r="N467"/>
  <c r="BE467"/>
  <c r="N471"/>
  <c r="BE471"/>
  <c r="N475"/>
  <c r="BE475"/>
  <c r="N478"/>
  <c r="BE478"/>
  <c r="N481"/>
  <c r="BE481"/>
  <c r="N486"/>
  <c r="BE486"/>
  <c r="N489"/>
  <c r="BE489"/>
  <c r="N490"/>
  <c r="BE490"/>
  <c r="N493"/>
  <c r="BE493"/>
  <c r="N494"/>
  <c r="BE494"/>
  <c r="N498"/>
  <c r="BE498"/>
  <c r="N499"/>
  <c r="BE499"/>
  <c r="N503"/>
  <c r="BE503"/>
  <c r="N506"/>
  <c r="BE506"/>
  <c r="N510"/>
  <c r="BE510"/>
  <c r="N512"/>
  <c r="BE512"/>
  <c r="N515"/>
  <c r="BE515"/>
  <c r="N518"/>
  <c r="BE518"/>
  <c r="N519"/>
  <c r="BE519"/>
  <c r="N522"/>
  <c r="BE522"/>
  <c r="N524"/>
  <c r="BE524"/>
  <c r="N531"/>
  <c r="BE531"/>
  <c r="N538"/>
  <c r="BE538"/>
  <c r="N541"/>
  <c r="BE541"/>
  <c r="N544"/>
  <c r="BE544"/>
  <c r="H31"/>
  <c r="AZ88" i="1"/>
  <c r="AY88"/>
  <c r="AX88"/>
  <c r="M32" i="2"/>
  <c r="AW88" i="1"/>
  <c r="M31" i="2"/>
  <c r="AV88" i="1"/>
  <c r="AU88"/>
  <c r="M26" i="2"/>
  <c r="N101"/>
  <c r="M27"/>
  <c r="M29"/>
  <c r="AG88" i="1"/>
  <c r="AS88"/>
  <c r="N99" i="2"/>
  <c r="N98"/>
  <c r="N97"/>
  <c r="N96"/>
  <c r="N95"/>
  <c r="N94"/>
  <c r="N93"/>
  <c r="N92"/>
  <c r="N91"/>
  <c r="N90"/>
  <c r="N89"/>
  <c r="N88"/>
  <c r="M122"/>
  <c r="E14"/>
  <c r="F122"/>
  <c r="M121"/>
  <c r="F121"/>
  <c r="O8"/>
  <c r="M119"/>
  <c r="F119"/>
  <c r="F117"/>
  <c r="L109"/>
  <c r="M83"/>
  <c r="F83"/>
  <c r="M82"/>
  <c r="F82"/>
  <c r="M80"/>
  <c r="F80"/>
  <c r="F78"/>
  <c r="L37"/>
  <c r="O14"/>
  <c r="O13"/>
  <c r="BD87" i="1"/>
  <c r="CH91"/>
  <c r="CH92"/>
  <c r="CH93"/>
  <c r="CH94"/>
  <c r="W35"/>
  <c r="BC87"/>
  <c r="CG91"/>
  <c r="CG92"/>
  <c r="CG93"/>
  <c r="CG94"/>
  <c r="W34"/>
  <c r="BB87"/>
  <c r="CF91"/>
  <c r="CF92"/>
  <c r="CF93"/>
  <c r="CF94"/>
  <c r="W33"/>
  <c r="BA87"/>
  <c r="AW87"/>
  <c r="BZ91"/>
  <c r="BZ92"/>
  <c r="BZ93"/>
  <c r="BZ94"/>
  <c r="AK32"/>
  <c r="CE91"/>
  <c r="CE92"/>
  <c r="CE93"/>
  <c r="CE94"/>
  <c r="W32"/>
  <c r="AZ87"/>
  <c r="AV87"/>
  <c r="AG87"/>
  <c r="AG91"/>
  <c r="AV91"/>
  <c r="BY91"/>
  <c r="AG92"/>
  <c r="AV92"/>
  <c r="BY92"/>
  <c r="AG93"/>
  <c r="AV93"/>
  <c r="BY93"/>
  <c r="AG94"/>
  <c r="AV94"/>
  <c r="BY94"/>
  <c r="AK31"/>
  <c r="CD91"/>
  <c r="CD92"/>
  <c r="CD93"/>
  <c r="CD94"/>
  <c r="W31"/>
  <c r="AG90"/>
  <c r="AK27"/>
  <c r="AK26"/>
  <c r="AT87"/>
  <c r="AN87"/>
  <c r="AN91"/>
  <c r="AN92"/>
  <c r="AN93"/>
  <c r="AN94"/>
  <c r="AN90"/>
  <c r="AN96"/>
  <c r="AG96"/>
  <c r="CK94"/>
  <c r="CJ94"/>
  <c r="CI94"/>
  <c r="CC94"/>
  <c r="CB94"/>
  <c r="CA94"/>
  <c r="CK93"/>
  <c r="CJ93"/>
  <c r="CI93"/>
  <c r="CC93"/>
  <c r="CB93"/>
  <c r="CA93"/>
  <c r="CK92"/>
  <c r="CJ92"/>
  <c r="CI92"/>
  <c r="CC92"/>
  <c r="CB92"/>
  <c r="CA92"/>
  <c r="CK91"/>
  <c r="CJ91"/>
  <c r="CI91"/>
  <c r="AY87"/>
  <c r="AX87"/>
  <c r="AU87"/>
  <c r="AS87"/>
  <c r="AT88"/>
  <c r="AN8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<sst xmlns="http://schemas.openxmlformats.org/spreadsheetml/2006/main" count="4378" uniqueCount="786">
  <si>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</si>
  <si>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</si>
  <si>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</si>
  <si>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</si>
  <si>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</si>
  <si>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</si>
  <si>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</si>
  <si>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</si>
  <si>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</si>
  <si>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</si>
  <si>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</si>
  <si>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</si>
  <si>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</si>
  <si>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</si>
  <si>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</si>
  <si>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818-20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</si>
  <si>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</si>
  <si>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</si>
  <si>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střešní krytiny čp. 141, Velké nám., Strakonice-OD Maják</t>
  </si>
  <si>
    <t>0,1</t>
  </si>
  <si>
    <t>JKSO:</t>
  </si>
  <si>
    <t/>
  </si>
  <si>
    <t>CC-CZ:</t>
  </si>
  <si>
    <t>1</t>
  </si>
  <si>
    <t>Místo:</t>
  </si>
  <si>
    <t>Strakonice, Velké nám. 141</t>
  </si>
  <si>
    <t>Datum:</t>
  </si>
  <si>
    <t>10. 10. 2020</t>
  </si>
  <si>
    <t>10</t>
  </si>
  <si>
    <t>100</t>
  </si>
  <si>
    <t>Objednatel:</t>
  </si>
  <si>
    <t>IČ:</t>
  </si>
  <si>
    <t>002 51 810</t>
  </si>
  <si>
    <t>Město Strakonice, Velké nám.2,Strakonice</t>
  </si>
  <si>
    <t>DIČ:</t>
  </si>
  <si>
    <t>Zhotovitel:</t>
  </si>
  <si>
    <t>Vyplň údaj</t>
  </si>
  <si>
    <t>Projektant:</t>
  </si>
  <si>
    <t>735 52 771</t>
  </si>
  <si>
    <t>Jiří Urbánek, Velké nám.54,Strakonice</t>
  </si>
  <si>
    <t>True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</si>
  <si>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</si>
  <si>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</si>
  <si>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</si>
  <si>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</si>
  <si>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</si>
  <si>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</si>
  <si>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</si>
  <si>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</si>
  <si>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</si>
  <si>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</si>
  <si>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</si>
  <si>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</si>
  <si>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</si>
  <si>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</si>
  <si>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</si>
  <si>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</si>
  <si>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</si>
  <si>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</si>
  <si>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</si>
  <si>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</si>
  <si>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</si>
  <si>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</si>
  <si>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</si>
  <si>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</si>
  <si>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</si>
  <si>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</si>
  <si>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</si>
  <si>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</si>
  <si>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</si>
  <si>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</si>
  <si>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</si>
  <si>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</si>
  <si>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</si>
  <si>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</si>
  <si>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</si>
  <si>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</si>
  <si>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</si>
  <si>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</si>
  <si>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</si>
  <si>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</si>
  <si>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</si>
  <si>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</si>
  <si>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</si>
  <si>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</si>
  <si>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{ab89c9c6-dd26-49b3-bd07-3dd1f3b8bf4c}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</si>
  <si>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</si>
  <si>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</si>
  <si>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</si>
  <si>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</si>
  <si>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</si>
  <si>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</si>
  <si>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</si>
  <si>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</si>
  <si>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</si>
  <si>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</si>
  <si>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</si>
  <si>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</si>
  <si>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</si>
  <si>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</si>
  <si>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</si>
  <si>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</si>
  <si>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</si>
  <si>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</si>
  <si>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</si>
  <si>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</si>
  <si>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</si>
  <si>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</si>
  <si>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</si>
  <si>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</si>
  <si>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</si>
  <si>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</si>
  <si>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</si>
  <si>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</si>
  <si>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</si>
  <si>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</si>
  <si>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</si>
  <si>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</si>
  <si>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</si>
  <si>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</si>
  <si>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</si>
  <si>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</si>
  <si>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</si>
  <si>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</si>
  <si>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</si>
  <si>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</si>
  <si>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</si>
  <si>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</si>
  <si>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</si>
  <si>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</si>
  <si>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</si>
  <si>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</si>
  <si>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</si>
  <si>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</si>
  <si>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</si>
  <si>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</si>
  <si>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</si>
  <si>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</si>
  <si>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</si>
  <si>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</si>
  <si>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</si>
  <si>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</si>
  <si>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</si>
  <si>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635221411</t>
  </si>
  <si>
    <t>Doplnění násypů pod podlahy, mazaniny a dlažby škvárou pl do 2 m2</t>
  </si>
  <si>
    <t>m3</t>
  </si>
  <si>
    <t>4</t>
  </si>
  <si>
    <t>-326525353</t>
  </si>
  <si>
    <t>"doplnění podlahy půdy"  (5,0*2,0*0,15)</t>
  </si>
  <si>
    <t>VV</t>
  </si>
  <si>
    <t>Součet</t>
  </si>
  <si>
    <t>3</t>
  </si>
  <si>
    <t>636211411</t>
  </si>
  <si>
    <t>Doplnění dlažby z cihel pl do 1 m2 naplocho</t>
  </si>
  <si>
    <t>m2</t>
  </si>
  <si>
    <t>-738611384</t>
  </si>
  <si>
    <t>"doplnění podlahy půdy"  (5,0*2,0)</t>
  </si>
  <si>
    <t>941111112</t>
  </si>
  <si>
    <t>Montáž lešení řadového trubkového lehkého s podlahami zatížení do 200 kg/m2 š do 0,9 m v do 25 m</t>
  </si>
  <si>
    <t>1673687621</t>
  </si>
  <si>
    <t>(19,8*14,3)+((7,39+1,45+1,6+5,0)*16,7)</t>
  </si>
  <si>
    <t>5</t>
  </si>
  <si>
    <t>941111212</t>
  </si>
  <si>
    <t>Příplatek k lešení řadovému trubkovému lehkému s podlahami š 0,9 m v 25 m za první a ZKD den použití</t>
  </si>
  <si>
    <t>-1539633126</t>
  </si>
  <si>
    <t>6</t>
  </si>
  <si>
    <t>941111812</t>
  </si>
  <si>
    <t>Demontáž lešení řadového trubkového lehkého s podlahami zatížení do 200 kg/m2 š do 0,9 m v do 25 m</t>
  </si>
  <si>
    <t>-1186744823</t>
  </si>
  <si>
    <t>7</t>
  </si>
  <si>
    <t>944511111</t>
  </si>
  <si>
    <t>Montáž ochranné sítě z textilie z umělých vláken</t>
  </si>
  <si>
    <t>1314296213</t>
  </si>
  <si>
    <t>8</t>
  </si>
  <si>
    <t>944511211</t>
  </si>
  <si>
    <t>Příplatek k ochranné síti za první a ZKD den použití</t>
  </si>
  <si>
    <t>881600587</t>
  </si>
  <si>
    <t>9</t>
  </si>
  <si>
    <t>944511811</t>
  </si>
  <si>
    <t>Demontáž ochranné sítě z textilie z umělých vláken</t>
  </si>
  <si>
    <t>1034725582</t>
  </si>
  <si>
    <t>944711111</t>
  </si>
  <si>
    <t>Montáž záchytné stříšky š do 1,5 m</t>
  </si>
  <si>
    <t>m</t>
  </si>
  <si>
    <t>-390363049</t>
  </si>
  <si>
    <t>(19,8+(7,39+1,45+1,6+5,0))</t>
  </si>
  <si>
    <t>11</t>
  </si>
  <si>
    <t>944711211</t>
  </si>
  <si>
    <t>Příplatek k záchytné stříšce š do 1,5 m za první a ZKD den použití</t>
  </si>
  <si>
    <t>-2009115258</t>
  </si>
  <si>
    <t>12</t>
  </si>
  <si>
    <t>944711811</t>
  </si>
  <si>
    <t>Demontáž záchytné stříšky š do 1,5 m</t>
  </si>
  <si>
    <t>-747664946</t>
  </si>
  <si>
    <t>13</t>
  </si>
  <si>
    <t>9454111. R</t>
  </si>
  <si>
    <t>Šikmý stavební výtah s plošinou v do 30 m (vč. MTŽ a DMTŽ)</t>
  </si>
  <si>
    <t>den</t>
  </si>
  <si>
    <t>1515964834</t>
  </si>
  <si>
    <t>61</t>
  </si>
  <si>
    <t>14</t>
  </si>
  <si>
    <t>949101112</t>
  </si>
  <si>
    <t>Lešení pomocné pro objekty pozemních staveb s lešeňovou podlahou v do 3,5 m zatížení do 150 kg/m2</t>
  </si>
  <si>
    <t>1648231356</t>
  </si>
  <si>
    <t>50</t>
  </si>
  <si>
    <t>952902121</t>
  </si>
  <si>
    <t>Čištění budov zametení drsných podlah</t>
  </si>
  <si>
    <t>-1480667627</t>
  </si>
  <si>
    <t>"půda-míst.č. 5.01"  232,75</t>
  </si>
  <si>
    <t>"půda-nepřístupná část"  (3,59*5,37)</t>
  </si>
  <si>
    <t>16</t>
  </si>
  <si>
    <t>952902221</t>
  </si>
  <si>
    <t>Čištění budov zametení schodišť</t>
  </si>
  <si>
    <t>-272982164</t>
  </si>
  <si>
    <t>"půdní schodiště-míst.č. 5.02"  15,9</t>
  </si>
  <si>
    <t>18</t>
  </si>
  <si>
    <t>979001002</t>
  </si>
  <si>
    <t>Uložení suti na skládku s hrubým urovnáním</t>
  </si>
  <si>
    <t>t</t>
  </si>
  <si>
    <t>1284413604</t>
  </si>
  <si>
    <t>33,181</t>
  </si>
  <si>
    <t>19</t>
  </si>
  <si>
    <t>997002611</t>
  </si>
  <si>
    <t>Nakládání suti a vybouraných hmot</t>
  </si>
  <si>
    <t>-858133063</t>
  </si>
  <si>
    <t>20</t>
  </si>
  <si>
    <t>997013156</t>
  </si>
  <si>
    <t>Vnitrostaveništní doprava suti a vybouraných hmot pro budovy v do 21 m s omezením mechanizace</t>
  </si>
  <si>
    <t>668909993</t>
  </si>
  <si>
    <t>997013312</t>
  </si>
  <si>
    <t>Montáž a demontáž shozu suti v do 20 m</t>
  </si>
  <si>
    <t>991107815</t>
  </si>
  <si>
    <t>22</t>
  </si>
  <si>
    <t>997013322</t>
  </si>
  <si>
    <t>Příplatek k shozu suti v do 20 m za první a ZKD den použití</t>
  </si>
  <si>
    <t>2061464245</t>
  </si>
  <si>
    <t>31*18</t>
  </si>
  <si>
    <t>23</t>
  </si>
  <si>
    <t>997013501</t>
  </si>
  <si>
    <t>Odvoz suti a vybouraných hmot na skládku nebo meziskládku do 1 km se složením</t>
  </si>
  <si>
    <t>-380706622</t>
  </si>
  <si>
    <t>24</t>
  </si>
  <si>
    <t>997013509</t>
  </si>
  <si>
    <t>Příplatek k odvozu suti a vybouraných hmot na skládku ZKD 1 km přes 1 km</t>
  </si>
  <si>
    <t>6850482</t>
  </si>
  <si>
    <t>25</t>
  </si>
  <si>
    <t>997013803</t>
  </si>
  <si>
    <t>Poplatek za uložení stavebního odpadu z keramických materiálů na skládce (skládkovné)</t>
  </si>
  <si>
    <t>-789449546</t>
  </si>
  <si>
    <t>(33,181*0,9)</t>
  </si>
  <si>
    <t>26</t>
  </si>
  <si>
    <t>997013811</t>
  </si>
  <si>
    <t>Poplatek za uložení stavebního dřevěného odpadu na skládce (skládkovné)</t>
  </si>
  <si>
    <t>1143412142</t>
  </si>
  <si>
    <t>(33,181*0,05)</t>
  </si>
  <si>
    <t>27</t>
  </si>
  <si>
    <t>997013831</t>
  </si>
  <si>
    <t>Poplatek za uložení stavebního směsného odpadu na skládce (skládkovné)</t>
  </si>
  <si>
    <t>-1826880424</t>
  </si>
  <si>
    <t>28</t>
  </si>
  <si>
    <t>998011003</t>
  </si>
  <si>
    <t>Přesun hmot pro budovy zděné v do 24 m</t>
  </si>
  <si>
    <t>1954547756</t>
  </si>
  <si>
    <t>29</t>
  </si>
  <si>
    <t>741 001</t>
  </si>
  <si>
    <t>Elektroinstalace - hromosvod - viz samostatný VV a rozpočet</t>
  </si>
  <si>
    <t>kpl</t>
  </si>
  <si>
    <t>-1205383563</t>
  </si>
  <si>
    <t>30</t>
  </si>
  <si>
    <t>762083121</t>
  </si>
  <si>
    <t>Impregnace řeziva proti dřevokaznému hmyzu, houbám a plísním máčením třída ohrožení 1 a 2</t>
  </si>
  <si>
    <t>-46206012</t>
  </si>
  <si>
    <t>"krokev 160x160 (odhad)"  (0,16*0,16)*(20*1,8)</t>
  </si>
  <si>
    <t>"severní část - pozednice 210x140 (odhad)"  (0,21*0,14)*(9,0+(5,0+3,5))</t>
  </si>
  <si>
    <t>"vazný trám 200x260 (odhad)"  (0,2*0,26)*(2,5+3,5+2,0)</t>
  </si>
  <si>
    <t>31</t>
  </si>
  <si>
    <t>762331931</t>
  </si>
  <si>
    <t>Vyřezání části střešní vazby průřezové plochy řeziva do 288 cm2 délky do 3 m</t>
  </si>
  <si>
    <t>363762936</t>
  </si>
  <si>
    <t>"krokev 160x160 (odhad)"  (20*1,8)</t>
  </si>
  <si>
    <t>32</t>
  </si>
  <si>
    <t>762331941</t>
  </si>
  <si>
    <t>Vyřezání části střešní vazby průřezové plochy řeziva do 450 cm2 délky do 3 m</t>
  </si>
  <si>
    <t>1487720046</t>
  </si>
  <si>
    <t>"severní část - pozednice 210x140 (odhad)"  9,0</t>
  </si>
  <si>
    <t>"severní část - pozednice 210x140 (odhad)"  (5,0+3,5)</t>
  </si>
  <si>
    <t>33</t>
  </si>
  <si>
    <t>762331951</t>
  </si>
  <si>
    <t>Vyřezání části střešní vazby průřezové plochy řeziva přes 450 cm2 délky do 3 m</t>
  </si>
  <si>
    <t>1252970410</t>
  </si>
  <si>
    <t>"vazný trám 200x260 (odhad)"  (2,5+3,5+2,0)</t>
  </si>
  <si>
    <t>34</t>
  </si>
  <si>
    <t>762332923</t>
  </si>
  <si>
    <t>Doplnění části střešní vazby z hranolů průřezové plochy do 288 cm2 včetně materiálu</t>
  </si>
  <si>
    <t>-393634936</t>
  </si>
  <si>
    <t>35</t>
  </si>
  <si>
    <t>762332924</t>
  </si>
  <si>
    <t>Doplnění části střešní vazby z hranolů průřezové plochy do 450 cm2 včetně materiálu</t>
  </si>
  <si>
    <t>-929365388</t>
  </si>
  <si>
    <t>36</t>
  </si>
  <si>
    <t>762332925</t>
  </si>
  <si>
    <t>Doplnění části střešní vazby z hranolů průřezové plochy do 600 cm2 včetně materiálu</t>
  </si>
  <si>
    <t>1923683306</t>
  </si>
  <si>
    <t>40</t>
  </si>
  <si>
    <t>762341210</t>
  </si>
  <si>
    <t>Montáž bednění střech rovných a šikmých sklonu do 60° z hrubých prken na sraz</t>
  </si>
  <si>
    <t>169741829</t>
  </si>
  <si>
    <t>"pásový vikýř"  (3,7*5,0)</t>
  </si>
  <si>
    <t>"výtahová šachta"  2*(8,5*2,9)/2</t>
  </si>
  <si>
    <t>41</t>
  </si>
  <si>
    <t>M</t>
  </si>
  <si>
    <t>605151210</t>
  </si>
  <si>
    <t>řezivo jehličnaté boční prkno jakost I.-II. 4 - 6 cm</t>
  </si>
  <si>
    <t>1211112611</t>
  </si>
  <si>
    <t>42</t>
  </si>
  <si>
    <t>762341811</t>
  </si>
  <si>
    <t>Demontáž bednění střech z prken</t>
  </si>
  <si>
    <t>1174954039</t>
  </si>
  <si>
    <t>"boky pásového vikýře"  2*(3,8*0,98)/2</t>
  </si>
  <si>
    <t>43</t>
  </si>
  <si>
    <t>762342214</t>
  </si>
  <si>
    <t>Montáž laťování na střechách jednoduchých sklonu do 60° osové vzdálenosti do 360 mm</t>
  </si>
  <si>
    <t>-309115191</t>
  </si>
  <si>
    <t>(((19,8*8,5)-(4,75*3,4))+((19,8+9,89)/2*8,28)+(13,46+7,475)/2*11,675)</t>
  </si>
  <si>
    <t>44</t>
  </si>
  <si>
    <t>605141140</t>
  </si>
  <si>
    <t>řezivo jehličnaté,střešní latě impregnované dl 3 - 5 m</t>
  </si>
  <si>
    <t>950872090</t>
  </si>
  <si>
    <t>45</t>
  </si>
  <si>
    <t>762342812</t>
  </si>
  <si>
    <t>Demontáž laťování střech z latí osové vzdálenosti do 0,50 m</t>
  </si>
  <si>
    <t>75361542</t>
  </si>
  <si>
    <t>46</t>
  </si>
  <si>
    <t>998762103</t>
  </si>
  <si>
    <t>Přesun hmot tonážní pro kce tesařské v objektech v do 24 m</t>
  </si>
  <si>
    <t>-1964356647</t>
  </si>
  <si>
    <t>47</t>
  </si>
  <si>
    <t>764001891</t>
  </si>
  <si>
    <t>Demontáž úžlabí do suti</t>
  </si>
  <si>
    <t>-180566286</t>
  </si>
  <si>
    <t>(8,5+7,5+6,5)</t>
  </si>
  <si>
    <t>48</t>
  </si>
  <si>
    <t>764001901.R</t>
  </si>
  <si>
    <t>Napojení klempířských konstrukcí na stávající - dešťové svody</t>
  </si>
  <si>
    <t>kus</t>
  </si>
  <si>
    <t>803971265</t>
  </si>
  <si>
    <t>"jih"  1</t>
  </si>
  <si>
    <t>"sever"  2</t>
  </si>
  <si>
    <t>49</t>
  </si>
  <si>
    <t>764002801</t>
  </si>
  <si>
    <t>Demontáž závětrné lišty do suti</t>
  </si>
  <si>
    <t>-664668678</t>
  </si>
  <si>
    <t>((8,28+5,5)+8,5+9,8+3,9+11,675)</t>
  </si>
  <si>
    <t>764002821</t>
  </si>
  <si>
    <t>Demontáž střešního výlezu do suti</t>
  </si>
  <si>
    <t>901724324</t>
  </si>
  <si>
    <t>51</t>
  </si>
  <si>
    <t>764002831</t>
  </si>
  <si>
    <t>Demontáž sněhového zachytávače do suti</t>
  </si>
  <si>
    <t>953474889</t>
  </si>
  <si>
    <t>52</t>
  </si>
  <si>
    <t>764002871.R</t>
  </si>
  <si>
    <t>Demontáž lemování zdí a střešních vikýřů do suti</t>
  </si>
  <si>
    <t>1378515415</t>
  </si>
  <si>
    <t>"pásový vikýř"  (2*3,7+4,9)</t>
  </si>
  <si>
    <t>53</t>
  </si>
  <si>
    <t>764002881</t>
  </si>
  <si>
    <t>Demontáž lemování střešních prostupů do suti</t>
  </si>
  <si>
    <t>-361485046</t>
  </si>
  <si>
    <t>0,5</t>
  </si>
  <si>
    <t>54</t>
  </si>
  <si>
    <t>764004801</t>
  </si>
  <si>
    <t>Demontáž podokapního žlabu do suti</t>
  </si>
  <si>
    <t>-1456411275</t>
  </si>
  <si>
    <t>(19,8+7,39+2,35+2,5+5,125)</t>
  </si>
  <si>
    <t>55</t>
  </si>
  <si>
    <t>764111641</t>
  </si>
  <si>
    <t>Krytina střechy rovné drážkováním ze svitků z Pz plechu s povrchovou úpravou rš 670 mm sklonu do 30°</t>
  </si>
  <si>
    <t>537720397</t>
  </si>
  <si>
    <t>56</t>
  </si>
  <si>
    <t>764111691</t>
  </si>
  <si>
    <t>Příplatek k cenám krytiny z Pz plechu s povrchovou úpravou za těsnění drážek sklonu do 10°</t>
  </si>
  <si>
    <t>890752934</t>
  </si>
  <si>
    <t>"pásový vikýř"  (3,7*5,0)+2*(3,5*0,98)/2+2*(1,2*0,98)</t>
  </si>
  <si>
    <t>57</t>
  </si>
  <si>
    <t>764212637</t>
  </si>
  <si>
    <t>Oplechování štítu závětrnou lištou z Pz s povrchovou úpravou rš 670 mm</t>
  </si>
  <si>
    <t>1212296432</t>
  </si>
  <si>
    <t>"štítová hrana"  25,28</t>
  </si>
  <si>
    <t>"pultová hrana"  25,335</t>
  </si>
  <si>
    <t>58</t>
  </si>
  <si>
    <t>764212663</t>
  </si>
  <si>
    <t>Oplechování rovné okapové hrany z Pz s povrchovou úpravou rš 250 mm</t>
  </si>
  <si>
    <t>1969622871</t>
  </si>
  <si>
    <t>59</t>
  </si>
  <si>
    <t>764213652</t>
  </si>
  <si>
    <t>Střešní výlez pro krytinu skládanou nebo plechovou z Pz s povrchovou úpravou</t>
  </si>
  <si>
    <t>-1127107031</t>
  </si>
  <si>
    <t>155</t>
  </si>
  <si>
    <t>764311615</t>
  </si>
  <si>
    <t>Lemování rovných zdí střech s krytinou skládanou z Pz s povrchovou úpravou rš 400 mm</t>
  </si>
  <si>
    <t>-973259273</t>
  </si>
  <si>
    <t>"pásový vikýř"  (3,5+2*1,5)</t>
  </si>
  <si>
    <t>60</t>
  </si>
  <si>
    <t>764511602</t>
  </si>
  <si>
    <t>Žlab podokapní půlkruhový z Pz s povrchovou úpravou rš 330 mm</t>
  </si>
  <si>
    <t>-1187475726</t>
  </si>
  <si>
    <t>764518622</t>
  </si>
  <si>
    <t>Svody kruhové včetně objímek, kolen, odskoků z Pz s povrchovou úpravou průměru 100 mm</t>
  </si>
  <si>
    <t>202907162</t>
  </si>
  <si>
    <t>"pásový vikýř"  1,5</t>
  </si>
  <si>
    <t>62</t>
  </si>
  <si>
    <t>998764103</t>
  </si>
  <si>
    <t>Přesun hmot tonážní pro konstrukce klempířské v objektech v do 24 m</t>
  </si>
  <si>
    <t>425686558</t>
  </si>
  <si>
    <t>111</t>
  </si>
  <si>
    <t>765121014</t>
  </si>
  <si>
    <t>Montáž krytiny betonové sklonu do 30° na sucho přes 8 do 10 ks/m2</t>
  </si>
  <si>
    <t>-58707426</t>
  </si>
  <si>
    <t>"nová krytina"   (((19,8*8,5)-(4,75*3,4))+((19,8+9,89)/2*8,28)+(13,46+7,475)/2*11,675)</t>
  </si>
  <si>
    <t>112</t>
  </si>
  <si>
    <t>592445100.1r</t>
  </si>
  <si>
    <t>taška Bramac CLASSIC STAR Terracotta základní 1/1 33 x 42 cm</t>
  </si>
  <si>
    <t>-1212845583</t>
  </si>
  <si>
    <t>Spotřeba: cca 10 kusů/m2</t>
  </si>
  <si>
    <t>P</t>
  </si>
  <si>
    <t>4200</t>
  </si>
  <si>
    <t>"odečet sněhová taška"  - 781</t>
  </si>
  <si>
    <t>113</t>
  </si>
  <si>
    <t>592445110.2r</t>
  </si>
  <si>
    <t>taška Bramac CLASSIC  STAR Terracotta půlená 1/2</t>
  </si>
  <si>
    <t>-489435304</t>
  </si>
  <si>
    <t>60+57</t>
  </si>
  <si>
    <t>159</t>
  </si>
  <si>
    <t>592445110.3r</t>
  </si>
  <si>
    <t>taška Bramac CLASSIC  STAR Terracotta protisněhová s hákem</t>
  </si>
  <si>
    <t>-744809966</t>
  </si>
  <si>
    <t>781</t>
  </si>
  <si>
    <t>160</t>
  </si>
  <si>
    <t>592445110.03r</t>
  </si>
  <si>
    <t>stanová příchytka tašky CL pro tašku Bramac CLASSIC  STAR Terracotta protisněhová s hákem</t>
  </si>
  <si>
    <t>-766379044</t>
  </si>
  <si>
    <t>1750</t>
  </si>
  <si>
    <t>122</t>
  </si>
  <si>
    <t>592445240.10r</t>
  </si>
  <si>
    <t>taška Bramac CLASSIC STAR Terracotta odvětrávací</t>
  </si>
  <si>
    <t>-383230641</t>
  </si>
  <si>
    <t>Spotřeba: 10 kus/100 m2 střechy</t>
  </si>
  <si>
    <t>20+17+11</t>
  </si>
  <si>
    <t>123</t>
  </si>
  <si>
    <t>592445270.11r</t>
  </si>
  <si>
    <t>taška Bramac CLASSIC STAR Terracotta hromosvodová</t>
  </si>
  <si>
    <t>-2069998686</t>
  </si>
  <si>
    <t>Spotřeba: cca 1 kus/m</t>
  </si>
  <si>
    <t>124</t>
  </si>
  <si>
    <t>592445260.12r</t>
  </si>
  <si>
    <t xml:space="preserve">taška sněholamu kovová pro krytinu Bramac CLASSIC STAR Terracotta nosná </t>
  </si>
  <si>
    <t>-1996002968</t>
  </si>
  <si>
    <t>Spotřeba: 2 kus/plošina</t>
  </si>
  <si>
    <t>132</t>
  </si>
  <si>
    <t>592442460</t>
  </si>
  <si>
    <t>pás univerzální TOP-ROLL hliníkový 1 m</t>
  </si>
  <si>
    <t>2105919243</t>
  </si>
  <si>
    <t>136</t>
  </si>
  <si>
    <t>592442600</t>
  </si>
  <si>
    <t>páska lepící butylkaučuková</t>
  </si>
  <si>
    <t>-169787125</t>
  </si>
  <si>
    <t>138</t>
  </si>
  <si>
    <t>765121203</t>
  </si>
  <si>
    <t>Montáž krytiny betonové okapní větrací mřížka univerzální</t>
  </si>
  <si>
    <t>-856322442</t>
  </si>
  <si>
    <t>(19,8+9,89+7,475)</t>
  </si>
  <si>
    <t>134</t>
  </si>
  <si>
    <t>592442990</t>
  </si>
  <si>
    <t>mřížka ochranná větrací univerzální 1 m</t>
  </si>
  <si>
    <t>-777357088</t>
  </si>
  <si>
    <t>135</t>
  </si>
  <si>
    <t>592442570</t>
  </si>
  <si>
    <t>pás ochranný proti ptákům - š. 10 cm</t>
  </si>
  <si>
    <t>1675628363</t>
  </si>
  <si>
    <t>156</t>
  </si>
  <si>
    <t>592443070.r</t>
  </si>
  <si>
    <t>pás větrací hřeben/nároží š. 5 cm</t>
  </si>
  <si>
    <t>2048247981</t>
  </si>
  <si>
    <t>157</t>
  </si>
  <si>
    <t>592443080.r</t>
  </si>
  <si>
    <t>utěsňovací klínový pás 30x60cm</t>
  </si>
  <si>
    <t>-1800783848</t>
  </si>
  <si>
    <t>71</t>
  </si>
  <si>
    <t>765111305</t>
  </si>
  <si>
    <t>Montáž krytiny keramické úžlabí na plech na sucho na molitanové pásy</t>
  </si>
  <si>
    <t>-486012301</t>
  </si>
  <si>
    <t>(2*8,5+7,5+6,5)</t>
  </si>
  <si>
    <t>72</t>
  </si>
  <si>
    <t>596602080</t>
  </si>
  <si>
    <t>pás těsnící úžlabí klínový - samolepící 100x7,5 cm (v barvě)</t>
  </si>
  <si>
    <t>1228132680</t>
  </si>
  <si>
    <t>158</t>
  </si>
  <si>
    <t>596602090.r</t>
  </si>
  <si>
    <t>příponka hliníkového pásu úžlabí</t>
  </si>
  <si>
    <t>1994871241</t>
  </si>
  <si>
    <t>84</t>
  </si>
  <si>
    <t>150</t>
  </si>
  <si>
    <t>765121251</t>
  </si>
  <si>
    <t>Montáž krytiny betonové hřeben na sucho s větracím pásem</t>
  </si>
  <si>
    <t>2075858053</t>
  </si>
  <si>
    <t>19,8</t>
  </si>
  <si>
    <t>119</t>
  </si>
  <si>
    <t>592445170.8r</t>
  </si>
  <si>
    <t>taška Bramac CLASSIC STAR Terracotta hřebenáč s jednou příchytkou</t>
  </si>
  <si>
    <t>-37845288</t>
  </si>
  <si>
    <t>Spotřeba: cca 2,5 kus/m</t>
  </si>
  <si>
    <t>69</t>
  </si>
  <si>
    <t>120</t>
  </si>
  <si>
    <t>592445180.9r</t>
  </si>
  <si>
    <t>taška Bramac CLASSIC STAR Terracotta hřebenáč koncový s 1 vrutem</t>
  </si>
  <si>
    <t>-667745675</t>
  </si>
  <si>
    <t>Spotřeba: 1 kus/zakončení nároží</t>
  </si>
  <si>
    <t>125</t>
  </si>
  <si>
    <t>592445280.13r</t>
  </si>
  <si>
    <t>taška Bramac STAR CLASSIC Terracotta hřebenáč hromosvodový s 1 příchytkou</t>
  </si>
  <si>
    <t>180851853</t>
  </si>
  <si>
    <t>Spotřeba: cca 1 kus/0,8 m</t>
  </si>
  <si>
    <t>127</t>
  </si>
  <si>
    <t>592442370.15r</t>
  </si>
  <si>
    <t>držák hřebenové latě</t>
  </si>
  <si>
    <t>-41034875</t>
  </si>
  <si>
    <t>38</t>
  </si>
  <si>
    <t>128</t>
  </si>
  <si>
    <t>592442380.16r</t>
  </si>
  <si>
    <t>příchytka hřebenáče</t>
  </si>
  <si>
    <t>2047925821</t>
  </si>
  <si>
    <t>129</t>
  </si>
  <si>
    <t>592442390.17r</t>
  </si>
  <si>
    <t>lišta kartáčová univerzální</t>
  </si>
  <si>
    <t>878515385</t>
  </si>
  <si>
    <t>137</t>
  </si>
  <si>
    <t>592442950</t>
  </si>
  <si>
    <t>hřebenový těsnící prvek</t>
  </si>
  <si>
    <t>1592443747</t>
  </si>
  <si>
    <t>67</t>
  </si>
  <si>
    <t>73</t>
  </si>
  <si>
    <t>765111352.R</t>
  </si>
  <si>
    <t>Montáž krytiny keramické štítové hrany na sucho vruty závětrnou lištou</t>
  </si>
  <si>
    <t>-502120004</t>
  </si>
  <si>
    <t>(8,28+2*8,5)</t>
  </si>
  <si>
    <t>74</t>
  </si>
  <si>
    <t>765111361.R</t>
  </si>
  <si>
    <t>Montáž krytiny keramické pultové hrany na sucho vruty závětrnou lištou</t>
  </si>
  <si>
    <t>-1388840167</t>
  </si>
  <si>
    <t>11,675</t>
  </si>
  <si>
    <t>75</t>
  </si>
  <si>
    <t>765111401</t>
  </si>
  <si>
    <t>Montáž krytiny keramické opracování střešních tašek v místě prostupu do 0,25 m2</t>
  </si>
  <si>
    <t>507855087</t>
  </si>
  <si>
    <t>76</t>
  </si>
  <si>
    <t>765111411</t>
  </si>
  <si>
    <t>Montáž krytiny keramické olemování prostupů těsnícím pásem</t>
  </si>
  <si>
    <t>-137346137</t>
  </si>
  <si>
    <t>0,75</t>
  </si>
  <si>
    <t>77</t>
  </si>
  <si>
    <t>596602370</t>
  </si>
  <si>
    <t>pás těsnící ke komínu a zdi hliníkový 500x28 cm (červená/hnědá)</t>
  </si>
  <si>
    <t>-368340552</t>
  </si>
  <si>
    <t>78</t>
  </si>
  <si>
    <t>764212612</t>
  </si>
  <si>
    <t>Oplechování úžlabí z Pz s povrchovou úpravou rš 1000 mm</t>
  </si>
  <si>
    <t>1148098125</t>
  </si>
  <si>
    <t>79</t>
  </si>
  <si>
    <t>765111504</t>
  </si>
  <si>
    <t>Příplatek k montáži krytiny keramické za připevňovací prostředky za sklon přes 40° do 50°</t>
  </si>
  <si>
    <t>613998784</t>
  </si>
  <si>
    <t>80</t>
  </si>
  <si>
    <t>765111821</t>
  </si>
  <si>
    <t>Demontáž krytiny keramické hladké sklonu do 30° na sucho do suti</t>
  </si>
  <si>
    <t>-1665928609</t>
  </si>
  <si>
    <t>"80% z celkové plochy"   ((19,8*8,5)+((19,8+9,89)/2*8,28)+(13,46+7,475)/2*11,675)*0,8</t>
  </si>
  <si>
    <t>81</t>
  </si>
  <si>
    <t>765111823</t>
  </si>
  <si>
    <t>Demontáž krytiny keramické hladké sklonu do 30° na sucho k dalšímu použití</t>
  </si>
  <si>
    <t>1323276449</t>
  </si>
  <si>
    <t>"10% z celkové plochy"  ((19,8*8,5)+((19,8+9,89)/2*8,28)+(13,46+7,475)/2*11,675)*0,1</t>
  </si>
  <si>
    <t>82</t>
  </si>
  <si>
    <t>765111829</t>
  </si>
  <si>
    <t>Demontáž krytiny keramické hladké sklonu do 30° s tvrdou maltou do suti</t>
  </si>
  <si>
    <t>1064095935</t>
  </si>
  <si>
    <t>"10% z celkové plochy" ((19,8*8,5)+((19,8+9,89)/2*8,28)+(13,46+7,475)/2*11,675)*0,1</t>
  </si>
  <si>
    <t>83</t>
  </si>
  <si>
    <t>765111831</t>
  </si>
  <si>
    <t>Příplatek k demontáži krytiny keramické hladké do suti za sklon přes 30°</t>
  </si>
  <si>
    <t>-1813310512</t>
  </si>
  <si>
    <t>"80%+10% z celkové plochy"  ((19,8*8,5)+((19,8+9,89)/2*8,28)+(13,46+7,475)/2*11,675)*0,9</t>
  </si>
  <si>
    <t>765111833</t>
  </si>
  <si>
    <t>Příplatek k demontáži krytiny keramické hladké k dalšímu použití za sklon přes 30°</t>
  </si>
  <si>
    <t>-814440560</t>
  </si>
  <si>
    <t>85</t>
  </si>
  <si>
    <t>765111867</t>
  </si>
  <si>
    <t>Demontáž krytiny keramické hřebenů a nároží sklonu do 30° se zvětralou maltou k dalšímu použití</t>
  </si>
  <si>
    <t>-1121121152</t>
  </si>
  <si>
    <t>86</t>
  </si>
  <si>
    <t>765111869</t>
  </si>
  <si>
    <t>Demontáž krytiny keramické hřebenů a nároží sklonu do 30° s tvrdou maltou do suti</t>
  </si>
  <si>
    <t>92800301</t>
  </si>
  <si>
    <t>87</t>
  </si>
  <si>
    <t>765115021</t>
  </si>
  <si>
    <t>Montáž keramické speciální tašky (větrací, protisněhové, prostupové) bobrovky na sucho</t>
  </si>
  <si>
    <t>1685444768</t>
  </si>
  <si>
    <t>"držák protisněhové mříže" 2*(44+6)</t>
  </si>
  <si>
    <t>"mříž sněholamu"  2*17</t>
  </si>
  <si>
    <t>88</t>
  </si>
  <si>
    <t>592440400.1r</t>
  </si>
  <si>
    <t xml:space="preserve">držák mříže sněholamu pro krytinu Bramac CLASSIC STAR Terracotta </t>
  </si>
  <si>
    <t>358340562</t>
  </si>
  <si>
    <t>Spotřeba: 1 kus/taška sněholamu</t>
  </si>
  <si>
    <t>161</t>
  </si>
  <si>
    <t>592440400.3r</t>
  </si>
  <si>
    <t xml:space="preserve">spojovací svorka mříže sněholamu </t>
  </si>
  <si>
    <t>-1495464291</t>
  </si>
  <si>
    <t>89</t>
  </si>
  <si>
    <t>592440400.2r</t>
  </si>
  <si>
    <t>držák mříže sněholamu pro krytinu plechovou drážkovou</t>
  </si>
  <si>
    <t>-1576984936</t>
  </si>
  <si>
    <t>2*6</t>
  </si>
  <si>
    <t>90</t>
  </si>
  <si>
    <t>592440410.r</t>
  </si>
  <si>
    <t xml:space="preserve">mříž sněholamu 1 kus=3m pro krytinu Bramac CLASSIC STAR Terracotta </t>
  </si>
  <si>
    <t>2129689792</t>
  </si>
  <si>
    <t>Spotřeba: 1 kus/3 m</t>
  </si>
  <si>
    <t>17</t>
  </si>
  <si>
    <t>162</t>
  </si>
  <si>
    <t>592440411.r</t>
  </si>
  <si>
    <t xml:space="preserve">mříž sněholamu 1 kus=3m pro krytinu plechovou drážkovou </t>
  </si>
  <si>
    <t>-2111593879</t>
  </si>
  <si>
    <t>140</t>
  </si>
  <si>
    <t>765121301</t>
  </si>
  <si>
    <t>Montáž krytiny betonové úžlabí na plech na sucho na molitanové pásy</t>
  </si>
  <si>
    <t>-288124030</t>
  </si>
  <si>
    <t>(2*10,7)+(2*7,5)</t>
  </si>
  <si>
    <t>149</t>
  </si>
  <si>
    <t>592442550.r</t>
  </si>
  <si>
    <t xml:space="preserve">pás úžlabí těsnící Bramac CLASSIC STAR Terracotta </t>
  </si>
  <si>
    <t>660299867</t>
  </si>
  <si>
    <t>141</t>
  </si>
  <si>
    <t>765121341</t>
  </si>
  <si>
    <t>Montáž krytiny betonové štítové hrany na sucho okrajovými taškami</t>
  </si>
  <si>
    <t>-206590140</t>
  </si>
  <si>
    <t>(8,28+11,675)+(2*8,5)</t>
  </si>
  <si>
    <t>114</t>
  </si>
  <si>
    <t>592445120.3r</t>
  </si>
  <si>
    <t>taška Bramac CLASSIC STAR Terracotta krajní levá</t>
  </si>
  <si>
    <t>353608116</t>
  </si>
  <si>
    <t>Spotřeba: cca 3 kus/m</t>
  </si>
  <si>
    <t>115</t>
  </si>
  <si>
    <t>592445130.4r</t>
  </si>
  <si>
    <t>taška Bramac CLASSIC STAR Terracotta krajní pravá</t>
  </si>
  <si>
    <t>408300705</t>
  </si>
  <si>
    <t>143</t>
  </si>
  <si>
    <t>765121351</t>
  </si>
  <si>
    <t>Montáž krytiny betonové pultové hrany na sucho pultovými taškami</t>
  </si>
  <si>
    <t>1613440377</t>
  </si>
  <si>
    <t>13,46</t>
  </si>
  <si>
    <t>116</t>
  </si>
  <si>
    <t>592445140.5r</t>
  </si>
  <si>
    <t>taška Bramac CLASSIC STAR Terracotta pultu základní 1/1</t>
  </si>
  <si>
    <t>174861606</t>
  </si>
  <si>
    <t>Spotřeba: 3 kus/m</t>
  </si>
  <si>
    <t>117</t>
  </si>
  <si>
    <t>592445150.6r</t>
  </si>
  <si>
    <t>taška Bramac CLASSIC STAR Terracotta rohová pultu levá, pravá</t>
  </si>
  <si>
    <t>2085047450</t>
  </si>
  <si>
    <t>Spotřeba: 1 kus pro napojení štítové a pultové hrany</t>
  </si>
  <si>
    <t>118</t>
  </si>
  <si>
    <t>592445160.7r</t>
  </si>
  <si>
    <t>taška Bramac CLASSIC STAR Terracotta pultu půlená 1/2</t>
  </si>
  <si>
    <t>-1030024503</t>
  </si>
  <si>
    <t>145</t>
  </si>
  <si>
    <t>765121401</t>
  </si>
  <si>
    <t>Montáž krytiny betonové opracování střešních tašek v místě prostupu do 0,25 m2</t>
  </si>
  <si>
    <t>-1163654190</t>
  </si>
  <si>
    <t>152</t>
  </si>
  <si>
    <t>765121404.R</t>
  </si>
  <si>
    <t xml:space="preserve">Montáž krytiny betonové opracování střešních tašek řezáním </t>
  </si>
  <si>
    <t>108063153</t>
  </si>
  <si>
    <t>"úžlabí"  2*31,0</t>
  </si>
  <si>
    <t>"štíty"  25,28</t>
  </si>
  <si>
    <t>"pult"  11,675</t>
  </si>
  <si>
    <t>146</t>
  </si>
  <si>
    <t>765121411</t>
  </si>
  <si>
    <t>Montáž krytiny betonové olemování prostupů těsnícím pásem</t>
  </si>
  <si>
    <t>-191112792</t>
  </si>
  <si>
    <t>"pásový vikýř"  (5,18+2*3,6)</t>
  </si>
  <si>
    <t>147</t>
  </si>
  <si>
    <t>592440470</t>
  </si>
  <si>
    <t>napojení pásového vikýře 280 mm 1role = 5m</t>
  </si>
  <si>
    <t>1270115666</t>
  </si>
  <si>
    <t>148</t>
  </si>
  <si>
    <t>765121503</t>
  </si>
  <si>
    <t>Příplatek k montáži krytiny betonové za připevňovací prostředky za sklon přes 30° do 40°</t>
  </si>
  <si>
    <t>-474063985</t>
  </si>
  <si>
    <t>151</t>
  </si>
  <si>
    <t>592442420.18r</t>
  </si>
  <si>
    <t xml:space="preserve">příchytka tašky Bramac CLASSIC STAR Terracotta </t>
  </si>
  <si>
    <t>313855794</t>
  </si>
  <si>
    <t>91</t>
  </si>
  <si>
    <t>765191001</t>
  </si>
  <si>
    <t>Montáž pojistné hydroizolační fólie kladené ve sklonu do 20° lepením na bednění nebo izolaci (vodotěsné podstřeší)</t>
  </si>
  <si>
    <t>-285015824</t>
  </si>
  <si>
    <t>92</t>
  </si>
  <si>
    <t>283292950</t>
  </si>
  <si>
    <t>membrána podstřešní 150 g/m2 s aplikovanou spojovací páskou</t>
  </si>
  <si>
    <t>-970134293</t>
  </si>
  <si>
    <t>93</t>
  </si>
  <si>
    <t>765211051.R</t>
  </si>
  <si>
    <t>Montáž krytiny betonové do malty zeď, římsa, atika do 40 ks/m2 korunové krytí š do 20 cm - doplnění malty v místě ukončení vnější plochy štítu pod závětrnou lištou</t>
  </si>
  <si>
    <t>487699560</t>
  </si>
  <si>
    <t>"štítová hrana" 38,96</t>
  </si>
  <si>
    <t>"pultová hrana"  11,675</t>
  </si>
  <si>
    <t>94</t>
  </si>
  <si>
    <t>765211099.1R</t>
  </si>
  <si>
    <t xml:space="preserve">Montáž krytiny keramické - řezání, zakracování, úprava tašek </t>
  </si>
  <si>
    <t>-1250424513</t>
  </si>
  <si>
    <t>95</t>
  </si>
  <si>
    <t>765211819</t>
  </si>
  <si>
    <t>Demontáž krytiny keramické hladké na zdech s tvrdou maltou do suti</t>
  </si>
  <si>
    <t>-875914738</t>
  </si>
  <si>
    <t>96</t>
  </si>
  <si>
    <t>998765103</t>
  </si>
  <si>
    <t>Přesun hmot tonážní pro krytiny skládané v objektech v do 24 m</t>
  </si>
  <si>
    <t>1884033428</t>
  </si>
  <si>
    <t>97</t>
  </si>
  <si>
    <t>766411821.R</t>
  </si>
  <si>
    <t>Demontáž truhlářského obložení stěn z prken</t>
  </si>
  <si>
    <t>1175291524</t>
  </si>
  <si>
    <t>"pásový vikýř"  2*(3,5*0,98)/2+2*(1,2*0,98)</t>
  </si>
  <si>
    <t>153</t>
  </si>
  <si>
    <t>766414241</t>
  </si>
  <si>
    <t>Montáž obložení stěn plochy do 5 m2 panely z aglomerovaných desek do 0,60 m2</t>
  </si>
  <si>
    <t>1043531363</t>
  </si>
  <si>
    <t>"pásový vikýř"  (3,5*0,98)+2*(1,5*0,98)/2</t>
  </si>
  <si>
    <t>154</t>
  </si>
  <si>
    <t>595907730</t>
  </si>
  <si>
    <t>deska cementotřísková fasádní 125x335 cm tl.2,4 cm, LASUR,odstín dle požadavku objednatele</t>
  </si>
  <si>
    <t>1168162789</t>
  </si>
  <si>
    <t>98</t>
  </si>
  <si>
    <t>7666219. 1R</t>
  </si>
  <si>
    <t>Oprava oken jednoduchých pevných - obroušení, nátěr, pletivo FeZn oka 10x10mm proti vletu ptactva</t>
  </si>
  <si>
    <t>-486434574</t>
  </si>
  <si>
    <t>"okno pásového vikýře"  (4,3*0,75)</t>
  </si>
  <si>
    <t>99</t>
  </si>
  <si>
    <t>998766103</t>
  </si>
  <si>
    <t>Přesun hmot tonážní pro konstrukce truhlářské v objektech v do 24 m</t>
  </si>
  <si>
    <t>903708950</t>
  </si>
  <si>
    <t>783201403</t>
  </si>
  <si>
    <t>Oprášení tesařských konstrukcí před provedením nátěru</t>
  </si>
  <si>
    <t>-509177346</t>
  </si>
  <si>
    <t>"pozednice"  (19,8+9,89+7,475+2,35+2,5+13,46)*(2*0,21+2*0,14)</t>
  </si>
  <si>
    <t>"plná vazba"  3*(12,605*(2*0,24+2*0,26))+((2*3,5+5,0+2*3,3)*(4*0,16))+(3*9,6*(2*0,24+2*0,26)+(3*2,7*4*0,16)+(3*5,0*4*0,16)+(6*3,5*4*0,16))</t>
  </si>
  <si>
    <t>"vazný trám"  (19,8+11,5+8,5)*(2*0,2+2*0,26)</t>
  </si>
  <si>
    <t>"vaznice, úžlabová krokev"  ((19,8+15,5+7,0+14,5)*(4*0,16))</t>
  </si>
  <si>
    <t>"krokve, pásky"  ((19*8,5)*(4*0,16))+((9*11,675)*(4*0,16))+((12*1,6)*(2*0,14+2*0,16))+(4*6,75)*(4*0,16)</t>
  </si>
  <si>
    <t>101</t>
  </si>
  <si>
    <t>783213111</t>
  </si>
  <si>
    <t>Napouštěcí jednonásobný syntetický fungicidní nátěr tesařských konstrukcí zabudovaných do konstrukce</t>
  </si>
  <si>
    <t>1057631780</t>
  </si>
  <si>
    <t>102</t>
  </si>
  <si>
    <t>783401303</t>
  </si>
  <si>
    <t>Bezoplachové odrezivění klempířských konstrukcí před provedením nátěru</t>
  </si>
  <si>
    <t>-1639587171</t>
  </si>
  <si>
    <t>"dešťový svod"  2*(3,1415*0,11)*13,5+2*(3,1415*0,11)*15,7</t>
  </si>
  <si>
    <t>103</t>
  </si>
  <si>
    <t>783414101</t>
  </si>
  <si>
    <t>Základní jednonásobný syntetický nátěr klempířských konstrukcí</t>
  </si>
  <si>
    <t>1753975143</t>
  </si>
  <si>
    <t>104</t>
  </si>
  <si>
    <t>783417101</t>
  </si>
  <si>
    <t>Krycí jednonásobný syntetický nátěr klempířských konstrukcí</t>
  </si>
  <si>
    <t>-1631999503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</si>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</sst>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43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sz val="10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8"/>
      <color indexed="10"/>
      <name val="Trebuchet MS"/>
    </font>
    <font>
      <i/>
      <sz val="8"/>
      <color indexed="12"/>
      <name val="Trebuchet MS"/>
    </font>
    <font>
      <i/>
      <sz val="7"/>
      <color indexed="55"/>
      <name val="Trebuchet MS"/>
    </font>
    <font>
      <sz val="8"/>
      <name val="Trebuchet MS"/>
      <family val="2"/>
    </font>
    <font>
      <u/>
      <sz val="8"/>
      <color indexed="12"/>
      <name val="Trebuchet MS"/>
      <family val="2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166" fontId="26" fillId="0" borderId="16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3" borderId="10" xfId="0" applyNumberFormat="1" applyFont="1" applyFill="1" applyBorder="1" applyAlignment="1" applyProtection="1">
      <alignment horizontal="center" vertical="center"/>
      <protection locked="0"/>
    </xf>
    <xf numFmtId="0" fontId="20" fillId="3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3" borderId="13" xfId="0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3" borderId="15" xfId="0" applyNumberFormat="1" applyFont="1" applyFill="1" applyBorder="1" applyAlignment="1" applyProtection="1">
      <alignment horizontal="center" vertical="center"/>
      <protection locked="0"/>
    </xf>
    <xf numFmtId="0" fontId="20" fillId="3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4" borderId="0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4" fillId="0" borderId="2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3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4" xfId="0" applyFont="1" applyBorder="1" applyAlignment="1" applyProtection="1">
      <alignment horizontal="center" vertical="center"/>
    </xf>
    <xf numFmtId="49" fontId="33" fillId="0" borderId="24" xfId="0" applyNumberFormat="1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center" vertical="center" wrapText="1"/>
    </xf>
    <xf numFmtId="167" fontId="33" fillId="0" borderId="24" xfId="0" applyNumberFormat="1" applyFont="1" applyBorder="1" applyAlignment="1" applyProtection="1">
      <alignment vertical="center"/>
    </xf>
    <xf numFmtId="0" fontId="37" fillId="0" borderId="0" xfId="1" applyFont="1" applyAlignment="1" applyProtection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5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0" fontId="25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4" fontId="6" fillId="3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11" fillId="4" borderId="0" xfId="0" applyFont="1" applyFill="1" applyAlignment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23" fillId="4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5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4" fontId="18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center" vertical="center"/>
    </xf>
    <xf numFmtId="0" fontId="0" fillId="4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2" fillId="4" borderId="22" xfId="0" applyFon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29" fillId="4" borderId="22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/>
    </xf>
    <xf numFmtId="4" fontId="0" fillId="3" borderId="24" xfId="0" applyNumberFormat="1" applyFont="1" applyFill="1" applyBorder="1" applyAlignment="1" applyProtection="1">
      <alignment vertical="center"/>
      <protection locked="0"/>
    </xf>
    <xf numFmtId="4" fontId="0" fillId="0" borderId="24" xfId="0" applyNumberFormat="1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horizontal="left" vertical="center" wrapText="1"/>
    </xf>
    <xf numFmtId="0" fontId="33" fillId="0" borderId="24" xfId="0" applyFont="1" applyBorder="1" applyAlignment="1" applyProtection="1">
      <alignment vertical="center"/>
    </xf>
    <xf numFmtId="4" fontId="33" fillId="3" borderId="24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Border="1" applyAlignment="1" applyProtection="1">
      <alignment vertical="center"/>
    </xf>
    <xf numFmtId="0" fontId="34" fillId="0" borderId="11" xfId="0" applyFont="1" applyBorder="1" applyAlignment="1" applyProtection="1">
      <alignment vertical="center" wrapText="1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0" fontId="40" fillId="2" borderId="0" xfId="1" applyFont="1" applyFill="1" applyAlignment="1" applyProtection="1">
      <alignment horizontal="center"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662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 descr="C:\KROSplusData\System\Temp\radD662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82" t="s">
        <v>0</v>
      </c>
      <c r="B1" s="183"/>
      <c r="C1" s="183"/>
      <c r="D1" s="184" t="s">
        <v>1</v>
      </c>
      <c r="E1" s="183"/>
      <c r="F1" s="183"/>
      <c r="G1" s="183"/>
      <c r="H1" s="183"/>
      <c r="I1" s="183"/>
      <c r="J1" s="183"/>
      <c r="K1" s="185" t="s">
        <v>779</v>
      </c>
      <c r="L1" s="185"/>
      <c r="M1" s="185"/>
      <c r="N1" s="185"/>
      <c r="O1" s="185"/>
      <c r="P1" s="185"/>
      <c r="Q1" s="185"/>
      <c r="R1" s="185"/>
      <c r="S1" s="185"/>
      <c r="T1" s="183"/>
      <c r="U1" s="183"/>
      <c r="V1" s="183"/>
      <c r="W1" s="185" t="s">
        <v>780</v>
      </c>
      <c r="X1" s="185"/>
      <c r="Y1" s="185"/>
      <c r="Z1" s="185"/>
      <c r="AA1" s="185"/>
      <c r="AB1" s="185"/>
      <c r="AC1" s="185"/>
      <c r="AD1" s="185"/>
      <c r="AE1" s="185"/>
      <c r="AF1" s="185"/>
      <c r="AG1" s="183"/>
      <c r="AH1" s="18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24" t="s">
        <v>6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5" t="s">
        <v>7</v>
      </c>
      <c r="BT2" s="15" t="s">
        <v>8</v>
      </c>
    </row>
    <row r="3" spans="1:73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50000000000003" customHeight="1">
      <c r="B4" s="19"/>
      <c r="C4" s="192" t="s">
        <v>10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1"/>
      <c r="AS4" s="22" t="s">
        <v>11</v>
      </c>
      <c r="BE4" s="23" t="s">
        <v>12</v>
      </c>
      <c r="BS4" s="15" t="s">
        <v>13</v>
      </c>
    </row>
    <row r="5" spans="1:73" ht="14.45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197" t="s">
        <v>15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0"/>
      <c r="AQ5" s="21"/>
      <c r="BE5" s="194" t="s">
        <v>16</v>
      </c>
      <c r="BS5" s="15" t="s">
        <v>7</v>
      </c>
    </row>
    <row r="6" spans="1:73" ht="36.950000000000003" customHeight="1">
      <c r="B6" s="19"/>
      <c r="C6" s="20"/>
      <c r="D6" s="26" t="s">
        <v>17</v>
      </c>
      <c r="E6" s="20"/>
      <c r="F6" s="20"/>
      <c r="G6" s="20"/>
      <c r="H6" s="20"/>
      <c r="I6" s="20"/>
      <c r="J6" s="20"/>
      <c r="K6" s="198" t="s">
        <v>18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0"/>
      <c r="AQ6" s="21"/>
      <c r="BE6" s="191"/>
      <c r="BS6" s="15" t="s">
        <v>19</v>
      </c>
    </row>
    <row r="7" spans="1:73" ht="14.45" customHeight="1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21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22</v>
      </c>
      <c r="AL7" s="20"/>
      <c r="AM7" s="20"/>
      <c r="AN7" s="25" t="s">
        <v>21</v>
      </c>
      <c r="AO7" s="20"/>
      <c r="AP7" s="20"/>
      <c r="AQ7" s="21"/>
      <c r="BE7" s="191"/>
      <c r="BS7" s="15" t="s">
        <v>23</v>
      </c>
    </row>
    <row r="8" spans="1:73" ht="14.45" customHeight="1">
      <c r="B8" s="19"/>
      <c r="C8" s="20"/>
      <c r="D8" s="27" t="s">
        <v>24</v>
      </c>
      <c r="E8" s="20"/>
      <c r="F8" s="20"/>
      <c r="G8" s="20"/>
      <c r="H8" s="20"/>
      <c r="I8" s="20"/>
      <c r="J8" s="20"/>
      <c r="K8" s="25" t="s">
        <v>25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26</v>
      </c>
      <c r="AL8" s="20"/>
      <c r="AM8" s="20"/>
      <c r="AN8" s="28" t="s">
        <v>27</v>
      </c>
      <c r="AO8" s="20"/>
      <c r="AP8" s="20"/>
      <c r="AQ8" s="21"/>
      <c r="BE8" s="191"/>
      <c r="BS8" s="15" t="s">
        <v>28</v>
      </c>
    </row>
    <row r="9" spans="1:73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E9" s="191"/>
      <c r="BS9" s="15" t="s">
        <v>29</v>
      </c>
    </row>
    <row r="10" spans="1:73" ht="14.45" customHeight="1">
      <c r="B10" s="19"/>
      <c r="C10" s="20"/>
      <c r="D10" s="27" t="s">
        <v>30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31</v>
      </c>
      <c r="AL10" s="20"/>
      <c r="AM10" s="20"/>
      <c r="AN10" s="25" t="s">
        <v>32</v>
      </c>
      <c r="AO10" s="20"/>
      <c r="AP10" s="20"/>
      <c r="AQ10" s="21"/>
      <c r="BE10" s="191"/>
      <c r="BS10" s="15" t="s">
        <v>19</v>
      </c>
    </row>
    <row r="11" spans="1:73" ht="18.399999999999999" customHeight="1">
      <c r="B11" s="19"/>
      <c r="C11" s="20"/>
      <c r="D11" s="20"/>
      <c r="E11" s="25" t="s">
        <v>33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34</v>
      </c>
      <c r="AL11" s="20"/>
      <c r="AM11" s="20"/>
      <c r="AN11" s="25" t="s">
        <v>21</v>
      </c>
      <c r="AO11" s="20"/>
      <c r="AP11" s="20"/>
      <c r="AQ11" s="21"/>
      <c r="BE11" s="191"/>
      <c r="BS11" s="15" t="s">
        <v>19</v>
      </c>
    </row>
    <row r="12" spans="1:73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E12" s="191"/>
      <c r="BS12" s="15" t="s">
        <v>19</v>
      </c>
    </row>
    <row r="13" spans="1:73" ht="14.45" customHeight="1">
      <c r="B13" s="19"/>
      <c r="C13" s="20"/>
      <c r="D13" s="27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31</v>
      </c>
      <c r="AL13" s="20"/>
      <c r="AM13" s="20"/>
      <c r="AN13" s="29" t="s">
        <v>36</v>
      </c>
      <c r="AO13" s="20"/>
      <c r="AP13" s="20"/>
      <c r="AQ13" s="21"/>
      <c r="BE13" s="191"/>
      <c r="BS13" s="15" t="s">
        <v>19</v>
      </c>
    </row>
    <row r="14" spans="1:73" ht="15">
      <c r="B14" s="19"/>
      <c r="C14" s="20"/>
      <c r="D14" s="20"/>
      <c r="E14" s="199" t="s">
        <v>36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7" t="s">
        <v>34</v>
      </c>
      <c r="AL14" s="20"/>
      <c r="AM14" s="20"/>
      <c r="AN14" s="29" t="s">
        <v>36</v>
      </c>
      <c r="AO14" s="20"/>
      <c r="AP14" s="20"/>
      <c r="AQ14" s="21"/>
      <c r="BE14" s="191"/>
      <c r="BS14" s="15" t="s">
        <v>19</v>
      </c>
    </row>
    <row r="15" spans="1:73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E15" s="191"/>
      <c r="BS15" s="15" t="s">
        <v>4</v>
      </c>
    </row>
    <row r="16" spans="1:73" ht="14.45" customHeight="1">
      <c r="B16" s="19"/>
      <c r="C16" s="20"/>
      <c r="D16" s="27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31</v>
      </c>
      <c r="AL16" s="20"/>
      <c r="AM16" s="20"/>
      <c r="AN16" s="25" t="s">
        <v>38</v>
      </c>
      <c r="AO16" s="20"/>
      <c r="AP16" s="20"/>
      <c r="AQ16" s="21"/>
      <c r="BE16" s="191"/>
      <c r="BS16" s="15" t="s">
        <v>4</v>
      </c>
    </row>
    <row r="17" spans="2:71" ht="18.399999999999999" customHeight="1">
      <c r="B17" s="19"/>
      <c r="C17" s="20"/>
      <c r="D17" s="20"/>
      <c r="E17" s="25" t="s">
        <v>39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34</v>
      </c>
      <c r="AL17" s="20"/>
      <c r="AM17" s="20"/>
      <c r="AN17" s="25" t="s">
        <v>21</v>
      </c>
      <c r="AO17" s="20"/>
      <c r="AP17" s="20"/>
      <c r="AQ17" s="21"/>
      <c r="BE17" s="191"/>
      <c r="BS17" s="15" t="s">
        <v>40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E18" s="191"/>
      <c r="BS18" s="15" t="s">
        <v>7</v>
      </c>
    </row>
    <row r="19" spans="2:71" ht="14.45" customHeight="1">
      <c r="B19" s="19"/>
      <c r="C19" s="20"/>
      <c r="D19" s="27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31</v>
      </c>
      <c r="AL19" s="20"/>
      <c r="AM19" s="20"/>
      <c r="AN19" s="25" t="s">
        <v>21</v>
      </c>
      <c r="AO19" s="20"/>
      <c r="AP19" s="20"/>
      <c r="AQ19" s="21"/>
      <c r="BE19" s="191"/>
      <c r="BS19" s="15" t="s">
        <v>7</v>
      </c>
    </row>
    <row r="20" spans="2:71" ht="18.399999999999999" customHeight="1">
      <c r="B20" s="19"/>
      <c r="C20" s="20"/>
      <c r="D20" s="20"/>
      <c r="E20" s="25" t="s">
        <v>42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34</v>
      </c>
      <c r="AL20" s="20"/>
      <c r="AM20" s="20"/>
      <c r="AN20" s="25" t="s">
        <v>21</v>
      </c>
      <c r="AO20" s="20"/>
      <c r="AP20" s="20"/>
      <c r="AQ20" s="21"/>
      <c r="BE20" s="191"/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  <c r="BE21" s="191"/>
    </row>
    <row r="22" spans="2:71" ht="15">
      <c r="B22" s="19"/>
      <c r="C22" s="20"/>
      <c r="D22" s="27" t="s">
        <v>43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  <c r="BE22" s="191"/>
    </row>
    <row r="23" spans="2:71" ht="22.5" customHeight="1">
      <c r="B23" s="19"/>
      <c r="C23" s="20"/>
      <c r="D23" s="20"/>
      <c r="E23" s="200" t="s">
        <v>21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0"/>
      <c r="AP23" s="20"/>
      <c r="AQ23" s="21"/>
      <c r="BE23" s="191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  <c r="BE24" s="191"/>
    </row>
    <row r="25" spans="2:71" ht="6.95" customHeight="1">
      <c r="B25" s="19"/>
      <c r="C25" s="2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0"/>
      <c r="AQ25" s="21"/>
      <c r="BE25" s="191"/>
    </row>
    <row r="26" spans="2:71" ht="14.45" customHeight="1">
      <c r="B26" s="19"/>
      <c r="C26" s="20"/>
      <c r="D26" s="31" t="s">
        <v>44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>
        <f>ROUND(AG87,2)</f>
        <v>0</v>
      </c>
      <c r="AL26" s="193"/>
      <c r="AM26" s="193"/>
      <c r="AN26" s="193"/>
      <c r="AO26" s="193"/>
      <c r="AP26" s="20"/>
      <c r="AQ26" s="21"/>
      <c r="BE26" s="191"/>
    </row>
    <row r="27" spans="2:71" ht="14.45" customHeight="1">
      <c r="B27" s="19"/>
      <c r="C27" s="20"/>
      <c r="D27" s="31" t="s">
        <v>45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>
        <f>ROUND(AG90,2)</f>
        <v>0</v>
      </c>
      <c r="AL27" s="193"/>
      <c r="AM27" s="193"/>
      <c r="AN27" s="193"/>
      <c r="AO27" s="193"/>
      <c r="AP27" s="20"/>
      <c r="AQ27" s="21"/>
      <c r="BE27" s="191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  <c r="BE28" s="195"/>
    </row>
    <row r="29" spans="2:71" s="1" customFormat="1" ht="25.9" customHeight="1">
      <c r="B29" s="32"/>
      <c r="C29" s="33"/>
      <c r="D29" s="35" t="s">
        <v>46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02">
        <f>ROUND(AK26+AK27,2)</f>
        <v>0</v>
      </c>
      <c r="AL29" s="203"/>
      <c r="AM29" s="203"/>
      <c r="AN29" s="203"/>
      <c r="AO29" s="203"/>
      <c r="AP29" s="33"/>
      <c r="AQ29" s="34"/>
      <c r="BE29" s="195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  <c r="BE30" s="195"/>
    </row>
    <row r="31" spans="2:71" s="2" customFormat="1" ht="14.45" customHeight="1">
      <c r="B31" s="37"/>
      <c r="C31" s="38"/>
      <c r="D31" s="39" t="s">
        <v>47</v>
      </c>
      <c r="E31" s="38"/>
      <c r="F31" s="39" t="s">
        <v>48</v>
      </c>
      <c r="G31" s="38"/>
      <c r="H31" s="38"/>
      <c r="I31" s="38"/>
      <c r="J31" s="38"/>
      <c r="K31" s="38"/>
      <c r="L31" s="187">
        <v>0.21</v>
      </c>
      <c r="M31" s="188"/>
      <c r="N31" s="188"/>
      <c r="O31" s="188"/>
      <c r="P31" s="38"/>
      <c r="Q31" s="38"/>
      <c r="R31" s="38"/>
      <c r="S31" s="38"/>
      <c r="T31" s="41" t="s">
        <v>49</v>
      </c>
      <c r="U31" s="38"/>
      <c r="V31" s="38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8"/>
      <c r="AG31" s="38"/>
      <c r="AH31" s="38"/>
      <c r="AI31" s="38"/>
      <c r="AJ31" s="38"/>
      <c r="AK31" s="189">
        <f>ROUND(AV87+SUM(BY91:BY95),2)</f>
        <v>0</v>
      </c>
      <c r="AL31" s="188"/>
      <c r="AM31" s="188"/>
      <c r="AN31" s="188"/>
      <c r="AO31" s="188"/>
      <c r="AP31" s="38"/>
      <c r="AQ31" s="42"/>
      <c r="BE31" s="196"/>
    </row>
    <row r="32" spans="2:71" s="2" customFormat="1" ht="14.45" customHeight="1">
      <c r="B32" s="37"/>
      <c r="C32" s="38"/>
      <c r="D32" s="38"/>
      <c r="E32" s="38"/>
      <c r="F32" s="39" t="s">
        <v>50</v>
      </c>
      <c r="G32" s="38"/>
      <c r="H32" s="38"/>
      <c r="I32" s="38"/>
      <c r="J32" s="38"/>
      <c r="K32" s="38"/>
      <c r="L32" s="187">
        <v>0.15</v>
      </c>
      <c r="M32" s="188"/>
      <c r="N32" s="188"/>
      <c r="O32" s="188"/>
      <c r="P32" s="38"/>
      <c r="Q32" s="38"/>
      <c r="R32" s="38"/>
      <c r="S32" s="38"/>
      <c r="T32" s="41" t="s">
        <v>49</v>
      </c>
      <c r="U32" s="38"/>
      <c r="V32" s="38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8"/>
      <c r="AG32" s="38"/>
      <c r="AH32" s="38"/>
      <c r="AI32" s="38"/>
      <c r="AJ32" s="38"/>
      <c r="AK32" s="189">
        <f>ROUND(AW87+SUM(BZ91:BZ95),2)</f>
        <v>0</v>
      </c>
      <c r="AL32" s="188"/>
      <c r="AM32" s="188"/>
      <c r="AN32" s="188"/>
      <c r="AO32" s="188"/>
      <c r="AP32" s="38"/>
      <c r="AQ32" s="42"/>
      <c r="BE32" s="196"/>
    </row>
    <row r="33" spans="2:57" s="2" customFormat="1" ht="14.45" hidden="1" customHeight="1">
      <c r="B33" s="37"/>
      <c r="C33" s="38"/>
      <c r="D33" s="38"/>
      <c r="E33" s="38"/>
      <c r="F33" s="39" t="s">
        <v>51</v>
      </c>
      <c r="G33" s="38"/>
      <c r="H33" s="38"/>
      <c r="I33" s="38"/>
      <c r="J33" s="38"/>
      <c r="K33" s="38"/>
      <c r="L33" s="187">
        <v>0.21</v>
      </c>
      <c r="M33" s="188"/>
      <c r="N33" s="188"/>
      <c r="O33" s="188"/>
      <c r="P33" s="38"/>
      <c r="Q33" s="38"/>
      <c r="R33" s="38"/>
      <c r="S33" s="38"/>
      <c r="T33" s="41" t="s">
        <v>49</v>
      </c>
      <c r="U33" s="38"/>
      <c r="V33" s="38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8"/>
      <c r="AG33" s="38"/>
      <c r="AH33" s="38"/>
      <c r="AI33" s="38"/>
      <c r="AJ33" s="38"/>
      <c r="AK33" s="189">
        <v>0</v>
      </c>
      <c r="AL33" s="188"/>
      <c r="AM33" s="188"/>
      <c r="AN33" s="188"/>
      <c r="AO33" s="188"/>
      <c r="AP33" s="38"/>
      <c r="AQ33" s="42"/>
      <c r="BE33" s="196"/>
    </row>
    <row r="34" spans="2:57" s="2" customFormat="1" ht="14.45" hidden="1" customHeight="1">
      <c r="B34" s="37"/>
      <c r="C34" s="38"/>
      <c r="D34" s="38"/>
      <c r="E34" s="38"/>
      <c r="F34" s="39" t="s">
        <v>52</v>
      </c>
      <c r="G34" s="38"/>
      <c r="H34" s="38"/>
      <c r="I34" s="38"/>
      <c r="J34" s="38"/>
      <c r="K34" s="38"/>
      <c r="L34" s="187">
        <v>0.15</v>
      </c>
      <c r="M34" s="188"/>
      <c r="N34" s="188"/>
      <c r="O34" s="188"/>
      <c r="P34" s="38"/>
      <c r="Q34" s="38"/>
      <c r="R34" s="38"/>
      <c r="S34" s="38"/>
      <c r="T34" s="41" t="s">
        <v>49</v>
      </c>
      <c r="U34" s="38"/>
      <c r="V34" s="38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8"/>
      <c r="AG34" s="38"/>
      <c r="AH34" s="38"/>
      <c r="AI34" s="38"/>
      <c r="AJ34" s="38"/>
      <c r="AK34" s="189">
        <v>0</v>
      </c>
      <c r="AL34" s="188"/>
      <c r="AM34" s="188"/>
      <c r="AN34" s="188"/>
      <c r="AO34" s="188"/>
      <c r="AP34" s="38"/>
      <c r="AQ34" s="42"/>
      <c r="BE34" s="196"/>
    </row>
    <row r="35" spans="2:57" s="2" customFormat="1" ht="14.45" hidden="1" customHeight="1">
      <c r="B35" s="37"/>
      <c r="C35" s="38"/>
      <c r="D35" s="38"/>
      <c r="E35" s="38"/>
      <c r="F35" s="39" t="s">
        <v>53</v>
      </c>
      <c r="G35" s="38"/>
      <c r="H35" s="38"/>
      <c r="I35" s="38"/>
      <c r="J35" s="38"/>
      <c r="K35" s="38"/>
      <c r="L35" s="187">
        <v>0</v>
      </c>
      <c r="M35" s="188"/>
      <c r="N35" s="188"/>
      <c r="O35" s="188"/>
      <c r="P35" s="38"/>
      <c r="Q35" s="38"/>
      <c r="R35" s="38"/>
      <c r="S35" s="38"/>
      <c r="T35" s="41" t="s">
        <v>49</v>
      </c>
      <c r="U35" s="38"/>
      <c r="V35" s="38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8"/>
      <c r="AG35" s="38"/>
      <c r="AH35" s="38"/>
      <c r="AI35" s="38"/>
      <c r="AJ35" s="38"/>
      <c r="AK35" s="189">
        <v>0</v>
      </c>
      <c r="AL35" s="188"/>
      <c r="AM35" s="188"/>
      <c r="AN35" s="188"/>
      <c r="AO35" s="188"/>
      <c r="AP35" s="38"/>
      <c r="AQ35" s="42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57" s="1" customFormat="1" ht="25.9" customHeight="1">
      <c r="B37" s="32"/>
      <c r="C37" s="43"/>
      <c r="D37" s="44" t="s">
        <v>54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55</v>
      </c>
      <c r="U37" s="45"/>
      <c r="V37" s="45"/>
      <c r="W37" s="45"/>
      <c r="X37" s="204" t="s">
        <v>56</v>
      </c>
      <c r="Y37" s="205"/>
      <c r="Z37" s="205"/>
      <c r="AA37" s="205"/>
      <c r="AB37" s="205"/>
      <c r="AC37" s="45"/>
      <c r="AD37" s="45"/>
      <c r="AE37" s="45"/>
      <c r="AF37" s="45"/>
      <c r="AG37" s="45"/>
      <c r="AH37" s="45"/>
      <c r="AI37" s="45"/>
      <c r="AJ37" s="45"/>
      <c r="AK37" s="206">
        <f>SUM(AK29:AK35)</f>
        <v>0</v>
      </c>
      <c r="AL37" s="205"/>
      <c r="AM37" s="205"/>
      <c r="AN37" s="205"/>
      <c r="AO37" s="207"/>
      <c r="AP37" s="43"/>
      <c r="AQ37" s="34"/>
    </row>
    <row r="38" spans="2:57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57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57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57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57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57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57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57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57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57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57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1"/>
    </row>
    <row r="49" spans="2:43" s="1" customFormat="1" ht="15">
      <c r="B49" s="32"/>
      <c r="C49" s="33"/>
      <c r="D49" s="47" t="s">
        <v>57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58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19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21"/>
    </row>
    <row r="51" spans="2:43">
      <c r="B51" s="19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21"/>
    </row>
    <row r="52" spans="2:43">
      <c r="B52" s="19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21"/>
    </row>
    <row r="53" spans="2:43">
      <c r="B53" s="19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21"/>
    </row>
    <row r="54" spans="2:43">
      <c r="B54" s="19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21"/>
    </row>
    <row r="55" spans="2:43">
      <c r="B55" s="19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21"/>
    </row>
    <row r="56" spans="2:43">
      <c r="B56" s="19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21"/>
    </row>
    <row r="57" spans="2:43">
      <c r="B57" s="19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21"/>
    </row>
    <row r="58" spans="2:43" s="1" customFormat="1" ht="15">
      <c r="B58" s="32"/>
      <c r="C58" s="33"/>
      <c r="D58" s="52" t="s">
        <v>59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60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59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60</v>
      </c>
      <c r="AN58" s="53"/>
      <c r="AO58" s="55"/>
      <c r="AP58" s="33"/>
      <c r="AQ58" s="34"/>
    </row>
    <row r="59" spans="2:4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1"/>
    </row>
    <row r="60" spans="2:43" s="1" customFormat="1" ht="15">
      <c r="B60" s="32"/>
      <c r="C60" s="33"/>
      <c r="D60" s="47" t="s">
        <v>61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62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19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21"/>
    </row>
    <row r="62" spans="2:43">
      <c r="B62" s="19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21"/>
    </row>
    <row r="63" spans="2:43">
      <c r="B63" s="19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21"/>
    </row>
    <row r="64" spans="2:43">
      <c r="B64" s="19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21"/>
    </row>
    <row r="65" spans="2:43">
      <c r="B65" s="19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21"/>
    </row>
    <row r="66" spans="2:43">
      <c r="B66" s="19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21"/>
    </row>
    <row r="67" spans="2:43">
      <c r="B67" s="19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21"/>
    </row>
    <row r="68" spans="2:43">
      <c r="B68" s="19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21"/>
    </row>
    <row r="69" spans="2:43" s="1" customFormat="1" ht="15">
      <c r="B69" s="32"/>
      <c r="C69" s="33"/>
      <c r="D69" s="52" t="s">
        <v>59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60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59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60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2" t="s">
        <v>63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4"/>
    </row>
    <row r="77" spans="2:43" s="3" customFormat="1" ht="14.45" customHeight="1">
      <c r="B77" s="62"/>
      <c r="C77" s="27" t="s">
        <v>14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818-20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209" t="str">
        <f>K6</f>
        <v>Oprava střešní krytiny čp. 141, Velké nám., Strakonice-OD Maják</v>
      </c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/>
      <c r="Z78" s="210"/>
      <c r="AA78" s="210"/>
      <c r="AB78" s="210"/>
      <c r="AC78" s="210"/>
      <c r="AD78" s="210"/>
      <c r="AE78" s="210"/>
      <c r="AF78" s="210"/>
      <c r="AG78" s="210"/>
      <c r="AH78" s="210"/>
      <c r="AI78" s="210"/>
      <c r="AJ78" s="210"/>
      <c r="AK78" s="210"/>
      <c r="AL78" s="210"/>
      <c r="AM78" s="210"/>
      <c r="AN78" s="210"/>
      <c r="AO78" s="21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7" t="s">
        <v>24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Strakonice, Velké nám. 141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7" t="s">
        <v>26</v>
      </c>
      <c r="AJ80" s="33"/>
      <c r="AK80" s="33"/>
      <c r="AL80" s="33"/>
      <c r="AM80" s="70" t="str">
        <f>IF(AN8= "","",AN8)</f>
        <v>10. 10. 2020</v>
      </c>
      <c r="AN80" s="33"/>
      <c r="AO80" s="33"/>
      <c r="AP80" s="33"/>
      <c r="AQ80" s="34"/>
    </row>
    <row r="81" spans="1:89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89" s="1" customFormat="1" ht="15">
      <c r="B82" s="32"/>
      <c r="C82" s="27" t="s">
        <v>30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Strakonice, Velké nám.2,Strakonice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7" t="s">
        <v>37</v>
      </c>
      <c r="AJ82" s="33"/>
      <c r="AK82" s="33"/>
      <c r="AL82" s="33"/>
      <c r="AM82" s="211" t="str">
        <f>IF(E17="","",E17)</f>
        <v>Jiří Urbánek, Velké nám.54,Strakonice</v>
      </c>
      <c r="AN82" s="208"/>
      <c r="AO82" s="208"/>
      <c r="AP82" s="208"/>
      <c r="AQ82" s="34"/>
      <c r="AS82" s="212" t="s">
        <v>64</v>
      </c>
      <c r="AT82" s="213"/>
      <c r="AU82" s="71"/>
      <c r="AV82" s="71"/>
      <c r="AW82" s="71"/>
      <c r="AX82" s="71"/>
      <c r="AY82" s="71"/>
      <c r="AZ82" s="71"/>
      <c r="BA82" s="71"/>
      <c r="BB82" s="71"/>
      <c r="BC82" s="71"/>
      <c r="BD82" s="72"/>
    </row>
    <row r="83" spans="1:89" s="1" customFormat="1" ht="15">
      <c r="B83" s="32"/>
      <c r="C83" s="27" t="s">
        <v>35</v>
      </c>
      <c r="D83" s="33"/>
      <c r="E83" s="33"/>
      <c r="F83" s="33"/>
      <c r="G83" s="33"/>
      <c r="H83" s="33"/>
      <c r="I83" s="33"/>
      <c r="J83" s="33"/>
      <c r="K83" s="33"/>
      <c r="L83" s="63" t="str">
        <f>IF(E14= "Vyplň údaj","",E14)</f>
        <v/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7" t="s">
        <v>41</v>
      </c>
      <c r="AJ83" s="33"/>
      <c r="AK83" s="33"/>
      <c r="AL83" s="33"/>
      <c r="AM83" s="211" t="str">
        <f>IF(E20="","",E20)</f>
        <v>Jiří Urbánek</v>
      </c>
      <c r="AN83" s="208"/>
      <c r="AO83" s="208"/>
      <c r="AP83" s="208"/>
      <c r="AQ83" s="34"/>
      <c r="AS83" s="214"/>
      <c r="AT83" s="215"/>
      <c r="AU83" s="73"/>
      <c r="AV83" s="73"/>
      <c r="AW83" s="73"/>
      <c r="AX83" s="73"/>
      <c r="AY83" s="73"/>
      <c r="AZ83" s="73"/>
      <c r="BA83" s="73"/>
      <c r="BB83" s="73"/>
      <c r="BC83" s="73"/>
      <c r="BD83" s="74"/>
    </row>
    <row r="84" spans="1:89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16"/>
      <c r="AT84" s="208"/>
      <c r="AU84" s="33"/>
      <c r="AV84" s="33"/>
      <c r="AW84" s="33"/>
      <c r="AX84" s="33"/>
      <c r="AY84" s="33"/>
      <c r="AZ84" s="33"/>
      <c r="BA84" s="33"/>
      <c r="BB84" s="33"/>
      <c r="BC84" s="33"/>
      <c r="BD84" s="76"/>
    </row>
    <row r="85" spans="1:89" s="1" customFormat="1" ht="29.25" customHeight="1">
      <c r="B85" s="32"/>
      <c r="C85" s="225" t="s">
        <v>65</v>
      </c>
      <c r="D85" s="205"/>
      <c r="E85" s="205"/>
      <c r="F85" s="205"/>
      <c r="G85" s="205"/>
      <c r="H85" s="45"/>
      <c r="I85" s="226" t="s">
        <v>66</v>
      </c>
      <c r="J85" s="205"/>
      <c r="K85" s="205"/>
      <c r="L85" s="205"/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26" t="s">
        <v>67</v>
      </c>
      <c r="AH85" s="205"/>
      <c r="AI85" s="205"/>
      <c r="AJ85" s="205"/>
      <c r="AK85" s="205"/>
      <c r="AL85" s="205"/>
      <c r="AM85" s="205"/>
      <c r="AN85" s="226" t="s">
        <v>68</v>
      </c>
      <c r="AO85" s="205"/>
      <c r="AP85" s="207"/>
      <c r="AQ85" s="34"/>
      <c r="AS85" s="77" t="s">
        <v>69</v>
      </c>
      <c r="AT85" s="78" t="s">
        <v>70</v>
      </c>
      <c r="AU85" s="78" t="s">
        <v>71</v>
      </c>
      <c r="AV85" s="78" t="s">
        <v>72</v>
      </c>
      <c r="AW85" s="78" t="s">
        <v>73</v>
      </c>
      <c r="AX85" s="78" t="s">
        <v>74</v>
      </c>
      <c r="AY85" s="78" t="s">
        <v>75</v>
      </c>
      <c r="AZ85" s="78" t="s">
        <v>76</v>
      </c>
      <c r="BA85" s="78" t="s">
        <v>77</v>
      </c>
      <c r="BB85" s="78" t="s">
        <v>78</v>
      </c>
      <c r="BC85" s="78" t="s">
        <v>79</v>
      </c>
      <c r="BD85" s="79" t="s">
        <v>80</v>
      </c>
    </row>
    <row r="86" spans="1:89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80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89" s="4" customFormat="1" ht="32.450000000000003" customHeight="1">
      <c r="B87" s="65"/>
      <c r="C87" s="81" t="s">
        <v>81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19">
        <f>ROUND(AG88,2)</f>
        <v>0</v>
      </c>
      <c r="AH87" s="219"/>
      <c r="AI87" s="219"/>
      <c r="AJ87" s="219"/>
      <c r="AK87" s="219"/>
      <c r="AL87" s="219"/>
      <c r="AM87" s="219"/>
      <c r="AN87" s="220">
        <f>SUM(AG87,AT87)</f>
        <v>0</v>
      </c>
      <c r="AO87" s="220"/>
      <c r="AP87" s="220"/>
      <c r="AQ87" s="68"/>
      <c r="AS87" s="83">
        <f>ROUND(AS88,2)</f>
        <v>0</v>
      </c>
      <c r="AT87" s="84">
        <f>ROUND(SUM(AV87:AW87),2)</f>
        <v>0</v>
      </c>
      <c r="AU87" s="85">
        <f>ROUND(AU88,5)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ROUND(AZ88,2)</f>
        <v>0</v>
      </c>
      <c r="BA87" s="84">
        <f>ROUND(BA88,2)</f>
        <v>0</v>
      </c>
      <c r="BB87" s="84">
        <f>ROUND(BB88,2)</f>
        <v>0</v>
      </c>
      <c r="BC87" s="84">
        <f>ROUND(BC88,2)</f>
        <v>0</v>
      </c>
      <c r="BD87" s="86">
        <f>ROUND(BD88,2)</f>
        <v>0</v>
      </c>
      <c r="BS87" s="87" t="s">
        <v>82</v>
      </c>
      <c r="BT87" s="87" t="s">
        <v>83</v>
      </c>
      <c r="BV87" s="87" t="s">
        <v>84</v>
      </c>
      <c r="BW87" s="87" t="s">
        <v>85</v>
      </c>
      <c r="BX87" s="87" t="s">
        <v>86</v>
      </c>
    </row>
    <row r="88" spans="1:89" s="5" customFormat="1" ht="37.5" customHeight="1">
      <c r="A88" s="181" t="s">
        <v>781</v>
      </c>
      <c r="B88" s="88"/>
      <c r="C88" s="89"/>
      <c r="D88" s="217" t="s">
        <v>15</v>
      </c>
      <c r="E88" s="218"/>
      <c r="F88" s="218"/>
      <c r="G88" s="218"/>
      <c r="H88" s="218"/>
      <c r="I88" s="90"/>
      <c r="J88" s="217" t="s">
        <v>18</v>
      </c>
      <c r="K88" s="218"/>
      <c r="L88" s="218"/>
      <c r="M88" s="218"/>
      <c r="N88" s="218"/>
      <c r="O88" s="218"/>
      <c r="P88" s="218"/>
      <c r="Q88" s="218"/>
      <c r="R88" s="218"/>
      <c r="S88" s="218"/>
      <c r="T88" s="218"/>
      <c r="U88" s="218"/>
      <c r="V88" s="218"/>
      <c r="W88" s="218"/>
      <c r="X88" s="218"/>
      <c r="Y88" s="218"/>
      <c r="Z88" s="218"/>
      <c r="AA88" s="218"/>
      <c r="AB88" s="218"/>
      <c r="AC88" s="218"/>
      <c r="AD88" s="218"/>
      <c r="AE88" s="218"/>
      <c r="AF88" s="218"/>
      <c r="AG88" s="227">
        <f ca="1">'818-20 - Oprava střešní k...'!M29</f>
        <v>0</v>
      </c>
      <c r="AH88" s="218"/>
      <c r="AI88" s="218"/>
      <c r="AJ88" s="218"/>
      <c r="AK88" s="218"/>
      <c r="AL88" s="218"/>
      <c r="AM88" s="218"/>
      <c r="AN88" s="227">
        <f>SUM(AG88,AT88)</f>
        <v>0</v>
      </c>
      <c r="AO88" s="218"/>
      <c r="AP88" s="218"/>
      <c r="AQ88" s="91"/>
      <c r="AS88" s="92">
        <f ca="1">'818-20 - Oprava střešní k...'!M27</f>
        <v>0</v>
      </c>
      <c r="AT88" s="93">
        <f ca="1">ROUND(SUM(AV88:AW88),2)</f>
        <v>0</v>
      </c>
      <c r="AU88" s="94">
        <f ca="1">'818-20 - Oprava střešní k...'!W125</f>
        <v>0</v>
      </c>
      <c r="AV88" s="93">
        <f ca="1">'818-20 - Oprava střešní k...'!M31</f>
        <v>0</v>
      </c>
      <c r="AW88" s="93">
        <f ca="1">'818-20 - Oprava střešní k...'!M32</f>
        <v>0</v>
      </c>
      <c r="AX88" s="93">
        <f ca="1">'818-20 - Oprava střešní k...'!M33</f>
        <v>0</v>
      </c>
      <c r="AY88" s="93">
        <f ca="1">'818-20 - Oprava střešní k...'!M34</f>
        <v>0</v>
      </c>
      <c r="AZ88" s="93">
        <f ca="1">'818-20 - Oprava střešní k...'!H31</f>
        <v>0</v>
      </c>
      <c r="BA88" s="93">
        <f ca="1">'818-20 - Oprava střešní k...'!H32</f>
        <v>0</v>
      </c>
      <c r="BB88" s="93">
        <f ca="1">'818-20 - Oprava střešní k...'!H33</f>
        <v>0</v>
      </c>
      <c r="BC88" s="93">
        <f ca="1">'818-20 - Oprava střešní k...'!H34</f>
        <v>0</v>
      </c>
      <c r="BD88" s="95">
        <f ca="1">'818-20 - Oprava střešní k...'!H35</f>
        <v>0</v>
      </c>
      <c r="BT88" s="96" t="s">
        <v>23</v>
      </c>
      <c r="BU88" s="96" t="s">
        <v>87</v>
      </c>
      <c r="BV88" s="96" t="s">
        <v>84</v>
      </c>
      <c r="BW88" s="96" t="s">
        <v>85</v>
      </c>
      <c r="BX88" s="96" t="s">
        <v>86</v>
      </c>
    </row>
    <row r="89" spans="1:89"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1"/>
    </row>
    <row r="90" spans="1:89" s="1" customFormat="1" ht="30" customHeight="1">
      <c r="B90" s="32"/>
      <c r="C90" s="81" t="s">
        <v>88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220">
        <f>ROUND(SUM(AG91:AG94),2)</f>
        <v>0</v>
      </c>
      <c r="AH90" s="208"/>
      <c r="AI90" s="208"/>
      <c r="AJ90" s="208"/>
      <c r="AK90" s="208"/>
      <c r="AL90" s="208"/>
      <c r="AM90" s="208"/>
      <c r="AN90" s="220">
        <f>ROUND(SUM(AN91:AN94),2)</f>
        <v>0</v>
      </c>
      <c r="AO90" s="208"/>
      <c r="AP90" s="208"/>
      <c r="AQ90" s="34"/>
      <c r="AS90" s="77" t="s">
        <v>89</v>
      </c>
      <c r="AT90" s="78" t="s">
        <v>90</v>
      </c>
      <c r="AU90" s="78" t="s">
        <v>47</v>
      </c>
      <c r="AV90" s="79" t="s">
        <v>70</v>
      </c>
    </row>
    <row r="91" spans="1:89" s="1" customFormat="1" ht="19.899999999999999" customHeight="1">
      <c r="B91" s="32"/>
      <c r="C91" s="33"/>
      <c r="D91" s="97" t="s">
        <v>91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222">
        <f>ROUND(AG87*AS91,2)</f>
        <v>0</v>
      </c>
      <c r="AH91" s="208"/>
      <c r="AI91" s="208"/>
      <c r="AJ91" s="208"/>
      <c r="AK91" s="208"/>
      <c r="AL91" s="208"/>
      <c r="AM91" s="208"/>
      <c r="AN91" s="223">
        <f>ROUND(AG91+AV91,2)</f>
        <v>0</v>
      </c>
      <c r="AO91" s="208"/>
      <c r="AP91" s="208"/>
      <c r="AQ91" s="34"/>
      <c r="AS91" s="98">
        <v>0</v>
      </c>
      <c r="AT91" s="99" t="s">
        <v>92</v>
      </c>
      <c r="AU91" s="99" t="s">
        <v>48</v>
      </c>
      <c r="AV91" s="100">
        <f>ROUND(IF(AU91="základní",AG91*L31,IF(AU91="snížená",AG91*L32,0)),2)</f>
        <v>0</v>
      </c>
      <c r="BV91" s="15" t="s">
        <v>93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5">
        <f>IF(AU91="základní",1,IF(AU91="snížená",2,IF(AU91="zákl. přenesená",4,IF(AU91="sníž. přenesená",5,3))))</f>
        <v>1</v>
      </c>
      <c r="CJ91" s="15">
        <f>IF(AT91="stavební čast",1,IF(8891="investiční čast",2,3))</f>
        <v>1</v>
      </c>
      <c r="CK91" s="15" t="str">
        <f>IF(D91="Vyplň vlastní","","x")</f>
        <v>x</v>
      </c>
    </row>
    <row r="92" spans="1:89" s="1" customFormat="1" ht="19.899999999999999" customHeight="1">
      <c r="B92" s="32"/>
      <c r="C92" s="33"/>
      <c r="D92" s="221" t="s">
        <v>94</v>
      </c>
      <c r="E92" s="208"/>
      <c r="F92" s="208"/>
      <c r="G92" s="208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33"/>
      <c r="AD92" s="33"/>
      <c r="AE92" s="33"/>
      <c r="AF92" s="33"/>
      <c r="AG92" s="222">
        <f>AG87*AS92</f>
        <v>0</v>
      </c>
      <c r="AH92" s="208"/>
      <c r="AI92" s="208"/>
      <c r="AJ92" s="208"/>
      <c r="AK92" s="208"/>
      <c r="AL92" s="208"/>
      <c r="AM92" s="208"/>
      <c r="AN92" s="223">
        <f>AG92+AV92</f>
        <v>0</v>
      </c>
      <c r="AO92" s="208"/>
      <c r="AP92" s="208"/>
      <c r="AQ92" s="34"/>
      <c r="AS92" s="102">
        <v>0</v>
      </c>
      <c r="AT92" s="103" t="s">
        <v>92</v>
      </c>
      <c r="AU92" s="103" t="s">
        <v>48</v>
      </c>
      <c r="AV92" s="104">
        <f>ROUND(IF(AU92="nulová",0,IF(OR(AU92="základní",AU92="zákl. přenesená"),AG92*L31,AG92*L32)),2)</f>
        <v>0</v>
      </c>
      <c r="BV92" s="15" t="s">
        <v>95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5">
        <f>IF(AU92="základní",1,IF(AU92="snížená",2,IF(AU92="zákl. přenesená",4,IF(AU92="sníž. přenesená",5,3))))</f>
        <v>1</v>
      </c>
      <c r="CJ92" s="15">
        <f>IF(AT92="stavební čast",1,IF(8892="investiční čast",2,3))</f>
        <v>1</v>
      </c>
      <c r="CK92" s="15" t="str">
        <f>IF(D92="Vyplň vlastní","","x")</f>
        <v/>
      </c>
    </row>
    <row r="93" spans="1:89" s="1" customFormat="1" ht="19.899999999999999" customHeight="1">
      <c r="B93" s="32"/>
      <c r="C93" s="33"/>
      <c r="D93" s="221" t="s">
        <v>94</v>
      </c>
      <c r="E93" s="208"/>
      <c r="F93" s="208"/>
      <c r="G93" s="208"/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  <c r="AA93" s="208"/>
      <c r="AB93" s="208"/>
      <c r="AC93" s="33"/>
      <c r="AD93" s="33"/>
      <c r="AE93" s="33"/>
      <c r="AF93" s="33"/>
      <c r="AG93" s="222">
        <f>AG87*AS93</f>
        <v>0</v>
      </c>
      <c r="AH93" s="208"/>
      <c r="AI93" s="208"/>
      <c r="AJ93" s="208"/>
      <c r="AK93" s="208"/>
      <c r="AL93" s="208"/>
      <c r="AM93" s="208"/>
      <c r="AN93" s="223">
        <f>AG93+AV93</f>
        <v>0</v>
      </c>
      <c r="AO93" s="208"/>
      <c r="AP93" s="208"/>
      <c r="AQ93" s="34"/>
      <c r="AS93" s="102">
        <v>0</v>
      </c>
      <c r="AT93" s="103" t="s">
        <v>92</v>
      </c>
      <c r="AU93" s="103" t="s">
        <v>48</v>
      </c>
      <c r="AV93" s="104">
        <f>ROUND(IF(AU93="nulová",0,IF(OR(AU93="základní",AU93="zákl. přenesená"),AG93*L31,AG93*L32)),2)</f>
        <v>0</v>
      </c>
      <c r="BV93" s="15" t="s">
        <v>95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5">
        <f>IF(AU93="základní",1,IF(AU93="snížená",2,IF(AU93="zákl. přenesená",4,IF(AU93="sníž. přenesená",5,3))))</f>
        <v>1</v>
      </c>
      <c r="CJ93" s="15">
        <f>IF(AT93="stavební čast",1,IF(8893="investiční čast",2,3))</f>
        <v>1</v>
      </c>
      <c r="CK93" s="15" t="str">
        <f>IF(D93="Vyplň vlastní","","x")</f>
        <v/>
      </c>
    </row>
    <row r="94" spans="1:89" s="1" customFormat="1" ht="19.899999999999999" customHeight="1">
      <c r="B94" s="32"/>
      <c r="C94" s="33"/>
      <c r="D94" s="221" t="s">
        <v>94</v>
      </c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33"/>
      <c r="AD94" s="33"/>
      <c r="AE94" s="33"/>
      <c r="AF94" s="33"/>
      <c r="AG94" s="222">
        <f>AG87*AS94</f>
        <v>0</v>
      </c>
      <c r="AH94" s="208"/>
      <c r="AI94" s="208"/>
      <c r="AJ94" s="208"/>
      <c r="AK94" s="208"/>
      <c r="AL94" s="208"/>
      <c r="AM94" s="208"/>
      <c r="AN94" s="223">
        <f>AG94+AV94</f>
        <v>0</v>
      </c>
      <c r="AO94" s="208"/>
      <c r="AP94" s="208"/>
      <c r="AQ94" s="34"/>
      <c r="AS94" s="105">
        <v>0</v>
      </c>
      <c r="AT94" s="106" t="s">
        <v>92</v>
      </c>
      <c r="AU94" s="106" t="s">
        <v>48</v>
      </c>
      <c r="AV94" s="107">
        <f>ROUND(IF(AU94="nulová",0,IF(OR(AU94="základní",AU94="zákl. přenesená"),AG94*L31,AG94*L32)),2)</f>
        <v>0</v>
      </c>
      <c r="BV94" s="15" t="s">
        <v>95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5">
        <f>IF(AU94="základní",1,IF(AU94="snížená",2,IF(AU94="zákl. přenesená",4,IF(AU94="sníž. přenesená",5,3))))</f>
        <v>1</v>
      </c>
      <c r="CJ94" s="15">
        <f>IF(AT94="stavební čast",1,IF(8894="investiční čast",2,3))</f>
        <v>1</v>
      </c>
      <c r="CK94" s="15" t="str">
        <f>IF(D94="Vyplň vlastní","","x")</f>
        <v/>
      </c>
    </row>
    <row r="95" spans="1:89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</row>
    <row r="96" spans="1:89" s="1" customFormat="1" ht="30" customHeight="1">
      <c r="B96" s="32"/>
      <c r="C96" s="108" t="s">
        <v>96</v>
      </c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228">
        <f>ROUND(AG87+AG90,2)</f>
        <v>0</v>
      </c>
      <c r="AH96" s="228"/>
      <c r="AI96" s="228"/>
      <c r="AJ96" s="228"/>
      <c r="AK96" s="228"/>
      <c r="AL96" s="228"/>
      <c r="AM96" s="228"/>
      <c r="AN96" s="228">
        <f>AN87+AN90</f>
        <v>0</v>
      </c>
      <c r="AO96" s="228"/>
      <c r="AP96" s="228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C85:G85"/>
    <mergeCell ref="I85:AF85"/>
    <mergeCell ref="AG85:AM85"/>
    <mergeCell ref="AN85:AP85"/>
    <mergeCell ref="AN88:AP88"/>
    <mergeCell ref="AG88:AM88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L78:AO78"/>
    <mergeCell ref="AM82:AP82"/>
    <mergeCell ref="AS82:AT84"/>
    <mergeCell ref="AM83:AP83"/>
    <mergeCell ref="D88:H88"/>
    <mergeCell ref="J88:AF88"/>
    <mergeCell ref="AG87:AM87"/>
    <mergeCell ref="AN87:AP87"/>
    <mergeCell ref="L35:O35"/>
    <mergeCell ref="W35:AE35"/>
    <mergeCell ref="AK35:AO35"/>
    <mergeCell ref="X37:AB37"/>
    <mergeCell ref="AK37:AO37"/>
    <mergeCell ref="C76:AP76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phoneticPr fontId="35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818-20 - Oprava střešní k...'!C2" tooltip="818-20 - Oprava střešní k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54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86"/>
      <c r="B1" s="183"/>
      <c r="C1" s="183"/>
      <c r="D1" s="184" t="s">
        <v>1</v>
      </c>
      <c r="E1" s="183"/>
      <c r="F1" s="185" t="s">
        <v>782</v>
      </c>
      <c r="G1" s="185"/>
      <c r="H1" s="265" t="s">
        <v>783</v>
      </c>
      <c r="I1" s="265"/>
      <c r="J1" s="265"/>
      <c r="K1" s="265"/>
      <c r="L1" s="185" t="s">
        <v>784</v>
      </c>
      <c r="M1" s="183"/>
      <c r="N1" s="183"/>
      <c r="O1" s="184" t="s">
        <v>97</v>
      </c>
      <c r="P1" s="183"/>
      <c r="Q1" s="183"/>
      <c r="R1" s="183"/>
      <c r="S1" s="185" t="s">
        <v>785</v>
      </c>
      <c r="T1" s="185"/>
      <c r="U1" s="186"/>
      <c r="V1" s="186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24" t="s">
        <v>6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5" t="s">
        <v>85</v>
      </c>
    </row>
    <row r="3" spans="1:6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98</v>
      </c>
    </row>
    <row r="4" spans="1:66" ht="36.950000000000003" customHeight="1">
      <c r="B4" s="19"/>
      <c r="C4" s="192" t="s">
        <v>99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1"/>
      <c r="T4" s="22" t="s">
        <v>11</v>
      </c>
      <c r="AT4" s="15" t="s">
        <v>4</v>
      </c>
    </row>
    <row r="5" spans="1:66" ht="6.95" customHeight="1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s="1" customFormat="1" ht="32.85" customHeight="1">
      <c r="B6" s="32"/>
      <c r="C6" s="33"/>
      <c r="D6" s="26" t="s">
        <v>17</v>
      </c>
      <c r="E6" s="33"/>
      <c r="F6" s="198" t="s">
        <v>18</v>
      </c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33"/>
      <c r="R6" s="34"/>
    </row>
    <row r="7" spans="1:66" s="1" customFormat="1" ht="14.45" customHeight="1">
      <c r="B7" s="32"/>
      <c r="C7" s="33"/>
      <c r="D7" s="27" t="s">
        <v>20</v>
      </c>
      <c r="E7" s="33"/>
      <c r="F7" s="25" t="s">
        <v>21</v>
      </c>
      <c r="G7" s="33"/>
      <c r="H7" s="33"/>
      <c r="I7" s="33"/>
      <c r="J7" s="33"/>
      <c r="K7" s="33"/>
      <c r="L7" s="33"/>
      <c r="M7" s="27" t="s">
        <v>22</v>
      </c>
      <c r="N7" s="33"/>
      <c r="O7" s="25" t="s">
        <v>21</v>
      </c>
      <c r="P7" s="33"/>
      <c r="Q7" s="33"/>
      <c r="R7" s="34"/>
    </row>
    <row r="8" spans="1:66" s="1" customFormat="1" ht="14.45" customHeight="1">
      <c r="B8" s="32"/>
      <c r="C8" s="33"/>
      <c r="D8" s="27" t="s">
        <v>24</v>
      </c>
      <c r="E8" s="33"/>
      <c r="F8" s="25" t="s">
        <v>25</v>
      </c>
      <c r="G8" s="33"/>
      <c r="H8" s="33"/>
      <c r="I8" s="33"/>
      <c r="J8" s="33"/>
      <c r="K8" s="33"/>
      <c r="L8" s="33"/>
      <c r="M8" s="27" t="s">
        <v>26</v>
      </c>
      <c r="N8" s="33"/>
      <c r="O8" s="230" t="str">
        <f ca="1">'Rekapitulace stavby'!AN8</f>
        <v>10. 10. 2020</v>
      </c>
      <c r="P8" s="208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7" t="s">
        <v>30</v>
      </c>
      <c r="E10" s="33"/>
      <c r="F10" s="33"/>
      <c r="G10" s="33"/>
      <c r="H10" s="33"/>
      <c r="I10" s="33"/>
      <c r="J10" s="33"/>
      <c r="K10" s="33"/>
      <c r="L10" s="33"/>
      <c r="M10" s="27" t="s">
        <v>31</v>
      </c>
      <c r="N10" s="33"/>
      <c r="O10" s="197" t="s">
        <v>32</v>
      </c>
      <c r="P10" s="208"/>
      <c r="Q10" s="33"/>
      <c r="R10" s="34"/>
    </row>
    <row r="11" spans="1:66" s="1" customFormat="1" ht="18" customHeight="1">
      <c r="B11" s="32"/>
      <c r="C11" s="33"/>
      <c r="D11" s="33"/>
      <c r="E11" s="25" t="s">
        <v>33</v>
      </c>
      <c r="F11" s="33"/>
      <c r="G11" s="33"/>
      <c r="H11" s="33"/>
      <c r="I11" s="33"/>
      <c r="J11" s="33"/>
      <c r="K11" s="33"/>
      <c r="L11" s="33"/>
      <c r="M11" s="27" t="s">
        <v>34</v>
      </c>
      <c r="N11" s="33"/>
      <c r="O11" s="197" t="s">
        <v>21</v>
      </c>
      <c r="P11" s="208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7" t="s">
        <v>35</v>
      </c>
      <c r="E13" s="33"/>
      <c r="F13" s="33"/>
      <c r="G13" s="33"/>
      <c r="H13" s="33"/>
      <c r="I13" s="33"/>
      <c r="J13" s="33"/>
      <c r="K13" s="33"/>
      <c r="L13" s="33"/>
      <c r="M13" s="27" t="s">
        <v>31</v>
      </c>
      <c r="N13" s="33"/>
      <c r="O13" s="231" t="str">
        <f ca="1">IF('Rekapitulace stavby'!AN13="","",'Rekapitulace stavby'!AN13)</f>
        <v>Vyplň údaj</v>
      </c>
      <c r="P13" s="208"/>
      <c r="Q13" s="33"/>
      <c r="R13" s="34"/>
    </row>
    <row r="14" spans="1:66" s="1" customFormat="1" ht="18" customHeight="1">
      <c r="B14" s="32"/>
      <c r="C14" s="33"/>
      <c r="D14" s="33"/>
      <c r="E14" s="231" t="str">
        <f ca="1">IF('Rekapitulace stavby'!E14="","",'Rekapitulace stavby'!E14)</f>
        <v>Vyplň údaj</v>
      </c>
      <c r="F14" s="208"/>
      <c r="G14" s="208"/>
      <c r="H14" s="208"/>
      <c r="I14" s="208"/>
      <c r="J14" s="208"/>
      <c r="K14" s="208"/>
      <c r="L14" s="208"/>
      <c r="M14" s="27" t="s">
        <v>34</v>
      </c>
      <c r="N14" s="33"/>
      <c r="O14" s="231" t="str">
        <f ca="1">IF('Rekapitulace stavby'!AN14="","",'Rekapitulace stavby'!AN14)</f>
        <v>Vyplň údaj</v>
      </c>
      <c r="P14" s="208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7" t="s">
        <v>37</v>
      </c>
      <c r="E16" s="33"/>
      <c r="F16" s="33"/>
      <c r="G16" s="33"/>
      <c r="H16" s="33"/>
      <c r="I16" s="33"/>
      <c r="J16" s="33"/>
      <c r="K16" s="33"/>
      <c r="L16" s="33"/>
      <c r="M16" s="27" t="s">
        <v>31</v>
      </c>
      <c r="N16" s="33"/>
      <c r="O16" s="197" t="s">
        <v>38</v>
      </c>
      <c r="P16" s="208"/>
      <c r="Q16" s="33"/>
      <c r="R16" s="34"/>
    </row>
    <row r="17" spans="2:18" s="1" customFormat="1" ht="18" customHeight="1">
      <c r="B17" s="32"/>
      <c r="C17" s="33"/>
      <c r="D17" s="33"/>
      <c r="E17" s="25" t="s">
        <v>39</v>
      </c>
      <c r="F17" s="33"/>
      <c r="G17" s="33"/>
      <c r="H17" s="33"/>
      <c r="I17" s="33"/>
      <c r="J17" s="33"/>
      <c r="K17" s="33"/>
      <c r="L17" s="33"/>
      <c r="M17" s="27" t="s">
        <v>34</v>
      </c>
      <c r="N17" s="33"/>
      <c r="O17" s="197" t="s">
        <v>21</v>
      </c>
      <c r="P17" s="208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7" t="s">
        <v>41</v>
      </c>
      <c r="E19" s="33"/>
      <c r="F19" s="33"/>
      <c r="G19" s="33"/>
      <c r="H19" s="33"/>
      <c r="I19" s="33"/>
      <c r="J19" s="33"/>
      <c r="K19" s="33"/>
      <c r="L19" s="33"/>
      <c r="M19" s="27" t="s">
        <v>31</v>
      </c>
      <c r="N19" s="33"/>
      <c r="O19" s="197" t="s">
        <v>21</v>
      </c>
      <c r="P19" s="208"/>
      <c r="Q19" s="33"/>
      <c r="R19" s="34"/>
    </row>
    <row r="20" spans="2:18" s="1" customFormat="1" ht="18" customHeight="1">
      <c r="B20" s="32"/>
      <c r="C20" s="33"/>
      <c r="D20" s="33"/>
      <c r="E20" s="25" t="s">
        <v>42</v>
      </c>
      <c r="F20" s="33"/>
      <c r="G20" s="33"/>
      <c r="H20" s="33"/>
      <c r="I20" s="33"/>
      <c r="J20" s="33"/>
      <c r="K20" s="33"/>
      <c r="L20" s="33"/>
      <c r="M20" s="27" t="s">
        <v>34</v>
      </c>
      <c r="N20" s="33"/>
      <c r="O20" s="197" t="s">
        <v>21</v>
      </c>
      <c r="P20" s="208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7" t="s">
        <v>43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>
      <c r="B23" s="32"/>
      <c r="C23" s="33"/>
      <c r="D23" s="33"/>
      <c r="E23" s="200" t="s">
        <v>21</v>
      </c>
      <c r="F23" s="208"/>
      <c r="G23" s="208"/>
      <c r="H23" s="208"/>
      <c r="I23" s="208"/>
      <c r="J23" s="208"/>
      <c r="K23" s="208"/>
      <c r="L23" s="208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109" t="s">
        <v>100</v>
      </c>
      <c r="E26" s="33"/>
      <c r="F26" s="33"/>
      <c r="G26" s="33"/>
      <c r="H26" s="33"/>
      <c r="I26" s="33"/>
      <c r="J26" s="33"/>
      <c r="K26" s="33"/>
      <c r="L26" s="33"/>
      <c r="M26" s="201">
        <f>N87</f>
        <v>0</v>
      </c>
      <c r="N26" s="208"/>
      <c r="O26" s="208"/>
      <c r="P26" s="208"/>
      <c r="Q26" s="33"/>
      <c r="R26" s="34"/>
    </row>
    <row r="27" spans="2:18" s="1" customFormat="1" ht="14.45" customHeight="1">
      <c r="B27" s="32"/>
      <c r="C27" s="33"/>
      <c r="D27" s="31" t="s">
        <v>91</v>
      </c>
      <c r="E27" s="33"/>
      <c r="F27" s="33"/>
      <c r="G27" s="33"/>
      <c r="H27" s="33"/>
      <c r="I27" s="33"/>
      <c r="J27" s="33"/>
      <c r="K27" s="33"/>
      <c r="L27" s="33"/>
      <c r="M27" s="201">
        <f>N101</f>
        <v>0</v>
      </c>
      <c r="N27" s="208"/>
      <c r="O27" s="208"/>
      <c r="P27" s="208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110" t="s">
        <v>46</v>
      </c>
      <c r="E29" s="33"/>
      <c r="F29" s="33"/>
      <c r="G29" s="33"/>
      <c r="H29" s="33"/>
      <c r="I29" s="33"/>
      <c r="J29" s="33"/>
      <c r="K29" s="33"/>
      <c r="L29" s="33"/>
      <c r="M29" s="232">
        <f>ROUND(M26+M27,2)</f>
        <v>0</v>
      </c>
      <c r="N29" s="208"/>
      <c r="O29" s="208"/>
      <c r="P29" s="208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47</v>
      </c>
      <c r="E31" s="39" t="s">
        <v>48</v>
      </c>
      <c r="F31" s="40">
        <v>0.21</v>
      </c>
      <c r="G31" s="111" t="s">
        <v>49</v>
      </c>
      <c r="H31" s="229">
        <f>(SUM(BE101:BE108)+SUM(BE125:BE545))</f>
        <v>0</v>
      </c>
      <c r="I31" s="208"/>
      <c r="J31" s="208"/>
      <c r="K31" s="33"/>
      <c r="L31" s="33"/>
      <c r="M31" s="229">
        <f>ROUND((SUM(BE101:BE108)+SUM(BE125:BE545)), 2)*F31</f>
        <v>0</v>
      </c>
      <c r="N31" s="208"/>
      <c r="O31" s="208"/>
      <c r="P31" s="208"/>
      <c r="Q31" s="33"/>
      <c r="R31" s="34"/>
    </row>
    <row r="32" spans="2:18" s="1" customFormat="1" ht="14.45" customHeight="1">
      <c r="B32" s="32"/>
      <c r="C32" s="33"/>
      <c r="D32" s="33"/>
      <c r="E32" s="39" t="s">
        <v>50</v>
      </c>
      <c r="F32" s="40">
        <v>0.15</v>
      </c>
      <c r="G32" s="111" t="s">
        <v>49</v>
      </c>
      <c r="H32" s="229">
        <f>(SUM(BF101:BF108)+SUM(BF125:BF545))</f>
        <v>0</v>
      </c>
      <c r="I32" s="208"/>
      <c r="J32" s="208"/>
      <c r="K32" s="33"/>
      <c r="L32" s="33"/>
      <c r="M32" s="229">
        <f>ROUND((SUM(BF101:BF108)+SUM(BF125:BF545)), 2)*F32</f>
        <v>0</v>
      </c>
      <c r="N32" s="208"/>
      <c r="O32" s="208"/>
      <c r="P32" s="208"/>
      <c r="Q32" s="33"/>
      <c r="R32" s="34"/>
    </row>
    <row r="33" spans="2:18" s="1" customFormat="1" ht="14.45" hidden="1" customHeight="1">
      <c r="B33" s="32"/>
      <c r="C33" s="33"/>
      <c r="D33" s="33"/>
      <c r="E33" s="39" t="s">
        <v>51</v>
      </c>
      <c r="F33" s="40">
        <v>0.21</v>
      </c>
      <c r="G33" s="111" t="s">
        <v>49</v>
      </c>
      <c r="H33" s="229">
        <f>(SUM(BG101:BG108)+SUM(BG125:BG545))</f>
        <v>0</v>
      </c>
      <c r="I33" s="208"/>
      <c r="J33" s="208"/>
      <c r="K33" s="33"/>
      <c r="L33" s="33"/>
      <c r="M33" s="229">
        <v>0</v>
      </c>
      <c r="N33" s="208"/>
      <c r="O33" s="208"/>
      <c r="P33" s="208"/>
      <c r="Q33" s="33"/>
      <c r="R33" s="34"/>
    </row>
    <row r="34" spans="2:18" s="1" customFormat="1" ht="14.45" hidden="1" customHeight="1">
      <c r="B34" s="32"/>
      <c r="C34" s="33"/>
      <c r="D34" s="33"/>
      <c r="E34" s="39" t="s">
        <v>52</v>
      </c>
      <c r="F34" s="40">
        <v>0.15</v>
      </c>
      <c r="G34" s="111" t="s">
        <v>49</v>
      </c>
      <c r="H34" s="229">
        <f>(SUM(BH101:BH108)+SUM(BH125:BH545))</f>
        <v>0</v>
      </c>
      <c r="I34" s="208"/>
      <c r="J34" s="208"/>
      <c r="K34" s="33"/>
      <c r="L34" s="33"/>
      <c r="M34" s="229">
        <v>0</v>
      </c>
      <c r="N34" s="208"/>
      <c r="O34" s="208"/>
      <c r="P34" s="20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53</v>
      </c>
      <c r="F35" s="40">
        <v>0</v>
      </c>
      <c r="G35" s="111" t="s">
        <v>49</v>
      </c>
      <c r="H35" s="229">
        <f>(SUM(BI101:BI108)+SUM(BI125:BI545))</f>
        <v>0</v>
      </c>
      <c r="I35" s="208"/>
      <c r="J35" s="208"/>
      <c r="K35" s="33"/>
      <c r="L35" s="33"/>
      <c r="M35" s="229">
        <v>0</v>
      </c>
      <c r="N35" s="208"/>
      <c r="O35" s="208"/>
      <c r="P35" s="208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43"/>
      <c r="D37" s="44" t="s">
        <v>54</v>
      </c>
      <c r="E37" s="45"/>
      <c r="F37" s="45"/>
      <c r="G37" s="112" t="s">
        <v>55</v>
      </c>
      <c r="H37" s="46" t="s">
        <v>56</v>
      </c>
      <c r="I37" s="45"/>
      <c r="J37" s="45"/>
      <c r="K37" s="45"/>
      <c r="L37" s="206">
        <f>SUM(M29:M35)</f>
        <v>0</v>
      </c>
      <c r="M37" s="205"/>
      <c r="N37" s="205"/>
      <c r="O37" s="205"/>
      <c r="P37" s="207"/>
      <c r="Q37" s="43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1"/>
    </row>
    <row r="50" spans="2:18" s="1" customFormat="1" ht="15">
      <c r="B50" s="32"/>
      <c r="C50" s="33"/>
      <c r="D50" s="47" t="s">
        <v>57</v>
      </c>
      <c r="E50" s="48"/>
      <c r="F50" s="48"/>
      <c r="G50" s="48"/>
      <c r="H50" s="49"/>
      <c r="I50" s="33"/>
      <c r="J50" s="47" t="s">
        <v>58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19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21"/>
    </row>
    <row r="52" spans="2:18">
      <c r="B52" s="19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21"/>
    </row>
    <row r="53" spans="2:18">
      <c r="B53" s="19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21"/>
    </row>
    <row r="54" spans="2:18">
      <c r="B54" s="19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21"/>
    </row>
    <row r="55" spans="2:18">
      <c r="B55" s="19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21"/>
    </row>
    <row r="56" spans="2:18">
      <c r="B56" s="19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21"/>
    </row>
    <row r="57" spans="2:18">
      <c r="B57" s="19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21"/>
    </row>
    <row r="58" spans="2:18">
      <c r="B58" s="19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21"/>
    </row>
    <row r="59" spans="2:18" s="1" customFormat="1" ht="15">
      <c r="B59" s="32"/>
      <c r="C59" s="33"/>
      <c r="D59" s="52" t="s">
        <v>59</v>
      </c>
      <c r="E59" s="53"/>
      <c r="F59" s="53"/>
      <c r="G59" s="54" t="s">
        <v>60</v>
      </c>
      <c r="H59" s="55"/>
      <c r="I59" s="33"/>
      <c r="J59" s="52" t="s">
        <v>59</v>
      </c>
      <c r="K59" s="53"/>
      <c r="L59" s="53"/>
      <c r="M59" s="53"/>
      <c r="N59" s="54" t="s">
        <v>60</v>
      </c>
      <c r="O59" s="53"/>
      <c r="P59" s="55"/>
      <c r="Q59" s="33"/>
      <c r="R59" s="34"/>
    </row>
    <row r="60" spans="2:18"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1"/>
    </row>
    <row r="61" spans="2:18" s="1" customFormat="1" ht="15">
      <c r="B61" s="32"/>
      <c r="C61" s="33"/>
      <c r="D61" s="47" t="s">
        <v>61</v>
      </c>
      <c r="E61" s="48"/>
      <c r="F61" s="48"/>
      <c r="G61" s="48"/>
      <c r="H61" s="49"/>
      <c r="I61" s="33"/>
      <c r="J61" s="47" t="s">
        <v>62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19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21"/>
    </row>
    <row r="63" spans="2:18">
      <c r="B63" s="19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21"/>
    </row>
    <row r="64" spans="2:18">
      <c r="B64" s="19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21"/>
    </row>
    <row r="65" spans="2:21">
      <c r="B65" s="19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21"/>
    </row>
    <row r="66" spans="2:21">
      <c r="B66" s="19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21"/>
    </row>
    <row r="67" spans="2:21">
      <c r="B67" s="19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21"/>
    </row>
    <row r="68" spans="2:21">
      <c r="B68" s="19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21"/>
    </row>
    <row r="69" spans="2:21">
      <c r="B69" s="19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21"/>
    </row>
    <row r="70" spans="2:21" s="1" customFormat="1" ht="15">
      <c r="B70" s="32"/>
      <c r="C70" s="33"/>
      <c r="D70" s="52" t="s">
        <v>59</v>
      </c>
      <c r="E70" s="53"/>
      <c r="F70" s="53"/>
      <c r="G70" s="54" t="s">
        <v>60</v>
      </c>
      <c r="H70" s="55"/>
      <c r="I70" s="33"/>
      <c r="J70" s="52" t="s">
        <v>59</v>
      </c>
      <c r="K70" s="53"/>
      <c r="L70" s="53"/>
      <c r="M70" s="53"/>
      <c r="N70" s="54" t="s">
        <v>60</v>
      </c>
      <c r="O70" s="53"/>
      <c r="P70" s="55"/>
      <c r="Q70" s="33"/>
      <c r="R70" s="34"/>
    </row>
    <row r="71" spans="2:21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21" s="1" customFormat="1" ht="6.95" customHeight="1"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2:21" s="1" customFormat="1" ht="36.950000000000003" customHeight="1">
      <c r="B76" s="32"/>
      <c r="C76" s="192" t="s">
        <v>101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  <c r="T76" s="116"/>
      <c r="U76" s="116"/>
    </row>
    <row r="77" spans="2:21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  <c r="T77" s="116"/>
      <c r="U77" s="116"/>
    </row>
    <row r="78" spans="2:21" s="1" customFormat="1" ht="36.950000000000003" customHeight="1">
      <c r="B78" s="32"/>
      <c r="C78" s="66" t="s">
        <v>17</v>
      </c>
      <c r="D78" s="33"/>
      <c r="E78" s="33"/>
      <c r="F78" s="209" t="str">
        <f>F6</f>
        <v>Oprava střešní krytiny čp. 141, Velké nám., Strakonice-OD Maják</v>
      </c>
      <c r="G78" s="208"/>
      <c r="H78" s="208"/>
      <c r="I78" s="208"/>
      <c r="J78" s="208"/>
      <c r="K78" s="208"/>
      <c r="L78" s="208"/>
      <c r="M78" s="208"/>
      <c r="N78" s="208"/>
      <c r="O78" s="208"/>
      <c r="P78" s="208"/>
      <c r="Q78" s="33"/>
      <c r="R78" s="34"/>
      <c r="T78" s="116"/>
      <c r="U78" s="116"/>
    </row>
    <row r="79" spans="2:21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  <c r="T79" s="116"/>
      <c r="U79" s="116"/>
    </row>
    <row r="80" spans="2:21" s="1" customFormat="1" ht="18" customHeight="1">
      <c r="B80" s="32"/>
      <c r="C80" s="27" t="s">
        <v>24</v>
      </c>
      <c r="D80" s="33"/>
      <c r="E80" s="33"/>
      <c r="F80" s="25" t="str">
        <f>F8</f>
        <v>Strakonice, Velké nám. 141</v>
      </c>
      <c r="G80" s="33"/>
      <c r="H80" s="33"/>
      <c r="I80" s="33"/>
      <c r="J80" s="33"/>
      <c r="K80" s="27" t="s">
        <v>26</v>
      </c>
      <c r="L80" s="33"/>
      <c r="M80" s="234" t="str">
        <f>IF(O8="","",O8)</f>
        <v>10. 10. 2020</v>
      </c>
      <c r="N80" s="208"/>
      <c r="O80" s="208"/>
      <c r="P80" s="208"/>
      <c r="Q80" s="33"/>
      <c r="R80" s="34"/>
      <c r="T80" s="116"/>
      <c r="U80" s="116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  <c r="T81" s="116"/>
      <c r="U81" s="116"/>
    </row>
    <row r="82" spans="2:47" s="1" customFormat="1" ht="15">
      <c r="B82" s="32"/>
      <c r="C82" s="27" t="s">
        <v>30</v>
      </c>
      <c r="D82" s="33"/>
      <c r="E82" s="33"/>
      <c r="F82" s="25" t="str">
        <f>E11</f>
        <v>Město Strakonice, Velké nám.2,Strakonice</v>
      </c>
      <c r="G82" s="33"/>
      <c r="H82" s="33"/>
      <c r="I82" s="33"/>
      <c r="J82" s="33"/>
      <c r="K82" s="27" t="s">
        <v>37</v>
      </c>
      <c r="L82" s="33"/>
      <c r="M82" s="197" t="str">
        <f>E17</f>
        <v>Jiří Urbánek, Velké nám.54,Strakonice</v>
      </c>
      <c r="N82" s="208"/>
      <c r="O82" s="208"/>
      <c r="P82" s="208"/>
      <c r="Q82" s="208"/>
      <c r="R82" s="34"/>
      <c r="T82" s="116"/>
      <c r="U82" s="116"/>
    </row>
    <row r="83" spans="2:47" s="1" customFormat="1" ht="14.45" customHeight="1">
      <c r="B83" s="32"/>
      <c r="C83" s="27" t="s">
        <v>35</v>
      </c>
      <c r="D83" s="33"/>
      <c r="E83" s="33"/>
      <c r="F83" s="25" t="str">
        <f>IF(E14="","",E14)</f>
        <v>Vyplň údaj</v>
      </c>
      <c r="G83" s="33"/>
      <c r="H83" s="33"/>
      <c r="I83" s="33"/>
      <c r="J83" s="33"/>
      <c r="K83" s="27" t="s">
        <v>41</v>
      </c>
      <c r="L83" s="33"/>
      <c r="M83" s="197" t="str">
        <f>E20</f>
        <v>Jiří Urbánek</v>
      </c>
      <c r="N83" s="208"/>
      <c r="O83" s="208"/>
      <c r="P83" s="208"/>
      <c r="Q83" s="208"/>
      <c r="R83" s="34"/>
      <c r="T83" s="116"/>
      <c r="U83" s="116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  <c r="T84" s="116"/>
      <c r="U84" s="116"/>
    </row>
    <row r="85" spans="2:47" s="1" customFormat="1" ht="29.25" customHeight="1">
      <c r="B85" s="32"/>
      <c r="C85" s="235" t="s">
        <v>102</v>
      </c>
      <c r="D85" s="236"/>
      <c r="E85" s="236"/>
      <c r="F85" s="236"/>
      <c r="G85" s="236"/>
      <c r="H85" s="43"/>
      <c r="I85" s="43"/>
      <c r="J85" s="43"/>
      <c r="K85" s="43"/>
      <c r="L85" s="43"/>
      <c r="M85" s="43"/>
      <c r="N85" s="235" t="s">
        <v>103</v>
      </c>
      <c r="O85" s="208"/>
      <c r="P85" s="208"/>
      <c r="Q85" s="208"/>
      <c r="R85" s="34"/>
      <c r="T85" s="116"/>
      <c r="U85" s="116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  <c r="T86" s="116"/>
      <c r="U86" s="116"/>
    </row>
    <row r="87" spans="2:47" s="1" customFormat="1" ht="29.25" customHeight="1">
      <c r="B87" s="32"/>
      <c r="C87" s="117" t="s">
        <v>104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20">
        <f>N125</f>
        <v>0</v>
      </c>
      <c r="O87" s="208"/>
      <c r="P87" s="208"/>
      <c r="Q87" s="208"/>
      <c r="R87" s="34"/>
      <c r="T87" s="116"/>
      <c r="U87" s="116"/>
      <c r="AU87" s="15" t="s">
        <v>105</v>
      </c>
    </row>
    <row r="88" spans="2:47" s="6" customFormat="1" ht="24.95" customHeight="1">
      <c r="B88" s="118"/>
      <c r="C88" s="119"/>
      <c r="D88" s="120" t="s">
        <v>106</v>
      </c>
      <c r="E88" s="119"/>
      <c r="F88" s="119"/>
      <c r="G88" s="119"/>
      <c r="H88" s="119"/>
      <c r="I88" s="119"/>
      <c r="J88" s="119"/>
      <c r="K88" s="119"/>
      <c r="L88" s="119"/>
      <c r="M88" s="119"/>
      <c r="N88" s="237">
        <f>N126</f>
        <v>0</v>
      </c>
      <c r="O88" s="238"/>
      <c r="P88" s="238"/>
      <c r="Q88" s="238"/>
      <c r="R88" s="121"/>
      <c r="T88" s="122"/>
      <c r="U88" s="122"/>
    </row>
    <row r="89" spans="2:47" s="7" customFormat="1" ht="19.899999999999999" customHeight="1">
      <c r="B89" s="123"/>
      <c r="C89" s="124"/>
      <c r="D89" s="97" t="s">
        <v>107</v>
      </c>
      <c r="E89" s="124"/>
      <c r="F89" s="124"/>
      <c r="G89" s="124"/>
      <c r="H89" s="124"/>
      <c r="I89" s="124"/>
      <c r="J89" s="124"/>
      <c r="K89" s="124"/>
      <c r="L89" s="124"/>
      <c r="M89" s="124"/>
      <c r="N89" s="223">
        <f>N127</f>
        <v>0</v>
      </c>
      <c r="O89" s="233"/>
      <c r="P89" s="233"/>
      <c r="Q89" s="233"/>
      <c r="R89" s="125"/>
      <c r="T89" s="126"/>
      <c r="U89" s="126"/>
    </row>
    <row r="90" spans="2:47" s="7" customFormat="1" ht="19.899999999999999" customHeight="1">
      <c r="B90" s="123"/>
      <c r="C90" s="124"/>
      <c r="D90" s="97" t="s">
        <v>108</v>
      </c>
      <c r="E90" s="124"/>
      <c r="F90" s="124"/>
      <c r="G90" s="124"/>
      <c r="H90" s="124"/>
      <c r="I90" s="124"/>
      <c r="J90" s="124"/>
      <c r="K90" s="124"/>
      <c r="L90" s="124"/>
      <c r="M90" s="124"/>
      <c r="N90" s="223">
        <f>N134</f>
        <v>0</v>
      </c>
      <c r="O90" s="233"/>
      <c r="P90" s="233"/>
      <c r="Q90" s="233"/>
      <c r="R90" s="125"/>
      <c r="T90" s="126"/>
      <c r="U90" s="126"/>
    </row>
    <row r="91" spans="2:47" s="7" customFormat="1" ht="19.899999999999999" customHeight="1">
      <c r="B91" s="123"/>
      <c r="C91" s="124"/>
      <c r="D91" s="97" t="s">
        <v>109</v>
      </c>
      <c r="E91" s="124"/>
      <c r="F91" s="124"/>
      <c r="G91" s="124"/>
      <c r="H91" s="124"/>
      <c r="I91" s="124"/>
      <c r="J91" s="124"/>
      <c r="K91" s="124"/>
      <c r="L91" s="124"/>
      <c r="M91" s="124"/>
      <c r="N91" s="223">
        <f>N175</f>
        <v>0</v>
      </c>
      <c r="O91" s="233"/>
      <c r="P91" s="233"/>
      <c r="Q91" s="233"/>
      <c r="R91" s="125"/>
      <c r="T91" s="126"/>
      <c r="U91" s="126"/>
    </row>
    <row r="92" spans="2:47" s="7" customFormat="1" ht="19.899999999999999" customHeight="1">
      <c r="B92" s="123"/>
      <c r="C92" s="124"/>
      <c r="D92" s="97" t="s">
        <v>110</v>
      </c>
      <c r="E92" s="124"/>
      <c r="F92" s="124"/>
      <c r="G92" s="124"/>
      <c r="H92" s="124"/>
      <c r="I92" s="124"/>
      <c r="J92" s="124"/>
      <c r="K92" s="124"/>
      <c r="L92" s="124"/>
      <c r="M92" s="124"/>
      <c r="N92" s="223">
        <f>N198</f>
        <v>0</v>
      </c>
      <c r="O92" s="233"/>
      <c r="P92" s="233"/>
      <c r="Q92" s="233"/>
      <c r="R92" s="125"/>
      <c r="T92" s="126"/>
      <c r="U92" s="126"/>
    </row>
    <row r="93" spans="2:47" s="6" customFormat="1" ht="24.95" customHeight="1">
      <c r="B93" s="118"/>
      <c r="C93" s="119"/>
      <c r="D93" s="120" t="s">
        <v>111</v>
      </c>
      <c r="E93" s="119"/>
      <c r="F93" s="119"/>
      <c r="G93" s="119"/>
      <c r="H93" s="119"/>
      <c r="I93" s="119"/>
      <c r="J93" s="119"/>
      <c r="K93" s="119"/>
      <c r="L93" s="119"/>
      <c r="M93" s="119"/>
      <c r="N93" s="237">
        <f>N200</f>
        <v>0</v>
      </c>
      <c r="O93" s="238"/>
      <c r="P93" s="238"/>
      <c r="Q93" s="238"/>
      <c r="R93" s="121"/>
      <c r="T93" s="122"/>
      <c r="U93" s="122"/>
    </row>
    <row r="94" spans="2:47" s="7" customFormat="1" ht="19.899999999999999" customHeight="1">
      <c r="B94" s="123"/>
      <c r="C94" s="124"/>
      <c r="D94" s="97" t="s">
        <v>112</v>
      </c>
      <c r="E94" s="124"/>
      <c r="F94" s="124"/>
      <c r="G94" s="124"/>
      <c r="H94" s="124"/>
      <c r="I94" s="124"/>
      <c r="J94" s="124"/>
      <c r="K94" s="124"/>
      <c r="L94" s="124"/>
      <c r="M94" s="124"/>
      <c r="N94" s="223">
        <f>N201</f>
        <v>0</v>
      </c>
      <c r="O94" s="233"/>
      <c r="P94" s="233"/>
      <c r="Q94" s="233"/>
      <c r="R94" s="125"/>
      <c r="T94" s="126"/>
      <c r="U94" s="126"/>
    </row>
    <row r="95" spans="2:47" s="7" customFormat="1" ht="19.899999999999999" customHeight="1">
      <c r="B95" s="123"/>
      <c r="C95" s="124"/>
      <c r="D95" s="97" t="s">
        <v>113</v>
      </c>
      <c r="E95" s="124"/>
      <c r="F95" s="124"/>
      <c r="G95" s="124"/>
      <c r="H95" s="124"/>
      <c r="I95" s="124"/>
      <c r="J95" s="124"/>
      <c r="K95" s="124"/>
      <c r="L95" s="124"/>
      <c r="M95" s="124"/>
      <c r="N95" s="223">
        <f>N205</f>
        <v>0</v>
      </c>
      <c r="O95" s="233"/>
      <c r="P95" s="233"/>
      <c r="Q95" s="233"/>
      <c r="R95" s="125"/>
      <c r="T95" s="126"/>
      <c r="U95" s="126"/>
    </row>
    <row r="96" spans="2:47" s="7" customFormat="1" ht="19.899999999999999" customHeight="1">
      <c r="B96" s="123"/>
      <c r="C96" s="124"/>
      <c r="D96" s="97" t="s">
        <v>114</v>
      </c>
      <c r="E96" s="124"/>
      <c r="F96" s="124"/>
      <c r="G96" s="124"/>
      <c r="H96" s="124"/>
      <c r="I96" s="124"/>
      <c r="J96" s="124"/>
      <c r="K96" s="124"/>
      <c r="L96" s="124"/>
      <c r="M96" s="124"/>
      <c r="N96" s="223">
        <f>N247</f>
        <v>0</v>
      </c>
      <c r="O96" s="233"/>
      <c r="P96" s="233"/>
      <c r="Q96" s="233"/>
      <c r="R96" s="125"/>
      <c r="T96" s="126"/>
      <c r="U96" s="126"/>
    </row>
    <row r="97" spans="2:65" s="7" customFormat="1" ht="19.899999999999999" customHeight="1">
      <c r="B97" s="123"/>
      <c r="C97" s="124"/>
      <c r="D97" s="97" t="s">
        <v>115</v>
      </c>
      <c r="E97" s="124"/>
      <c r="F97" s="124"/>
      <c r="G97" s="124"/>
      <c r="H97" s="124"/>
      <c r="I97" s="124"/>
      <c r="J97" s="124"/>
      <c r="K97" s="124"/>
      <c r="L97" s="124"/>
      <c r="M97" s="124"/>
      <c r="N97" s="223">
        <f>N301</f>
        <v>0</v>
      </c>
      <c r="O97" s="233"/>
      <c r="P97" s="233"/>
      <c r="Q97" s="233"/>
      <c r="R97" s="125"/>
      <c r="T97" s="126"/>
      <c r="U97" s="126"/>
    </row>
    <row r="98" spans="2:65" s="7" customFormat="1" ht="19.899999999999999" customHeight="1">
      <c r="B98" s="123"/>
      <c r="C98" s="124"/>
      <c r="D98" s="97" t="s">
        <v>116</v>
      </c>
      <c r="E98" s="124"/>
      <c r="F98" s="124"/>
      <c r="G98" s="124"/>
      <c r="H98" s="124"/>
      <c r="I98" s="124"/>
      <c r="J98" s="124"/>
      <c r="K98" s="124"/>
      <c r="L98" s="124"/>
      <c r="M98" s="124"/>
      <c r="N98" s="223">
        <f>N511</f>
        <v>0</v>
      </c>
      <c r="O98" s="233"/>
      <c r="P98" s="233"/>
      <c r="Q98" s="233"/>
      <c r="R98" s="125"/>
      <c r="T98" s="126"/>
      <c r="U98" s="126"/>
    </row>
    <row r="99" spans="2:65" s="7" customFormat="1" ht="19.899999999999999" customHeight="1">
      <c r="B99" s="123"/>
      <c r="C99" s="124"/>
      <c r="D99" s="97" t="s">
        <v>117</v>
      </c>
      <c r="E99" s="124"/>
      <c r="F99" s="124"/>
      <c r="G99" s="124"/>
      <c r="H99" s="124"/>
      <c r="I99" s="124"/>
      <c r="J99" s="124"/>
      <c r="K99" s="124"/>
      <c r="L99" s="124"/>
      <c r="M99" s="124"/>
      <c r="N99" s="223">
        <f>N523</f>
        <v>0</v>
      </c>
      <c r="O99" s="233"/>
      <c r="P99" s="233"/>
      <c r="Q99" s="233"/>
      <c r="R99" s="125"/>
      <c r="T99" s="126"/>
      <c r="U99" s="126"/>
    </row>
    <row r="100" spans="2:65" s="1" customFormat="1" ht="21.75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  <c r="T100" s="116"/>
      <c r="U100" s="116"/>
    </row>
    <row r="101" spans="2:65" s="1" customFormat="1" ht="29.25" customHeight="1">
      <c r="B101" s="32"/>
      <c r="C101" s="117" t="s">
        <v>118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239">
        <f>ROUND(N102+N103+N104+N105+N106+N107,2)</f>
        <v>0</v>
      </c>
      <c r="O101" s="208"/>
      <c r="P101" s="208"/>
      <c r="Q101" s="208"/>
      <c r="R101" s="34"/>
      <c r="T101" s="127"/>
      <c r="U101" s="128" t="s">
        <v>47</v>
      </c>
    </row>
    <row r="102" spans="2:65" s="1" customFormat="1" ht="18" customHeight="1">
      <c r="B102" s="32"/>
      <c r="C102" s="33"/>
      <c r="D102" s="221" t="s">
        <v>119</v>
      </c>
      <c r="E102" s="208"/>
      <c r="F102" s="208"/>
      <c r="G102" s="208"/>
      <c r="H102" s="208"/>
      <c r="I102" s="33"/>
      <c r="J102" s="33"/>
      <c r="K102" s="33"/>
      <c r="L102" s="33"/>
      <c r="M102" s="33"/>
      <c r="N102" s="222">
        <f>ROUND(N87*T102,2)</f>
        <v>0</v>
      </c>
      <c r="O102" s="208"/>
      <c r="P102" s="208"/>
      <c r="Q102" s="208"/>
      <c r="R102" s="34"/>
      <c r="S102" s="129"/>
      <c r="T102" s="75"/>
      <c r="U102" s="130" t="s">
        <v>48</v>
      </c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2" t="s">
        <v>120</v>
      </c>
      <c r="AZ102" s="131"/>
      <c r="BA102" s="131"/>
      <c r="BB102" s="131"/>
      <c r="BC102" s="131"/>
      <c r="BD102" s="131"/>
      <c r="BE102" s="133">
        <f t="shared" ref="BE102:BE107" si="0">IF(U102="základní",N102,0)</f>
        <v>0</v>
      </c>
      <c r="BF102" s="133">
        <f t="shared" ref="BF102:BF107" si="1">IF(U102="snížená",N102,0)</f>
        <v>0</v>
      </c>
      <c r="BG102" s="133">
        <f t="shared" ref="BG102:BG107" si="2">IF(U102="zákl. přenesená",N102,0)</f>
        <v>0</v>
      </c>
      <c r="BH102" s="133">
        <f t="shared" ref="BH102:BH107" si="3">IF(U102="sníž. přenesená",N102,0)</f>
        <v>0</v>
      </c>
      <c r="BI102" s="133">
        <f t="shared" ref="BI102:BI107" si="4">IF(U102="nulová",N102,0)</f>
        <v>0</v>
      </c>
      <c r="BJ102" s="132" t="s">
        <v>23</v>
      </c>
      <c r="BK102" s="131"/>
      <c r="BL102" s="131"/>
      <c r="BM102" s="131"/>
    </row>
    <row r="103" spans="2:65" s="1" customFormat="1" ht="18" customHeight="1">
      <c r="B103" s="32"/>
      <c r="C103" s="33"/>
      <c r="D103" s="221" t="s">
        <v>121</v>
      </c>
      <c r="E103" s="208"/>
      <c r="F103" s="208"/>
      <c r="G103" s="208"/>
      <c r="H103" s="208"/>
      <c r="I103" s="33"/>
      <c r="J103" s="33"/>
      <c r="K103" s="33"/>
      <c r="L103" s="33"/>
      <c r="M103" s="33"/>
      <c r="N103" s="222">
        <f>ROUND(N87*T103,2)</f>
        <v>0</v>
      </c>
      <c r="O103" s="208"/>
      <c r="P103" s="208"/>
      <c r="Q103" s="208"/>
      <c r="R103" s="34"/>
      <c r="S103" s="129"/>
      <c r="T103" s="75"/>
      <c r="U103" s="130" t="s">
        <v>48</v>
      </c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2" t="s">
        <v>120</v>
      </c>
      <c r="AZ103" s="131"/>
      <c r="BA103" s="131"/>
      <c r="BB103" s="131"/>
      <c r="BC103" s="131"/>
      <c r="BD103" s="131"/>
      <c r="BE103" s="133">
        <f t="shared" si="0"/>
        <v>0</v>
      </c>
      <c r="BF103" s="133">
        <f t="shared" si="1"/>
        <v>0</v>
      </c>
      <c r="BG103" s="133">
        <f t="shared" si="2"/>
        <v>0</v>
      </c>
      <c r="BH103" s="133">
        <f t="shared" si="3"/>
        <v>0</v>
      </c>
      <c r="BI103" s="133">
        <f t="shared" si="4"/>
        <v>0</v>
      </c>
      <c r="BJ103" s="132" t="s">
        <v>23</v>
      </c>
      <c r="BK103" s="131"/>
      <c r="BL103" s="131"/>
      <c r="BM103" s="131"/>
    </row>
    <row r="104" spans="2:65" s="1" customFormat="1" ht="18" customHeight="1">
      <c r="B104" s="32"/>
      <c r="C104" s="33"/>
      <c r="D104" s="221" t="s">
        <v>122</v>
      </c>
      <c r="E104" s="208"/>
      <c r="F104" s="208"/>
      <c r="G104" s="208"/>
      <c r="H104" s="208"/>
      <c r="I104" s="33"/>
      <c r="J104" s="33"/>
      <c r="K104" s="33"/>
      <c r="L104" s="33"/>
      <c r="M104" s="33"/>
      <c r="N104" s="222">
        <f>ROUND(N87*T104,2)</f>
        <v>0</v>
      </c>
      <c r="O104" s="208"/>
      <c r="P104" s="208"/>
      <c r="Q104" s="208"/>
      <c r="R104" s="34"/>
      <c r="S104" s="129"/>
      <c r="T104" s="75"/>
      <c r="U104" s="130" t="s">
        <v>48</v>
      </c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2" t="s">
        <v>120</v>
      </c>
      <c r="AZ104" s="131"/>
      <c r="BA104" s="131"/>
      <c r="BB104" s="131"/>
      <c r="BC104" s="131"/>
      <c r="BD104" s="131"/>
      <c r="BE104" s="133">
        <f t="shared" si="0"/>
        <v>0</v>
      </c>
      <c r="BF104" s="133">
        <f t="shared" si="1"/>
        <v>0</v>
      </c>
      <c r="BG104" s="133">
        <f t="shared" si="2"/>
        <v>0</v>
      </c>
      <c r="BH104" s="133">
        <f t="shared" si="3"/>
        <v>0</v>
      </c>
      <c r="BI104" s="133">
        <f t="shared" si="4"/>
        <v>0</v>
      </c>
      <c r="BJ104" s="132" t="s">
        <v>23</v>
      </c>
      <c r="BK104" s="131"/>
      <c r="BL104" s="131"/>
      <c r="BM104" s="131"/>
    </row>
    <row r="105" spans="2:65" s="1" customFormat="1" ht="18" customHeight="1">
      <c r="B105" s="32"/>
      <c r="C105" s="33"/>
      <c r="D105" s="221" t="s">
        <v>123</v>
      </c>
      <c r="E105" s="208"/>
      <c r="F105" s="208"/>
      <c r="G105" s="208"/>
      <c r="H105" s="208"/>
      <c r="I105" s="33"/>
      <c r="J105" s="33"/>
      <c r="K105" s="33"/>
      <c r="L105" s="33"/>
      <c r="M105" s="33"/>
      <c r="N105" s="222">
        <f>ROUND(N87*T105,2)</f>
        <v>0</v>
      </c>
      <c r="O105" s="208"/>
      <c r="P105" s="208"/>
      <c r="Q105" s="208"/>
      <c r="R105" s="34"/>
      <c r="S105" s="129"/>
      <c r="T105" s="75"/>
      <c r="U105" s="130" t="s">
        <v>48</v>
      </c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2" t="s">
        <v>120</v>
      </c>
      <c r="AZ105" s="131"/>
      <c r="BA105" s="131"/>
      <c r="BB105" s="131"/>
      <c r="BC105" s="131"/>
      <c r="BD105" s="131"/>
      <c r="BE105" s="133">
        <f t="shared" si="0"/>
        <v>0</v>
      </c>
      <c r="BF105" s="133">
        <f t="shared" si="1"/>
        <v>0</v>
      </c>
      <c r="BG105" s="133">
        <f t="shared" si="2"/>
        <v>0</v>
      </c>
      <c r="BH105" s="133">
        <f t="shared" si="3"/>
        <v>0</v>
      </c>
      <c r="BI105" s="133">
        <f t="shared" si="4"/>
        <v>0</v>
      </c>
      <c r="BJ105" s="132" t="s">
        <v>23</v>
      </c>
      <c r="BK105" s="131"/>
      <c r="BL105" s="131"/>
      <c r="BM105" s="131"/>
    </row>
    <row r="106" spans="2:65" s="1" customFormat="1" ht="18" customHeight="1">
      <c r="B106" s="32"/>
      <c r="C106" s="33"/>
      <c r="D106" s="221" t="s">
        <v>124</v>
      </c>
      <c r="E106" s="208"/>
      <c r="F106" s="208"/>
      <c r="G106" s="208"/>
      <c r="H106" s="208"/>
      <c r="I106" s="33"/>
      <c r="J106" s="33"/>
      <c r="K106" s="33"/>
      <c r="L106" s="33"/>
      <c r="M106" s="33"/>
      <c r="N106" s="222">
        <f>ROUND(N87*T106,2)</f>
        <v>0</v>
      </c>
      <c r="O106" s="208"/>
      <c r="P106" s="208"/>
      <c r="Q106" s="208"/>
      <c r="R106" s="34"/>
      <c r="S106" s="129"/>
      <c r="T106" s="75"/>
      <c r="U106" s="130" t="s">
        <v>48</v>
      </c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2" t="s">
        <v>120</v>
      </c>
      <c r="AZ106" s="131"/>
      <c r="BA106" s="131"/>
      <c r="BB106" s="131"/>
      <c r="BC106" s="131"/>
      <c r="BD106" s="131"/>
      <c r="BE106" s="133">
        <f t="shared" si="0"/>
        <v>0</v>
      </c>
      <c r="BF106" s="133">
        <f t="shared" si="1"/>
        <v>0</v>
      </c>
      <c r="BG106" s="133">
        <f t="shared" si="2"/>
        <v>0</v>
      </c>
      <c r="BH106" s="133">
        <f t="shared" si="3"/>
        <v>0</v>
      </c>
      <c r="BI106" s="133">
        <f t="shared" si="4"/>
        <v>0</v>
      </c>
      <c r="BJ106" s="132" t="s">
        <v>23</v>
      </c>
      <c r="BK106" s="131"/>
      <c r="BL106" s="131"/>
      <c r="BM106" s="131"/>
    </row>
    <row r="107" spans="2:65" s="1" customFormat="1" ht="18" customHeight="1">
      <c r="B107" s="32"/>
      <c r="C107" s="33"/>
      <c r="D107" s="97" t="s">
        <v>125</v>
      </c>
      <c r="E107" s="33"/>
      <c r="F107" s="33"/>
      <c r="G107" s="33"/>
      <c r="H107" s="33"/>
      <c r="I107" s="33"/>
      <c r="J107" s="33"/>
      <c r="K107" s="33"/>
      <c r="L107" s="33"/>
      <c r="M107" s="33"/>
      <c r="N107" s="222">
        <f>ROUND(N87*T107,2)</f>
        <v>0</v>
      </c>
      <c r="O107" s="208"/>
      <c r="P107" s="208"/>
      <c r="Q107" s="208"/>
      <c r="R107" s="34"/>
      <c r="S107" s="129"/>
      <c r="T107" s="134"/>
      <c r="U107" s="135" t="s">
        <v>48</v>
      </c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2" t="s">
        <v>126</v>
      </c>
      <c r="AZ107" s="131"/>
      <c r="BA107" s="131"/>
      <c r="BB107" s="131"/>
      <c r="BC107" s="131"/>
      <c r="BD107" s="131"/>
      <c r="BE107" s="133">
        <f t="shared" si="0"/>
        <v>0</v>
      </c>
      <c r="BF107" s="133">
        <f t="shared" si="1"/>
        <v>0</v>
      </c>
      <c r="BG107" s="133">
        <f t="shared" si="2"/>
        <v>0</v>
      </c>
      <c r="BH107" s="133">
        <f t="shared" si="3"/>
        <v>0</v>
      </c>
      <c r="BI107" s="133">
        <f t="shared" si="4"/>
        <v>0</v>
      </c>
      <c r="BJ107" s="132" t="s">
        <v>23</v>
      </c>
      <c r="BK107" s="131"/>
      <c r="BL107" s="131"/>
      <c r="BM107" s="131"/>
    </row>
    <row r="108" spans="2:65" s="1" customForma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  <c r="T108" s="116"/>
      <c r="U108" s="116"/>
    </row>
    <row r="109" spans="2:65" s="1" customFormat="1" ht="29.25" customHeight="1">
      <c r="B109" s="32"/>
      <c r="C109" s="108" t="s">
        <v>96</v>
      </c>
      <c r="D109" s="43"/>
      <c r="E109" s="43"/>
      <c r="F109" s="43"/>
      <c r="G109" s="43"/>
      <c r="H109" s="43"/>
      <c r="I109" s="43"/>
      <c r="J109" s="43"/>
      <c r="K109" s="43"/>
      <c r="L109" s="228">
        <f>ROUND(SUM(N87+N101),2)</f>
        <v>0</v>
      </c>
      <c r="M109" s="236"/>
      <c r="N109" s="236"/>
      <c r="O109" s="236"/>
      <c r="P109" s="236"/>
      <c r="Q109" s="236"/>
      <c r="R109" s="34"/>
      <c r="T109" s="116"/>
      <c r="U109" s="116"/>
    </row>
    <row r="110" spans="2:65" s="1" customFormat="1" ht="6.95" customHeight="1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  <c r="T110" s="116"/>
      <c r="U110" s="116"/>
    </row>
    <row r="114" spans="2:65" s="1" customFormat="1" ht="6.95" customHeight="1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5" s="1" customFormat="1" ht="36.950000000000003" customHeight="1">
      <c r="B115" s="32"/>
      <c r="C115" s="192" t="s">
        <v>127</v>
      </c>
      <c r="D115" s="208"/>
      <c r="E115" s="208"/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34"/>
    </row>
    <row r="116" spans="2:65" s="1" customFormat="1" ht="6.95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1" customFormat="1" ht="36.950000000000003" customHeight="1">
      <c r="B117" s="32"/>
      <c r="C117" s="66" t="s">
        <v>17</v>
      </c>
      <c r="D117" s="33"/>
      <c r="E117" s="33"/>
      <c r="F117" s="209" t="str">
        <f>F6</f>
        <v>Oprava střešní krytiny čp. 141, Velké nám., Strakonice-OD Maják</v>
      </c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33"/>
      <c r="R117" s="34"/>
    </row>
    <row r="118" spans="2:65" s="1" customFormat="1" ht="6.95" customHeight="1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1" customFormat="1" ht="18" customHeight="1">
      <c r="B119" s="32"/>
      <c r="C119" s="27" t="s">
        <v>24</v>
      </c>
      <c r="D119" s="33"/>
      <c r="E119" s="33"/>
      <c r="F119" s="25" t="str">
        <f>F8</f>
        <v>Strakonice, Velké nám. 141</v>
      </c>
      <c r="G119" s="33"/>
      <c r="H119" s="33"/>
      <c r="I119" s="33"/>
      <c r="J119" s="33"/>
      <c r="K119" s="27" t="s">
        <v>26</v>
      </c>
      <c r="L119" s="33"/>
      <c r="M119" s="234" t="str">
        <f>IF(O8="","",O8)</f>
        <v>10. 10. 2020</v>
      </c>
      <c r="N119" s="208"/>
      <c r="O119" s="208"/>
      <c r="P119" s="208"/>
      <c r="Q119" s="33"/>
      <c r="R119" s="34"/>
    </row>
    <row r="120" spans="2:65" s="1" customFormat="1" ht="6.95" customHeight="1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5" s="1" customFormat="1" ht="15">
      <c r="B121" s="32"/>
      <c r="C121" s="27" t="s">
        <v>30</v>
      </c>
      <c r="D121" s="33"/>
      <c r="E121" s="33"/>
      <c r="F121" s="25" t="str">
        <f>E11</f>
        <v>Město Strakonice, Velké nám.2,Strakonice</v>
      </c>
      <c r="G121" s="33"/>
      <c r="H121" s="33"/>
      <c r="I121" s="33"/>
      <c r="J121" s="33"/>
      <c r="K121" s="27" t="s">
        <v>37</v>
      </c>
      <c r="L121" s="33"/>
      <c r="M121" s="197" t="str">
        <f>E17</f>
        <v>Jiří Urbánek, Velké nám.54,Strakonice</v>
      </c>
      <c r="N121" s="208"/>
      <c r="O121" s="208"/>
      <c r="P121" s="208"/>
      <c r="Q121" s="208"/>
      <c r="R121" s="34"/>
    </row>
    <row r="122" spans="2:65" s="1" customFormat="1" ht="14.45" customHeight="1">
      <c r="B122" s="32"/>
      <c r="C122" s="27" t="s">
        <v>35</v>
      </c>
      <c r="D122" s="33"/>
      <c r="E122" s="33"/>
      <c r="F122" s="25" t="str">
        <f>IF(E14="","",E14)</f>
        <v>Vyplň údaj</v>
      </c>
      <c r="G122" s="33"/>
      <c r="H122" s="33"/>
      <c r="I122" s="33"/>
      <c r="J122" s="33"/>
      <c r="K122" s="27" t="s">
        <v>41</v>
      </c>
      <c r="L122" s="33"/>
      <c r="M122" s="197" t="str">
        <f>E20</f>
        <v>Jiří Urbánek</v>
      </c>
      <c r="N122" s="208"/>
      <c r="O122" s="208"/>
      <c r="P122" s="208"/>
      <c r="Q122" s="208"/>
      <c r="R122" s="34"/>
    </row>
    <row r="123" spans="2:65" s="1" customFormat="1" ht="10.35" customHeight="1"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4"/>
    </row>
    <row r="124" spans="2:65" s="8" customFormat="1" ht="29.25" customHeight="1">
      <c r="B124" s="136"/>
      <c r="C124" s="137" t="s">
        <v>128</v>
      </c>
      <c r="D124" s="138" t="s">
        <v>129</v>
      </c>
      <c r="E124" s="138" t="s">
        <v>65</v>
      </c>
      <c r="F124" s="242" t="s">
        <v>130</v>
      </c>
      <c r="G124" s="243"/>
      <c r="H124" s="243"/>
      <c r="I124" s="243"/>
      <c r="J124" s="138" t="s">
        <v>131</v>
      </c>
      <c r="K124" s="138" t="s">
        <v>132</v>
      </c>
      <c r="L124" s="244" t="s">
        <v>133</v>
      </c>
      <c r="M124" s="243"/>
      <c r="N124" s="242" t="s">
        <v>103</v>
      </c>
      <c r="O124" s="243"/>
      <c r="P124" s="243"/>
      <c r="Q124" s="245"/>
      <c r="R124" s="139"/>
      <c r="T124" s="77" t="s">
        <v>134</v>
      </c>
      <c r="U124" s="78" t="s">
        <v>47</v>
      </c>
      <c r="V124" s="78" t="s">
        <v>135</v>
      </c>
      <c r="W124" s="78" t="s">
        <v>136</v>
      </c>
      <c r="X124" s="78" t="s">
        <v>137</v>
      </c>
      <c r="Y124" s="78" t="s">
        <v>138</v>
      </c>
      <c r="Z124" s="78" t="s">
        <v>139</v>
      </c>
      <c r="AA124" s="79" t="s">
        <v>140</v>
      </c>
    </row>
    <row r="125" spans="2:65" s="1" customFormat="1" ht="29.25" customHeight="1">
      <c r="B125" s="32"/>
      <c r="C125" s="81" t="s">
        <v>100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266">
        <f>BK125</f>
        <v>0</v>
      </c>
      <c r="O125" s="267"/>
      <c r="P125" s="267"/>
      <c r="Q125" s="267"/>
      <c r="R125" s="34"/>
      <c r="T125" s="80"/>
      <c r="U125" s="48"/>
      <c r="V125" s="48"/>
      <c r="W125" s="140">
        <f>W126+W200+W546</f>
        <v>0</v>
      </c>
      <c r="X125" s="48"/>
      <c r="Y125" s="140">
        <f>Y126+Y200+Y546</f>
        <v>34.807988284999993</v>
      </c>
      <c r="Z125" s="48"/>
      <c r="AA125" s="141">
        <f>AA126+AA200+AA546</f>
        <v>33.180687639999995</v>
      </c>
      <c r="AT125" s="15" t="s">
        <v>82</v>
      </c>
      <c r="AU125" s="15" t="s">
        <v>105</v>
      </c>
      <c r="BK125" s="142">
        <f>BK126+BK200+BK546</f>
        <v>0</v>
      </c>
    </row>
    <row r="126" spans="2:65" s="9" customFormat="1" ht="37.35" customHeight="1">
      <c r="B126" s="143"/>
      <c r="C126" s="144"/>
      <c r="D126" s="145" t="s">
        <v>106</v>
      </c>
      <c r="E126" s="145"/>
      <c r="F126" s="145"/>
      <c r="G126" s="145"/>
      <c r="H126" s="145"/>
      <c r="I126" s="145"/>
      <c r="J126" s="145"/>
      <c r="K126" s="145"/>
      <c r="L126" s="145"/>
      <c r="M126" s="145"/>
      <c r="N126" s="264">
        <f>BK126</f>
        <v>0</v>
      </c>
      <c r="O126" s="237"/>
      <c r="P126" s="237"/>
      <c r="Q126" s="237"/>
      <c r="R126" s="146"/>
      <c r="T126" s="147"/>
      <c r="U126" s="144"/>
      <c r="V126" s="144"/>
      <c r="W126" s="148">
        <f>W127+W134+W175+W198</f>
        <v>0</v>
      </c>
      <c r="X126" s="144"/>
      <c r="Y126" s="148">
        <f>Y127+Y134+Y175+Y198</f>
        <v>3.7881</v>
      </c>
      <c r="Z126" s="144"/>
      <c r="AA126" s="149">
        <f>AA127+AA134+AA175+AA198</f>
        <v>0</v>
      </c>
      <c r="AR126" s="150" t="s">
        <v>23</v>
      </c>
      <c r="AT126" s="151" t="s">
        <v>82</v>
      </c>
      <c r="AU126" s="151" t="s">
        <v>83</v>
      </c>
      <c r="AY126" s="150" t="s">
        <v>141</v>
      </c>
      <c r="BK126" s="152">
        <f>BK127+BK134+BK175+BK198</f>
        <v>0</v>
      </c>
    </row>
    <row r="127" spans="2:65" s="9" customFormat="1" ht="19.899999999999999" customHeight="1">
      <c r="B127" s="143"/>
      <c r="C127" s="144"/>
      <c r="D127" s="153" t="s">
        <v>107</v>
      </c>
      <c r="E127" s="153"/>
      <c r="F127" s="153"/>
      <c r="G127" s="153"/>
      <c r="H127" s="153"/>
      <c r="I127" s="153"/>
      <c r="J127" s="153"/>
      <c r="K127" s="153"/>
      <c r="L127" s="153"/>
      <c r="M127" s="153"/>
      <c r="N127" s="262">
        <f>BK127</f>
        <v>0</v>
      </c>
      <c r="O127" s="263"/>
      <c r="P127" s="263"/>
      <c r="Q127" s="263"/>
      <c r="R127" s="146"/>
      <c r="T127" s="147"/>
      <c r="U127" s="144"/>
      <c r="V127" s="144"/>
      <c r="W127" s="148">
        <f>SUM(W128:W133)</f>
        <v>0</v>
      </c>
      <c r="X127" s="144"/>
      <c r="Y127" s="148">
        <f>SUM(Y128:Y133)</f>
        <v>3.7776000000000001</v>
      </c>
      <c r="Z127" s="144"/>
      <c r="AA127" s="149">
        <f>SUM(AA128:AA133)</f>
        <v>0</v>
      </c>
      <c r="AR127" s="150" t="s">
        <v>23</v>
      </c>
      <c r="AT127" s="151" t="s">
        <v>82</v>
      </c>
      <c r="AU127" s="151" t="s">
        <v>23</v>
      </c>
      <c r="AY127" s="150" t="s">
        <v>141</v>
      </c>
      <c r="BK127" s="152">
        <f>SUM(BK128:BK133)</f>
        <v>0</v>
      </c>
    </row>
    <row r="128" spans="2:65" s="1" customFormat="1" ht="31.5" customHeight="1">
      <c r="B128" s="32"/>
      <c r="C128" s="154" t="s">
        <v>98</v>
      </c>
      <c r="D128" s="154" t="s">
        <v>142</v>
      </c>
      <c r="E128" s="155" t="s">
        <v>143</v>
      </c>
      <c r="F128" s="246" t="s">
        <v>144</v>
      </c>
      <c r="G128" s="247"/>
      <c r="H128" s="247"/>
      <c r="I128" s="247"/>
      <c r="J128" s="156" t="s">
        <v>145</v>
      </c>
      <c r="K128" s="157">
        <v>1.5</v>
      </c>
      <c r="L128" s="248">
        <v>0</v>
      </c>
      <c r="M128" s="247"/>
      <c r="N128" s="249">
        <f>ROUND(L128*K128,2)</f>
        <v>0</v>
      </c>
      <c r="O128" s="247"/>
      <c r="P128" s="247"/>
      <c r="Q128" s="247"/>
      <c r="R128" s="34"/>
      <c r="T128" s="158" t="s">
        <v>21</v>
      </c>
      <c r="U128" s="41" t="s">
        <v>48</v>
      </c>
      <c r="V128" s="33"/>
      <c r="W128" s="159">
        <f>V128*K128</f>
        <v>0</v>
      </c>
      <c r="X128" s="159">
        <v>1.44</v>
      </c>
      <c r="Y128" s="159">
        <f>X128*K128</f>
        <v>2.16</v>
      </c>
      <c r="Z128" s="159">
        <v>0</v>
      </c>
      <c r="AA128" s="160">
        <f>Z128*K128</f>
        <v>0</v>
      </c>
      <c r="AR128" s="15" t="s">
        <v>146</v>
      </c>
      <c r="AT128" s="15" t="s">
        <v>142</v>
      </c>
      <c r="AU128" s="15" t="s">
        <v>98</v>
      </c>
      <c r="AY128" s="15" t="s">
        <v>141</v>
      </c>
      <c r="BE128" s="101">
        <f>IF(U128="základní",N128,0)</f>
        <v>0</v>
      </c>
      <c r="BF128" s="101">
        <f>IF(U128="snížená",N128,0)</f>
        <v>0</v>
      </c>
      <c r="BG128" s="101">
        <f>IF(U128="zákl. přenesená",N128,0)</f>
        <v>0</v>
      </c>
      <c r="BH128" s="101">
        <f>IF(U128="sníž. přenesená",N128,0)</f>
        <v>0</v>
      </c>
      <c r="BI128" s="101">
        <f>IF(U128="nulová",N128,0)</f>
        <v>0</v>
      </c>
      <c r="BJ128" s="15" t="s">
        <v>23</v>
      </c>
      <c r="BK128" s="101">
        <f>ROUND(L128*K128,2)</f>
        <v>0</v>
      </c>
      <c r="BL128" s="15" t="s">
        <v>146</v>
      </c>
      <c r="BM128" s="15" t="s">
        <v>147</v>
      </c>
    </row>
    <row r="129" spans="2:65" s="10" customFormat="1" ht="22.5" customHeight="1">
      <c r="B129" s="161"/>
      <c r="C129" s="162"/>
      <c r="D129" s="162"/>
      <c r="E129" s="163" t="s">
        <v>21</v>
      </c>
      <c r="F129" s="240" t="s">
        <v>148</v>
      </c>
      <c r="G129" s="241"/>
      <c r="H129" s="241"/>
      <c r="I129" s="241"/>
      <c r="J129" s="162"/>
      <c r="K129" s="164">
        <v>1.5</v>
      </c>
      <c r="L129" s="162"/>
      <c r="M129" s="162"/>
      <c r="N129" s="162"/>
      <c r="O129" s="162"/>
      <c r="P129" s="162"/>
      <c r="Q129" s="162"/>
      <c r="R129" s="165"/>
      <c r="T129" s="166"/>
      <c r="U129" s="162"/>
      <c r="V129" s="162"/>
      <c r="W129" s="162"/>
      <c r="X129" s="162"/>
      <c r="Y129" s="162"/>
      <c r="Z129" s="162"/>
      <c r="AA129" s="167"/>
      <c r="AT129" s="168" t="s">
        <v>149</v>
      </c>
      <c r="AU129" s="168" t="s">
        <v>98</v>
      </c>
      <c r="AV129" s="10" t="s">
        <v>98</v>
      </c>
      <c r="AW129" s="10" t="s">
        <v>40</v>
      </c>
      <c r="AX129" s="10" t="s">
        <v>83</v>
      </c>
      <c r="AY129" s="168" t="s">
        <v>141</v>
      </c>
    </row>
    <row r="130" spans="2:65" s="11" customFormat="1" ht="22.5" customHeight="1">
      <c r="B130" s="169"/>
      <c r="C130" s="170"/>
      <c r="D130" s="170"/>
      <c r="E130" s="171" t="s">
        <v>21</v>
      </c>
      <c r="F130" s="250" t="s">
        <v>150</v>
      </c>
      <c r="G130" s="251"/>
      <c r="H130" s="251"/>
      <c r="I130" s="251"/>
      <c r="J130" s="170"/>
      <c r="K130" s="172">
        <v>1.5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149</v>
      </c>
      <c r="AU130" s="176" t="s">
        <v>98</v>
      </c>
      <c r="AV130" s="11" t="s">
        <v>146</v>
      </c>
      <c r="AW130" s="11" t="s">
        <v>40</v>
      </c>
      <c r="AX130" s="11" t="s">
        <v>23</v>
      </c>
      <c r="AY130" s="176" t="s">
        <v>141</v>
      </c>
    </row>
    <row r="131" spans="2:65" s="1" customFormat="1" ht="22.5" customHeight="1">
      <c r="B131" s="32"/>
      <c r="C131" s="154" t="s">
        <v>151</v>
      </c>
      <c r="D131" s="154" t="s">
        <v>142</v>
      </c>
      <c r="E131" s="155" t="s">
        <v>152</v>
      </c>
      <c r="F131" s="246" t="s">
        <v>153</v>
      </c>
      <c r="G131" s="247"/>
      <c r="H131" s="247"/>
      <c r="I131" s="247"/>
      <c r="J131" s="156" t="s">
        <v>154</v>
      </c>
      <c r="K131" s="157">
        <v>10</v>
      </c>
      <c r="L131" s="248">
        <v>0</v>
      </c>
      <c r="M131" s="247"/>
      <c r="N131" s="249">
        <f>ROUND(L131*K131,2)</f>
        <v>0</v>
      </c>
      <c r="O131" s="247"/>
      <c r="P131" s="247"/>
      <c r="Q131" s="247"/>
      <c r="R131" s="34"/>
      <c r="T131" s="158" t="s">
        <v>21</v>
      </c>
      <c r="U131" s="41" t="s">
        <v>48</v>
      </c>
      <c r="V131" s="33"/>
      <c r="W131" s="159">
        <f>V131*K131</f>
        <v>0</v>
      </c>
      <c r="X131" s="159">
        <v>0.16175999999999999</v>
      </c>
      <c r="Y131" s="159">
        <f>X131*K131</f>
        <v>1.6175999999999999</v>
      </c>
      <c r="Z131" s="159">
        <v>0</v>
      </c>
      <c r="AA131" s="160">
        <f>Z131*K131</f>
        <v>0</v>
      </c>
      <c r="AR131" s="15" t="s">
        <v>146</v>
      </c>
      <c r="AT131" s="15" t="s">
        <v>142</v>
      </c>
      <c r="AU131" s="15" t="s">
        <v>98</v>
      </c>
      <c r="AY131" s="15" t="s">
        <v>141</v>
      </c>
      <c r="BE131" s="101">
        <f>IF(U131="základní",N131,0)</f>
        <v>0</v>
      </c>
      <c r="BF131" s="101">
        <f>IF(U131="snížená",N131,0)</f>
        <v>0</v>
      </c>
      <c r="BG131" s="101">
        <f>IF(U131="zákl. přenesená",N131,0)</f>
        <v>0</v>
      </c>
      <c r="BH131" s="101">
        <f>IF(U131="sníž. přenesená",N131,0)</f>
        <v>0</v>
      </c>
      <c r="BI131" s="101">
        <f>IF(U131="nulová",N131,0)</f>
        <v>0</v>
      </c>
      <c r="BJ131" s="15" t="s">
        <v>23</v>
      </c>
      <c r="BK131" s="101">
        <f>ROUND(L131*K131,2)</f>
        <v>0</v>
      </c>
      <c r="BL131" s="15" t="s">
        <v>146</v>
      </c>
      <c r="BM131" s="15" t="s">
        <v>155</v>
      </c>
    </row>
    <row r="132" spans="2:65" s="10" customFormat="1" ht="22.5" customHeight="1">
      <c r="B132" s="161"/>
      <c r="C132" s="162"/>
      <c r="D132" s="162"/>
      <c r="E132" s="163" t="s">
        <v>21</v>
      </c>
      <c r="F132" s="240" t="s">
        <v>156</v>
      </c>
      <c r="G132" s="241"/>
      <c r="H132" s="241"/>
      <c r="I132" s="241"/>
      <c r="J132" s="162"/>
      <c r="K132" s="164">
        <v>10</v>
      </c>
      <c r="L132" s="162"/>
      <c r="M132" s="162"/>
      <c r="N132" s="162"/>
      <c r="O132" s="162"/>
      <c r="P132" s="162"/>
      <c r="Q132" s="162"/>
      <c r="R132" s="165"/>
      <c r="T132" s="166"/>
      <c r="U132" s="162"/>
      <c r="V132" s="162"/>
      <c r="W132" s="162"/>
      <c r="X132" s="162"/>
      <c r="Y132" s="162"/>
      <c r="Z132" s="162"/>
      <c r="AA132" s="167"/>
      <c r="AT132" s="168" t="s">
        <v>149</v>
      </c>
      <c r="AU132" s="168" t="s">
        <v>98</v>
      </c>
      <c r="AV132" s="10" t="s">
        <v>98</v>
      </c>
      <c r="AW132" s="10" t="s">
        <v>40</v>
      </c>
      <c r="AX132" s="10" t="s">
        <v>83</v>
      </c>
      <c r="AY132" s="168" t="s">
        <v>141</v>
      </c>
    </row>
    <row r="133" spans="2:65" s="11" customFormat="1" ht="22.5" customHeight="1">
      <c r="B133" s="169"/>
      <c r="C133" s="170"/>
      <c r="D133" s="170"/>
      <c r="E133" s="171" t="s">
        <v>21</v>
      </c>
      <c r="F133" s="250" t="s">
        <v>150</v>
      </c>
      <c r="G133" s="251"/>
      <c r="H133" s="251"/>
      <c r="I133" s="251"/>
      <c r="J133" s="170"/>
      <c r="K133" s="172">
        <v>10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149</v>
      </c>
      <c r="AU133" s="176" t="s">
        <v>98</v>
      </c>
      <c r="AV133" s="11" t="s">
        <v>146</v>
      </c>
      <c r="AW133" s="11" t="s">
        <v>40</v>
      </c>
      <c r="AX133" s="11" t="s">
        <v>23</v>
      </c>
      <c r="AY133" s="176" t="s">
        <v>141</v>
      </c>
    </row>
    <row r="134" spans="2:65" s="9" customFormat="1" ht="29.85" customHeight="1">
      <c r="B134" s="143"/>
      <c r="C134" s="144"/>
      <c r="D134" s="153" t="s">
        <v>108</v>
      </c>
      <c r="E134" s="153"/>
      <c r="F134" s="153"/>
      <c r="G134" s="153"/>
      <c r="H134" s="153"/>
      <c r="I134" s="153"/>
      <c r="J134" s="153"/>
      <c r="K134" s="153"/>
      <c r="L134" s="153"/>
      <c r="M134" s="153"/>
      <c r="N134" s="262">
        <f>BK134</f>
        <v>0</v>
      </c>
      <c r="O134" s="263"/>
      <c r="P134" s="263"/>
      <c r="Q134" s="263"/>
      <c r="R134" s="146"/>
      <c r="T134" s="147"/>
      <c r="U134" s="144"/>
      <c r="V134" s="144"/>
      <c r="W134" s="148">
        <f>SUM(W135:W174)</f>
        <v>0</v>
      </c>
      <c r="X134" s="144"/>
      <c r="Y134" s="148">
        <f>SUM(Y135:Y174)</f>
        <v>1.0500000000000001E-2</v>
      </c>
      <c r="Z134" s="144"/>
      <c r="AA134" s="149">
        <f>SUM(AA135:AA174)</f>
        <v>0</v>
      </c>
      <c r="AR134" s="150" t="s">
        <v>23</v>
      </c>
      <c r="AT134" s="151" t="s">
        <v>82</v>
      </c>
      <c r="AU134" s="151" t="s">
        <v>23</v>
      </c>
      <c r="AY134" s="150" t="s">
        <v>141</v>
      </c>
      <c r="BK134" s="152">
        <f>SUM(BK135:BK174)</f>
        <v>0</v>
      </c>
    </row>
    <row r="135" spans="2:65" s="1" customFormat="1" ht="44.25" customHeight="1">
      <c r="B135" s="32"/>
      <c r="C135" s="154" t="s">
        <v>146</v>
      </c>
      <c r="D135" s="154" t="s">
        <v>142</v>
      </c>
      <c r="E135" s="155" t="s">
        <v>157</v>
      </c>
      <c r="F135" s="246" t="s">
        <v>158</v>
      </c>
      <c r="G135" s="247"/>
      <c r="H135" s="247"/>
      <c r="I135" s="247"/>
      <c r="J135" s="156" t="s">
        <v>154</v>
      </c>
      <c r="K135" s="157">
        <v>540.98800000000006</v>
      </c>
      <c r="L135" s="248">
        <v>0</v>
      </c>
      <c r="M135" s="247"/>
      <c r="N135" s="249">
        <f>ROUND(L135*K135,2)</f>
        <v>0</v>
      </c>
      <c r="O135" s="247"/>
      <c r="P135" s="247"/>
      <c r="Q135" s="247"/>
      <c r="R135" s="34"/>
      <c r="T135" s="158" t="s">
        <v>21</v>
      </c>
      <c r="U135" s="41" t="s">
        <v>48</v>
      </c>
      <c r="V135" s="33"/>
      <c r="W135" s="159">
        <f>V135*K135</f>
        <v>0</v>
      </c>
      <c r="X135" s="159">
        <v>0</v>
      </c>
      <c r="Y135" s="159">
        <f>X135*K135</f>
        <v>0</v>
      </c>
      <c r="Z135" s="159">
        <v>0</v>
      </c>
      <c r="AA135" s="160">
        <f>Z135*K135</f>
        <v>0</v>
      </c>
      <c r="AR135" s="15" t="s">
        <v>146</v>
      </c>
      <c r="AT135" s="15" t="s">
        <v>142</v>
      </c>
      <c r="AU135" s="15" t="s">
        <v>98</v>
      </c>
      <c r="AY135" s="15" t="s">
        <v>141</v>
      </c>
      <c r="BE135" s="101">
        <f>IF(U135="základní",N135,0)</f>
        <v>0</v>
      </c>
      <c r="BF135" s="101">
        <f>IF(U135="snížená",N135,0)</f>
        <v>0</v>
      </c>
      <c r="BG135" s="101">
        <f>IF(U135="zákl. přenesená",N135,0)</f>
        <v>0</v>
      </c>
      <c r="BH135" s="101">
        <f>IF(U135="sníž. přenesená",N135,0)</f>
        <v>0</v>
      </c>
      <c r="BI135" s="101">
        <f>IF(U135="nulová",N135,0)</f>
        <v>0</v>
      </c>
      <c r="BJ135" s="15" t="s">
        <v>23</v>
      </c>
      <c r="BK135" s="101">
        <f>ROUND(L135*K135,2)</f>
        <v>0</v>
      </c>
      <c r="BL135" s="15" t="s">
        <v>146</v>
      </c>
      <c r="BM135" s="15" t="s">
        <v>159</v>
      </c>
    </row>
    <row r="136" spans="2:65" s="10" customFormat="1" ht="22.5" customHeight="1">
      <c r="B136" s="161"/>
      <c r="C136" s="162"/>
      <c r="D136" s="162"/>
      <c r="E136" s="163" t="s">
        <v>21</v>
      </c>
      <c r="F136" s="240" t="s">
        <v>160</v>
      </c>
      <c r="G136" s="241"/>
      <c r="H136" s="241"/>
      <c r="I136" s="241"/>
      <c r="J136" s="162"/>
      <c r="K136" s="164">
        <v>540.98800000000006</v>
      </c>
      <c r="L136" s="162"/>
      <c r="M136" s="162"/>
      <c r="N136" s="162"/>
      <c r="O136" s="162"/>
      <c r="P136" s="162"/>
      <c r="Q136" s="162"/>
      <c r="R136" s="165"/>
      <c r="T136" s="166"/>
      <c r="U136" s="162"/>
      <c r="V136" s="162"/>
      <c r="W136" s="162"/>
      <c r="X136" s="162"/>
      <c r="Y136" s="162"/>
      <c r="Z136" s="162"/>
      <c r="AA136" s="167"/>
      <c r="AT136" s="168" t="s">
        <v>149</v>
      </c>
      <c r="AU136" s="168" t="s">
        <v>98</v>
      </c>
      <c r="AV136" s="10" t="s">
        <v>98</v>
      </c>
      <c r="AW136" s="10" t="s">
        <v>40</v>
      </c>
      <c r="AX136" s="10" t="s">
        <v>83</v>
      </c>
      <c r="AY136" s="168" t="s">
        <v>141</v>
      </c>
    </row>
    <row r="137" spans="2:65" s="11" customFormat="1" ht="22.5" customHeight="1">
      <c r="B137" s="169"/>
      <c r="C137" s="170"/>
      <c r="D137" s="170"/>
      <c r="E137" s="171" t="s">
        <v>21</v>
      </c>
      <c r="F137" s="250" t="s">
        <v>150</v>
      </c>
      <c r="G137" s="251"/>
      <c r="H137" s="251"/>
      <c r="I137" s="251"/>
      <c r="J137" s="170"/>
      <c r="K137" s="172">
        <v>540.98800000000006</v>
      </c>
      <c r="L137" s="170"/>
      <c r="M137" s="170"/>
      <c r="N137" s="170"/>
      <c r="O137" s="170"/>
      <c r="P137" s="170"/>
      <c r="Q137" s="170"/>
      <c r="R137" s="173"/>
      <c r="T137" s="174"/>
      <c r="U137" s="170"/>
      <c r="V137" s="170"/>
      <c r="W137" s="170"/>
      <c r="X137" s="170"/>
      <c r="Y137" s="170"/>
      <c r="Z137" s="170"/>
      <c r="AA137" s="175"/>
      <c r="AT137" s="176" t="s">
        <v>149</v>
      </c>
      <c r="AU137" s="176" t="s">
        <v>98</v>
      </c>
      <c r="AV137" s="11" t="s">
        <v>146</v>
      </c>
      <c r="AW137" s="11" t="s">
        <v>40</v>
      </c>
      <c r="AX137" s="11" t="s">
        <v>23</v>
      </c>
      <c r="AY137" s="176" t="s">
        <v>141</v>
      </c>
    </row>
    <row r="138" spans="2:65" s="1" customFormat="1" ht="44.25" customHeight="1">
      <c r="B138" s="32"/>
      <c r="C138" s="154" t="s">
        <v>161</v>
      </c>
      <c r="D138" s="154" t="s">
        <v>142</v>
      </c>
      <c r="E138" s="155" t="s">
        <v>162</v>
      </c>
      <c r="F138" s="246" t="s">
        <v>163</v>
      </c>
      <c r="G138" s="247"/>
      <c r="H138" s="247"/>
      <c r="I138" s="247"/>
      <c r="J138" s="156" t="s">
        <v>154</v>
      </c>
      <c r="K138" s="157">
        <v>33000.267999999996</v>
      </c>
      <c r="L138" s="248">
        <v>0</v>
      </c>
      <c r="M138" s="247"/>
      <c r="N138" s="249">
        <f>ROUND(L138*K138,2)</f>
        <v>0</v>
      </c>
      <c r="O138" s="247"/>
      <c r="P138" s="247"/>
      <c r="Q138" s="247"/>
      <c r="R138" s="34"/>
      <c r="T138" s="158" t="s">
        <v>21</v>
      </c>
      <c r="U138" s="41" t="s">
        <v>48</v>
      </c>
      <c r="V138" s="33"/>
      <c r="W138" s="159">
        <f>V138*K138</f>
        <v>0</v>
      </c>
      <c r="X138" s="159">
        <v>0</v>
      </c>
      <c r="Y138" s="159">
        <f>X138*K138</f>
        <v>0</v>
      </c>
      <c r="Z138" s="159">
        <v>0</v>
      </c>
      <c r="AA138" s="160">
        <f>Z138*K138</f>
        <v>0</v>
      </c>
      <c r="AR138" s="15" t="s">
        <v>146</v>
      </c>
      <c r="AT138" s="15" t="s">
        <v>142</v>
      </c>
      <c r="AU138" s="15" t="s">
        <v>98</v>
      </c>
      <c r="AY138" s="15" t="s">
        <v>141</v>
      </c>
      <c r="BE138" s="101">
        <f>IF(U138="základní",N138,0)</f>
        <v>0</v>
      </c>
      <c r="BF138" s="101">
        <f>IF(U138="snížená",N138,0)</f>
        <v>0</v>
      </c>
      <c r="BG138" s="101">
        <f>IF(U138="zákl. přenesená",N138,0)</f>
        <v>0</v>
      </c>
      <c r="BH138" s="101">
        <f>IF(U138="sníž. přenesená",N138,0)</f>
        <v>0</v>
      </c>
      <c r="BI138" s="101">
        <f>IF(U138="nulová",N138,0)</f>
        <v>0</v>
      </c>
      <c r="BJ138" s="15" t="s">
        <v>23</v>
      </c>
      <c r="BK138" s="101">
        <f>ROUND(L138*K138,2)</f>
        <v>0</v>
      </c>
      <c r="BL138" s="15" t="s">
        <v>146</v>
      </c>
      <c r="BM138" s="15" t="s">
        <v>164</v>
      </c>
    </row>
    <row r="139" spans="2:65" s="10" customFormat="1" ht="22.5" customHeight="1">
      <c r="B139" s="161"/>
      <c r="C139" s="162"/>
      <c r="D139" s="162"/>
      <c r="E139" s="163" t="s">
        <v>21</v>
      </c>
      <c r="F139" s="240" t="s">
        <v>160</v>
      </c>
      <c r="G139" s="241"/>
      <c r="H139" s="241"/>
      <c r="I139" s="241"/>
      <c r="J139" s="162"/>
      <c r="K139" s="164">
        <v>540.98800000000006</v>
      </c>
      <c r="L139" s="162"/>
      <c r="M139" s="162"/>
      <c r="N139" s="162"/>
      <c r="O139" s="162"/>
      <c r="P139" s="162"/>
      <c r="Q139" s="162"/>
      <c r="R139" s="165"/>
      <c r="T139" s="166"/>
      <c r="U139" s="162"/>
      <c r="V139" s="162"/>
      <c r="W139" s="162"/>
      <c r="X139" s="162"/>
      <c r="Y139" s="162"/>
      <c r="Z139" s="162"/>
      <c r="AA139" s="167"/>
      <c r="AT139" s="168" t="s">
        <v>149</v>
      </c>
      <c r="AU139" s="168" t="s">
        <v>98</v>
      </c>
      <c r="AV139" s="10" t="s">
        <v>98</v>
      </c>
      <c r="AW139" s="10" t="s">
        <v>40</v>
      </c>
      <c r="AX139" s="10" t="s">
        <v>83</v>
      </c>
      <c r="AY139" s="168" t="s">
        <v>141</v>
      </c>
    </row>
    <row r="140" spans="2:65" s="11" customFormat="1" ht="22.5" customHeight="1">
      <c r="B140" s="169"/>
      <c r="C140" s="170"/>
      <c r="D140" s="170"/>
      <c r="E140" s="171" t="s">
        <v>21</v>
      </c>
      <c r="F140" s="250" t="s">
        <v>150</v>
      </c>
      <c r="G140" s="251"/>
      <c r="H140" s="251"/>
      <c r="I140" s="251"/>
      <c r="J140" s="170"/>
      <c r="K140" s="172">
        <v>540.98800000000006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149</v>
      </c>
      <c r="AU140" s="176" t="s">
        <v>98</v>
      </c>
      <c r="AV140" s="11" t="s">
        <v>146</v>
      </c>
      <c r="AW140" s="11" t="s">
        <v>40</v>
      </c>
      <c r="AX140" s="11" t="s">
        <v>23</v>
      </c>
      <c r="AY140" s="176" t="s">
        <v>141</v>
      </c>
    </row>
    <row r="141" spans="2:65" s="1" customFormat="1" ht="44.25" customHeight="1">
      <c r="B141" s="32"/>
      <c r="C141" s="154" t="s">
        <v>165</v>
      </c>
      <c r="D141" s="154" t="s">
        <v>142</v>
      </c>
      <c r="E141" s="155" t="s">
        <v>166</v>
      </c>
      <c r="F141" s="246" t="s">
        <v>167</v>
      </c>
      <c r="G141" s="247"/>
      <c r="H141" s="247"/>
      <c r="I141" s="247"/>
      <c r="J141" s="156" t="s">
        <v>154</v>
      </c>
      <c r="K141" s="157">
        <v>540.98800000000006</v>
      </c>
      <c r="L141" s="248">
        <v>0</v>
      </c>
      <c r="M141" s="247"/>
      <c r="N141" s="249">
        <f>ROUND(L141*K141,2)</f>
        <v>0</v>
      </c>
      <c r="O141" s="247"/>
      <c r="P141" s="247"/>
      <c r="Q141" s="247"/>
      <c r="R141" s="34"/>
      <c r="T141" s="158" t="s">
        <v>21</v>
      </c>
      <c r="U141" s="41" t="s">
        <v>48</v>
      </c>
      <c r="V141" s="33"/>
      <c r="W141" s="159">
        <f>V141*K141</f>
        <v>0</v>
      </c>
      <c r="X141" s="159">
        <v>0</v>
      </c>
      <c r="Y141" s="159">
        <f>X141*K141</f>
        <v>0</v>
      </c>
      <c r="Z141" s="159">
        <v>0</v>
      </c>
      <c r="AA141" s="160">
        <f>Z141*K141</f>
        <v>0</v>
      </c>
      <c r="AR141" s="15" t="s">
        <v>146</v>
      </c>
      <c r="AT141" s="15" t="s">
        <v>142</v>
      </c>
      <c r="AU141" s="15" t="s">
        <v>98</v>
      </c>
      <c r="AY141" s="15" t="s">
        <v>141</v>
      </c>
      <c r="BE141" s="101">
        <f>IF(U141="základní",N141,0)</f>
        <v>0</v>
      </c>
      <c r="BF141" s="101">
        <f>IF(U141="snížená",N141,0)</f>
        <v>0</v>
      </c>
      <c r="BG141" s="101">
        <f>IF(U141="zákl. přenesená",N141,0)</f>
        <v>0</v>
      </c>
      <c r="BH141" s="101">
        <f>IF(U141="sníž. přenesená",N141,0)</f>
        <v>0</v>
      </c>
      <c r="BI141" s="101">
        <f>IF(U141="nulová",N141,0)</f>
        <v>0</v>
      </c>
      <c r="BJ141" s="15" t="s">
        <v>23</v>
      </c>
      <c r="BK141" s="101">
        <f>ROUND(L141*K141,2)</f>
        <v>0</v>
      </c>
      <c r="BL141" s="15" t="s">
        <v>146</v>
      </c>
      <c r="BM141" s="15" t="s">
        <v>168</v>
      </c>
    </row>
    <row r="142" spans="2:65" s="10" customFormat="1" ht="22.5" customHeight="1">
      <c r="B142" s="161"/>
      <c r="C142" s="162"/>
      <c r="D142" s="162"/>
      <c r="E142" s="163" t="s">
        <v>21</v>
      </c>
      <c r="F142" s="240" t="s">
        <v>160</v>
      </c>
      <c r="G142" s="241"/>
      <c r="H142" s="241"/>
      <c r="I142" s="241"/>
      <c r="J142" s="162"/>
      <c r="K142" s="164">
        <v>540.98800000000006</v>
      </c>
      <c r="L142" s="162"/>
      <c r="M142" s="162"/>
      <c r="N142" s="162"/>
      <c r="O142" s="162"/>
      <c r="P142" s="162"/>
      <c r="Q142" s="162"/>
      <c r="R142" s="165"/>
      <c r="T142" s="166"/>
      <c r="U142" s="162"/>
      <c r="V142" s="162"/>
      <c r="W142" s="162"/>
      <c r="X142" s="162"/>
      <c r="Y142" s="162"/>
      <c r="Z142" s="162"/>
      <c r="AA142" s="167"/>
      <c r="AT142" s="168" t="s">
        <v>149</v>
      </c>
      <c r="AU142" s="168" t="s">
        <v>98</v>
      </c>
      <c r="AV142" s="10" t="s">
        <v>98</v>
      </c>
      <c r="AW142" s="10" t="s">
        <v>40</v>
      </c>
      <c r="AX142" s="10" t="s">
        <v>83</v>
      </c>
      <c r="AY142" s="168" t="s">
        <v>141</v>
      </c>
    </row>
    <row r="143" spans="2:65" s="11" customFormat="1" ht="22.5" customHeight="1">
      <c r="B143" s="169"/>
      <c r="C143" s="170"/>
      <c r="D143" s="170"/>
      <c r="E143" s="171" t="s">
        <v>21</v>
      </c>
      <c r="F143" s="250" t="s">
        <v>150</v>
      </c>
      <c r="G143" s="251"/>
      <c r="H143" s="251"/>
      <c r="I143" s="251"/>
      <c r="J143" s="170"/>
      <c r="K143" s="172">
        <v>540.98800000000006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149</v>
      </c>
      <c r="AU143" s="176" t="s">
        <v>98</v>
      </c>
      <c r="AV143" s="11" t="s">
        <v>146</v>
      </c>
      <c r="AW143" s="11" t="s">
        <v>40</v>
      </c>
      <c r="AX143" s="11" t="s">
        <v>23</v>
      </c>
      <c r="AY143" s="176" t="s">
        <v>141</v>
      </c>
    </row>
    <row r="144" spans="2:65" s="1" customFormat="1" ht="22.5" customHeight="1">
      <c r="B144" s="32"/>
      <c r="C144" s="154" t="s">
        <v>169</v>
      </c>
      <c r="D144" s="154" t="s">
        <v>142</v>
      </c>
      <c r="E144" s="155" t="s">
        <v>170</v>
      </c>
      <c r="F144" s="246" t="s">
        <v>171</v>
      </c>
      <c r="G144" s="247"/>
      <c r="H144" s="247"/>
      <c r="I144" s="247"/>
      <c r="J144" s="156" t="s">
        <v>154</v>
      </c>
      <c r="K144" s="157">
        <v>540.98800000000006</v>
      </c>
      <c r="L144" s="248">
        <v>0</v>
      </c>
      <c r="M144" s="247"/>
      <c r="N144" s="249">
        <f>ROUND(L144*K144,2)</f>
        <v>0</v>
      </c>
      <c r="O144" s="247"/>
      <c r="P144" s="247"/>
      <c r="Q144" s="247"/>
      <c r="R144" s="34"/>
      <c r="T144" s="158" t="s">
        <v>21</v>
      </c>
      <c r="U144" s="41" t="s">
        <v>48</v>
      </c>
      <c r="V144" s="33"/>
      <c r="W144" s="159">
        <f>V144*K144</f>
        <v>0</v>
      </c>
      <c r="X144" s="159">
        <v>0</v>
      </c>
      <c r="Y144" s="159">
        <f>X144*K144</f>
        <v>0</v>
      </c>
      <c r="Z144" s="159">
        <v>0</v>
      </c>
      <c r="AA144" s="160">
        <f>Z144*K144</f>
        <v>0</v>
      </c>
      <c r="AR144" s="15" t="s">
        <v>146</v>
      </c>
      <c r="AT144" s="15" t="s">
        <v>142</v>
      </c>
      <c r="AU144" s="15" t="s">
        <v>98</v>
      </c>
      <c r="AY144" s="15" t="s">
        <v>141</v>
      </c>
      <c r="BE144" s="101">
        <f>IF(U144="základní",N144,0)</f>
        <v>0</v>
      </c>
      <c r="BF144" s="101">
        <f>IF(U144="snížená",N144,0)</f>
        <v>0</v>
      </c>
      <c r="BG144" s="101">
        <f>IF(U144="zákl. přenesená",N144,0)</f>
        <v>0</v>
      </c>
      <c r="BH144" s="101">
        <f>IF(U144="sníž. přenesená",N144,0)</f>
        <v>0</v>
      </c>
      <c r="BI144" s="101">
        <f>IF(U144="nulová",N144,0)</f>
        <v>0</v>
      </c>
      <c r="BJ144" s="15" t="s">
        <v>23</v>
      </c>
      <c r="BK144" s="101">
        <f>ROUND(L144*K144,2)</f>
        <v>0</v>
      </c>
      <c r="BL144" s="15" t="s">
        <v>146</v>
      </c>
      <c r="BM144" s="15" t="s">
        <v>172</v>
      </c>
    </row>
    <row r="145" spans="2:65" s="10" customFormat="1" ht="22.5" customHeight="1">
      <c r="B145" s="161"/>
      <c r="C145" s="162"/>
      <c r="D145" s="162"/>
      <c r="E145" s="163" t="s">
        <v>21</v>
      </c>
      <c r="F145" s="240" t="s">
        <v>160</v>
      </c>
      <c r="G145" s="241"/>
      <c r="H145" s="241"/>
      <c r="I145" s="241"/>
      <c r="J145" s="162"/>
      <c r="K145" s="164">
        <v>540.98800000000006</v>
      </c>
      <c r="L145" s="162"/>
      <c r="M145" s="162"/>
      <c r="N145" s="162"/>
      <c r="O145" s="162"/>
      <c r="P145" s="162"/>
      <c r="Q145" s="162"/>
      <c r="R145" s="165"/>
      <c r="T145" s="166"/>
      <c r="U145" s="162"/>
      <c r="V145" s="162"/>
      <c r="W145" s="162"/>
      <c r="X145" s="162"/>
      <c r="Y145" s="162"/>
      <c r="Z145" s="162"/>
      <c r="AA145" s="167"/>
      <c r="AT145" s="168" t="s">
        <v>149</v>
      </c>
      <c r="AU145" s="168" t="s">
        <v>98</v>
      </c>
      <c r="AV145" s="10" t="s">
        <v>98</v>
      </c>
      <c r="AW145" s="10" t="s">
        <v>40</v>
      </c>
      <c r="AX145" s="10" t="s">
        <v>83</v>
      </c>
      <c r="AY145" s="168" t="s">
        <v>141</v>
      </c>
    </row>
    <row r="146" spans="2:65" s="11" customFormat="1" ht="22.5" customHeight="1">
      <c r="B146" s="169"/>
      <c r="C146" s="170"/>
      <c r="D146" s="170"/>
      <c r="E146" s="171" t="s">
        <v>21</v>
      </c>
      <c r="F146" s="250" t="s">
        <v>150</v>
      </c>
      <c r="G146" s="251"/>
      <c r="H146" s="251"/>
      <c r="I146" s="251"/>
      <c r="J146" s="170"/>
      <c r="K146" s="172">
        <v>540.98800000000006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149</v>
      </c>
      <c r="AU146" s="176" t="s">
        <v>98</v>
      </c>
      <c r="AV146" s="11" t="s">
        <v>146</v>
      </c>
      <c r="AW146" s="11" t="s">
        <v>40</v>
      </c>
      <c r="AX146" s="11" t="s">
        <v>23</v>
      </c>
      <c r="AY146" s="176" t="s">
        <v>141</v>
      </c>
    </row>
    <row r="147" spans="2:65" s="1" customFormat="1" ht="31.5" customHeight="1">
      <c r="B147" s="32"/>
      <c r="C147" s="154" t="s">
        <v>173</v>
      </c>
      <c r="D147" s="154" t="s">
        <v>142</v>
      </c>
      <c r="E147" s="155" t="s">
        <v>174</v>
      </c>
      <c r="F147" s="246" t="s">
        <v>175</v>
      </c>
      <c r="G147" s="247"/>
      <c r="H147" s="247"/>
      <c r="I147" s="247"/>
      <c r="J147" s="156" t="s">
        <v>154</v>
      </c>
      <c r="K147" s="157">
        <v>33000.267999999996</v>
      </c>
      <c r="L147" s="248">
        <v>0</v>
      </c>
      <c r="M147" s="247"/>
      <c r="N147" s="249">
        <f>ROUND(L147*K147,2)</f>
        <v>0</v>
      </c>
      <c r="O147" s="247"/>
      <c r="P147" s="247"/>
      <c r="Q147" s="247"/>
      <c r="R147" s="34"/>
      <c r="T147" s="158" t="s">
        <v>21</v>
      </c>
      <c r="U147" s="41" t="s">
        <v>48</v>
      </c>
      <c r="V147" s="33"/>
      <c r="W147" s="159">
        <f>V147*K147</f>
        <v>0</v>
      </c>
      <c r="X147" s="159">
        <v>0</v>
      </c>
      <c r="Y147" s="159">
        <f>X147*K147</f>
        <v>0</v>
      </c>
      <c r="Z147" s="159">
        <v>0</v>
      </c>
      <c r="AA147" s="160">
        <f>Z147*K147</f>
        <v>0</v>
      </c>
      <c r="AR147" s="15" t="s">
        <v>146</v>
      </c>
      <c r="AT147" s="15" t="s">
        <v>142</v>
      </c>
      <c r="AU147" s="15" t="s">
        <v>98</v>
      </c>
      <c r="AY147" s="15" t="s">
        <v>141</v>
      </c>
      <c r="BE147" s="101">
        <f>IF(U147="základní",N147,0)</f>
        <v>0</v>
      </c>
      <c r="BF147" s="101">
        <f>IF(U147="snížená",N147,0)</f>
        <v>0</v>
      </c>
      <c r="BG147" s="101">
        <f>IF(U147="zákl. přenesená",N147,0)</f>
        <v>0</v>
      </c>
      <c r="BH147" s="101">
        <f>IF(U147="sníž. přenesená",N147,0)</f>
        <v>0</v>
      </c>
      <c r="BI147" s="101">
        <f>IF(U147="nulová",N147,0)</f>
        <v>0</v>
      </c>
      <c r="BJ147" s="15" t="s">
        <v>23</v>
      </c>
      <c r="BK147" s="101">
        <f>ROUND(L147*K147,2)</f>
        <v>0</v>
      </c>
      <c r="BL147" s="15" t="s">
        <v>146</v>
      </c>
      <c r="BM147" s="15" t="s">
        <v>176</v>
      </c>
    </row>
    <row r="148" spans="2:65" s="10" customFormat="1" ht="22.5" customHeight="1">
      <c r="B148" s="161"/>
      <c r="C148" s="162"/>
      <c r="D148" s="162"/>
      <c r="E148" s="163" t="s">
        <v>21</v>
      </c>
      <c r="F148" s="240" t="s">
        <v>160</v>
      </c>
      <c r="G148" s="241"/>
      <c r="H148" s="241"/>
      <c r="I148" s="241"/>
      <c r="J148" s="162"/>
      <c r="K148" s="164">
        <v>540.98800000000006</v>
      </c>
      <c r="L148" s="162"/>
      <c r="M148" s="162"/>
      <c r="N148" s="162"/>
      <c r="O148" s="162"/>
      <c r="P148" s="162"/>
      <c r="Q148" s="162"/>
      <c r="R148" s="165"/>
      <c r="T148" s="166"/>
      <c r="U148" s="162"/>
      <c r="V148" s="162"/>
      <c r="W148" s="162"/>
      <c r="X148" s="162"/>
      <c r="Y148" s="162"/>
      <c r="Z148" s="162"/>
      <c r="AA148" s="167"/>
      <c r="AT148" s="168" t="s">
        <v>149</v>
      </c>
      <c r="AU148" s="168" t="s">
        <v>98</v>
      </c>
      <c r="AV148" s="10" t="s">
        <v>98</v>
      </c>
      <c r="AW148" s="10" t="s">
        <v>40</v>
      </c>
      <c r="AX148" s="10" t="s">
        <v>83</v>
      </c>
      <c r="AY148" s="168" t="s">
        <v>141</v>
      </c>
    </row>
    <row r="149" spans="2:65" s="11" customFormat="1" ht="22.5" customHeight="1">
      <c r="B149" s="169"/>
      <c r="C149" s="170"/>
      <c r="D149" s="170"/>
      <c r="E149" s="171" t="s">
        <v>21</v>
      </c>
      <c r="F149" s="250" t="s">
        <v>150</v>
      </c>
      <c r="G149" s="251"/>
      <c r="H149" s="251"/>
      <c r="I149" s="251"/>
      <c r="J149" s="170"/>
      <c r="K149" s="172">
        <v>540.98800000000006</v>
      </c>
      <c r="L149" s="170"/>
      <c r="M149" s="170"/>
      <c r="N149" s="170"/>
      <c r="O149" s="170"/>
      <c r="P149" s="170"/>
      <c r="Q149" s="170"/>
      <c r="R149" s="173"/>
      <c r="T149" s="174"/>
      <c r="U149" s="170"/>
      <c r="V149" s="170"/>
      <c r="W149" s="170"/>
      <c r="X149" s="170"/>
      <c r="Y149" s="170"/>
      <c r="Z149" s="170"/>
      <c r="AA149" s="175"/>
      <c r="AT149" s="176" t="s">
        <v>149</v>
      </c>
      <c r="AU149" s="176" t="s">
        <v>98</v>
      </c>
      <c r="AV149" s="11" t="s">
        <v>146</v>
      </c>
      <c r="AW149" s="11" t="s">
        <v>40</v>
      </c>
      <c r="AX149" s="11" t="s">
        <v>23</v>
      </c>
      <c r="AY149" s="176" t="s">
        <v>141</v>
      </c>
    </row>
    <row r="150" spans="2:65" s="1" customFormat="1" ht="31.5" customHeight="1">
      <c r="B150" s="32"/>
      <c r="C150" s="154" t="s">
        <v>177</v>
      </c>
      <c r="D150" s="154" t="s">
        <v>142</v>
      </c>
      <c r="E150" s="155" t="s">
        <v>178</v>
      </c>
      <c r="F150" s="246" t="s">
        <v>179</v>
      </c>
      <c r="G150" s="247"/>
      <c r="H150" s="247"/>
      <c r="I150" s="247"/>
      <c r="J150" s="156" t="s">
        <v>154</v>
      </c>
      <c r="K150" s="157">
        <v>540.98800000000006</v>
      </c>
      <c r="L150" s="248">
        <v>0</v>
      </c>
      <c r="M150" s="247"/>
      <c r="N150" s="249">
        <f>ROUND(L150*K150,2)</f>
        <v>0</v>
      </c>
      <c r="O150" s="247"/>
      <c r="P150" s="247"/>
      <c r="Q150" s="247"/>
      <c r="R150" s="34"/>
      <c r="T150" s="158" t="s">
        <v>21</v>
      </c>
      <c r="U150" s="41" t="s">
        <v>48</v>
      </c>
      <c r="V150" s="33"/>
      <c r="W150" s="159">
        <f>V150*K150</f>
        <v>0</v>
      </c>
      <c r="X150" s="159">
        <v>0</v>
      </c>
      <c r="Y150" s="159">
        <f>X150*K150</f>
        <v>0</v>
      </c>
      <c r="Z150" s="159">
        <v>0</v>
      </c>
      <c r="AA150" s="160">
        <f>Z150*K150</f>
        <v>0</v>
      </c>
      <c r="AR150" s="15" t="s">
        <v>146</v>
      </c>
      <c r="AT150" s="15" t="s">
        <v>142</v>
      </c>
      <c r="AU150" s="15" t="s">
        <v>98</v>
      </c>
      <c r="AY150" s="15" t="s">
        <v>141</v>
      </c>
      <c r="BE150" s="101">
        <f>IF(U150="základní",N150,0)</f>
        <v>0</v>
      </c>
      <c r="BF150" s="101">
        <f>IF(U150="snížená",N150,0)</f>
        <v>0</v>
      </c>
      <c r="BG150" s="101">
        <f>IF(U150="zákl. přenesená",N150,0)</f>
        <v>0</v>
      </c>
      <c r="BH150" s="101">
        <f>IF(U150="sníž. přenesená",N150,0)</f>
        <v>0</v>
      </c>
      <c r="BI150" s="101">
        <f>IF(U150="nulová",N150,0)</f>
        <v>0</v>
      </c>
      <c r="BJ150" s="15" t="s">
        <v>23</v>
      </c>
      <c r="BK150" s="101">
        <f>ROUND(L150*K150,2)</f>
        <v>0</v>
      </c>
      <c r="BL150" s="15" t="s">
        <v>146</v>
      </c>
      <c r="BM150" s="15" t="s">
        <v>180</v>
      </c>
    </row>
    <row r="151" spans="2:65" s="10" customFormat="1" ht="22.5" customHeight="1">
      <c r="B151" s="161"/>
      <c r="C151" s="162"/>
      <c r="D151" s="162"/>
      <c r="E151" s="163" t="s">
        <v>21</v>
      </c>
      <c r="F151" s="240" t="s">
        <v>160</v>
      </c>
      <c r="G151" s="241"/>
      <c r="H151" s="241"/>
      <c r="I151" s="241"/>
      <c r="J151" s="162"/>
      <c r="K151" s="164">
        <v>540.98800000000006</v>
      </c>
      <c r="L151" s="162"/>
      <c r="M151" s="162"/>
      <c r="N151" s="162"/>
      <c r="O151" s="162"/>
      <c r="P151" s="162"/>
      <c r="Q151" s="162"/>
      <c r="R151" s="165"/>
      <c r="T151" s="166"/>
      <c r="U151" s="162"/>
      <c r="V151" s="162"/>
      <c r="W151" s="162"/>
      <c r="X151" s="162"/>
      <c r="Y151" s="162"/>
      <c r="Z151" s="162"/>
      <c r="AA151" s="167"/>
      <c r="AT151" s="168" t="s">
        <v>149</v>
      </c>
      <c r="AU151" s="168" t="s">
        <v>98</v>
      </c>
      <c r="AV151" s="10" t="s">
        <v>98</v>
      </c>
      <c r="AW151" s="10" t="s">
        <v>40</v>
      </c>
      <c r="AX151" s="10" t="s">
        <v>83</v>
      </c>
      <c r="AY151" s="168" t="s">
        <v>141</v>
      </c>
    </row>
    <row r="152" spans="2:65" s="11" customFormat="1" ht="22.5" customHeight="1">
      <c r="B152" s="169"/>
      <c r="C152" s="170"/>
      <c r="D152" s="170"/>
      <c r="E152" s="171" t="s">
        <v>21</v>
      </c>
      <c r="F152" s="250" t="s">
        <v>150</v>
      </c>
      <c r="G152" s="251"/>
      <c r="H152" s="251"/>
      <c r="I152" s="251"/>
      <c r="J152" s="170"/>
      <c r="K152" s="172">
        <v>540.98800000000006</v>
      </c>
      <c r="L152" s="170"/>
      <c r="M152" s="170"/>
      <c r="N152" s="170"/>
      <c r="O152" s="170"/>
      <c r="P152" s="170"/>
      <c r="Q152" s="170"/>
      <c r="R152" s="173"/>
      <c r="T152" s="174"/>
      <c r="U152" s="170"/>
      <c r="V152" s="170"/>
      <c r="W152" s="170"/>
      <c r="X152" s="170"/>
      <c r="Y152" s="170"/>
      <c r="Z152" s="170"/>
      <c r="AA152" s="175"/>
      <c r="AT152" s="176" t="s">
        <v>149</v>
      </c>
      <c r="AU152" s="176" t="s">
        <v>98</v>
      </c>
      <c r="AV152" s="11" t="s">
        <v>146</v>
      </c>
      <c r="AW152" s="11" t="s">
        <v>40</v>
      </c>
      <c r="AX152" s="11" t="s">
        <v>23</v>
      </c>
      <c r="AY152" s="176" t="s">
        <v>141</v>
      </c>
    </row>
    <row r="153" spans="2:65" s="1" customFormat="1" ht="22.5" customHeight="1">
      <c r="B153" s="32"/>
      <c r="C153" s="154" t="s">
        <v>28</v>
      </c>
      <c r="D153" s="154" t="s">
        <v>142</v>
      </c>
      <c r="E153" s="155" t="s">
        <v>181</v>
      </c>
      <c r="F153" s="246" t="s">
        <v>182</v>
      </c>
      <c r="G153" s="247"/>
      <c r="H153" s="247"/>
      <c r="I153" s="247"/>
      <c r="J153" s="156" t="s">
        <v>183</v>
      </c>
      <c r="K153" s="157">
        <v>35.24</v>
      </c>
      <c r="L153" s="248">
        <v>0</v>
      </c>
      <c r="M153" s="247"/>
      <c r="N153" s="249">
        <f>ROUND(L153*K153,2)</f>
        <v>0</v>
      </c>
      <c r="O153" s="247"/>
      <c r="P153" s="247"/>
      <c r="Q153" s="247"/>
      <c r="R153" s="34"/>
      <c r="T153" s="158" t="s">
        <v>21</v>
      </c>
      <c r="U153" s="41" t="s">
        <v>48</v>
      </c>
      <c r="V153" s="33"/>
      <c r="W153" s="159">
        <f>V153*K153</f>
        <v>0</v>
      </c>
      <c r="X153" s="159">
        <v>0</v>
      </c>
      <c r="Y153" s="159">
        <f>X153*K153</f>
        <v>0</v>
      </c>
      <c r="Z153" s="159">
        <v>0</v>
      </c>
      <c r="AA153" s="160">
        <f>Z153*K153</f>
        <v>0</v>
      </c>
      <c r="AR153" s="15" t="s">
        <v>146</v>
      </c>
      <c r="AT153" s="15" t="s">
        <v>142</v>
      </c>
      <c r="AU153" s="15" t="s">
        <v>98</v>
      </c>
      <c r="AY153" s="15" t="s">
        <v>141</v>
      </c>
      <c r="BE153" s="101">
        <f>IF(U153="základní",N153,0)</f>
        <v>0</v>
      </c>
      <c r="BF153" s="101">
        <f>IF(U153="snížená",N153,0)</f>
        <v>0</v>
      </c>
      <c r="BG153" s="101">
        <f>IF(U153="zákl. přenesená",N153,0)</f>
        <v>0</v>
      </c>
      <c r="BH153" s="101">
        <f>IF(U153="sníž. přenesená",N153,0)</f>
        <v>0</v>
      </c>
      <c r="BI153" s="101">
        <f>IF(U153="nulová",N153,0)</f>
        <v>0</v>
      </c>
      <c r="BJ153" s="15" t="s">
        <v>23</v>
      </c>
      <c r="BK153" s="101">
        <f>ROUND(L153*K153,2)</f>
        <v>0</v>
      </c>
      <c r="BL153" s="15" t="s">
        <v>146</v>
      </c>
      <c r="BM153" s="15" t="s">
        <v>184</v>
      </c>
    </row>
    <row r="154" spans="2:65" s="10" customFormat="1" ht="22.5" customHeight="1">
      <c r="B154" s="161"/>
      <c r="C154" s="162"/>
      <c r="D154" s="162"/>
      <c r="E154" s="163" t="s">
        <v>21</v>
      </c>
      <c r="F154" s="240" t="s">
        <v>185</v>
      </c>
      <c r="G154" s="241"/>
      <c r="H154" s="241"/>
      <c r="I154" s="241"/>
      <c r="J154" s="162"/>
      <c r="K154" s="164">
        <v>35.24</v>
      </c>
      <c r="L154" s="162"/>
      <c r="M154" s="162"/>
      <c r="N154" s="162"/>
      <c r="O154" s="162"/>
      <c r="P154" s="162"/>
      <c r="Q154" s="162"/>
      <c r="R154" s="165"/>
      <c r="T154" s="166"/>
      <c r="U154" s="162"/>
      <c r="V154" s="162"/>
      <c r="W154" s="162"/>
      <c r="X154" s="162"/>
      <c r="Y154" s="162"/>
      <c r="Z154" s="162"/>
      <c r="AA154" s="167"/>
      <c r="AT154" s="168" t="s">
        <v>149</v>
      </c>
      <c r="AU154" s="168" t="s">
        <v>98</v>
      </c>
      <c r="AV154" s="10" t="s">
        <v>98</v>
      </c>
      <c r="AW154" s="10" t="s">
        <v>40</v>
      </c>
      <c r="AX154" s="10" t="s">
        <v>83</v>
      </c>
      <c r="AY154" s="168" t="s">
        <v>141</v>
      </c>
    </row>
    <row r="155" spans="2:65" s="11" customFormat="1" ht="22.5" customHeight="1">
      <c r="B155" s="169"/>
      <c r="C155" s="170"/>
      <c r="D155" s="170"/>
      <c r="E155" s="171" t="s">
        <v>21</v>
      </c>
      <c r="F155" s="250" t="s">
        <v>150</v>
      </c>
      <c r="G155" s="251"/>
      <c r="H155" s="251"/>
      <c r="I155" s="251"/>
      <c r="J155" s="170"/>
      <c r="K155" s="172">
        <v>35.24</v>
      </c>
      <c r="L155" s="170"/>
      <c r="M155" s="170"/>
      <c r="N155" s="170"/>
      <c r="O155" s="170"/>
      <c r="P155" s="170"/>
      <c r="Q155" s="170"/>
      <c r="R155" s="173"/>
      <c r="T155" s="174"/>
      <c r="U155" s="170"/>
      <c r="V155" s="170"/>
      <c r="W155" s="170"/>
      <c r="X155" s="170"/>
      <c r="Y155" s="170"/>
      <c r="Z155" s="170"/>
      <c r="AA155" s="175"/>
      <c r="AT155" s="176" t="s">
        <v>149</v>
      </c>
      <c r="AU155" s="176" t="s">
        <v>98</v>
      </c>
      <c r="AV155" s="11" t="s">
        <v>146</v>
      </c>
      <c r="AW155" s="11" t="s">
        <v>40</v>
      </c>
      <c r="AX155" s="11" t="s">
        <v>23</v>
      </c>
      <c r="AY155" s="176" t="s">
        <v>141</v>
      </c>
    </row>
    <row r="156" spans="2:65" s="1" customFormat="1" ht="31.5" customHeight="1">
      <c r="B156" s="32"/>
      <c r="C156" s="154" t="s">
        <v>186</v>
      </c>
      <c r="D156" s="154" t="s">
        <v>142</v>
      </c>
      <c r="E156" s="155" t="s">
        <v>187</v>
      </c>
      <c r="F156" s="246" t="s">
        <v>188</v>
      </c>
      <c r="G156" s="247"/>
      <c r="H156" s="247"/>
      <c r="I156" s="247"/>
      <c r="J156" s="156" t="s">
        <v>183</v>
      </c>
      <c r="K156" s="157">
        <v>35.24</v>
      </c>
      <c r="L156" s="248">
        <v>0</v>
      </c>
      <c r="M156" s="247"/>
      <c r="N156" s="249">
        <f>ROUND(L156*K156,2)</f>
        <v>0</v>
      </c>
      <c r="O156" s="247"/>
      <c r="P156" s="247"/>
      <c r="Q156" s="247"/>
      <c r="R156" s="34"/>
      <c r="T156" s="158" t="s">
        <v>21</v>
      </c>
      <c r="U156" s="41" t="s">
        <v>48</v>
      </c>
      <c r="V156" s="33"/>
      <c r="W156" s="159">
        <f>V156*K156</f>
        <v>0</v>
      </c>
      <c r="X156" s="159">
        <v>0</v>
      </c>
      <c r="Y156" s="159">
        <f>X156*K156</f>
        <v>0</v>
      </c>
      <c r="Z156" s="159">
        <v>0</v>
      </c>
      <c r="AA156" s="160">
        <f>Z156*K156</f>
        <v>0</v>
      </c>
      <c r="AR156" s="15" t="s">
        <v>146</v>
      </c>
      <c r="AT156" s="15" t="s">
        <v>142</v>
      </c>
      <c r="AU156" s="15" t="s">
        <v>98</v>
      </c>
      <c r="AY156" s="15" t="s">
        <v>141</v>
      </c>
      <c r="BE156" s="101">
        <f>IF(U156="základní",N156,0)</f>
        <v>0</v>
      </c>
      <c r="BF156" s="101">
        <f>IF(U156="snížená",N156,0)</f>
        <v>0</v>
      </c>
      <c r="BG156" s="101">
        <f>IF(U156="zákl. přenesená",N156,0)</f>
        <v>0</v>
      </c>
      <c r="BH156" s="101">
        <f>IF(U156="sníž. přenesená",N156,0)</f>
        <v>0</v>
      </c>
      <c r="BI156" s="101">
        <f>IF(U156="nulová",N156,0)</f>
        <v>0</v>
      </c>
      <c r="BJ156" s="15" t="s">
        <v>23</v>
      </c>
      <c r="BK156" s="101">
        <f>ROUND(L156*K156,2)</f>
        <v>0</v>
      </c>
      <c r="BL156" s="15" t="s">
        <v>146</v>
      </c>
      <c r="BM156" s="15" t="s">
        <v>189</v>
      </c>
    </row>
    <row r="157" spans="2:65" s="10" customFormat="1" ht="22.5" customHeight="1">
      <c r="B157" s="161"/>
      <c r="C157" s="162"/>
      <c r="D157" s="162"/>
      <c r="E157" s="163" t="s">
        <v>21</v>
      </c>
      <c r="F157" s="240" t="s">
        <v>185</v>
      </c>
      <c r="G157" s="241"/>
      <c r="H157" s="241"/>
      <c r="I157" s="241"/>
      <c r="J157" s="162"/>
      <c r="K157" s="164">
        <v>35.24</v>
      </c>
      <c r="L157" s="162"/>
      <c r="M157" s="162"/>
      <c r="N157" s="162"/>
      <c r="O157" s="162"/>
      <c r="P157" s="162"/>
      <c r="Q157" s="162"/>
      <c r="R157" s="165"/>
      <c r="T157" s="166"/>
      <c r="U157" s="162"/>
      <c r="V157" s="162"/>
      <c r="W157" s="162"/>
      <c r="X157" s="162"/>
      <c r="Y157" s="162"/>
      <c r="Z157" s="162"/>
      <c r="AA157" s="167"/>
      <c r="AT157" s="168" t="s">
        <v>149</v>
      </c>
      <c r="AU157" s="168" t="s">
        <v>98</v>
      </c>
      <c r="AV157" s="10" t="s">
        <v>98</v>
      </c>
      <c r="AW157" s="10" t="s">
        <v>40</v>
      </c>
      <c r="AX157" s="10" t="s">
        <v>83</v>
      </c>
      <c r="AY157" s="168" t="s">
        <v>141</v>
      </c>
    </row>
    <row r="158" spans="2:65" s="11" customFormat="1" ht="22.5" customHeight="1">
      <c r="B158" s="169"/>
      <c r="C158" s="170"/>
      <c r="D158" s="170"/>
      <c r="E158" s="171" t="s">
        <v>21</v>
      </c>
      <c r="F158" s="250" t="s">
        <v>150</v>
      </c>
      <c r="G158" s="251"/>
      <c r="H158" s="251"/>
      <c r="I158" s="251"/>
      <c r="J158" s="170"/>
      <c r="K158" s="172">
        <v>35.24</v>
      </c>
      <c r="L158" s="170"/>
      <c r="M158" s="170"/>
      <c r="N158" s="170"/>
      <c r="O158" s="170"/>
      <c r="P158" s="170"/>
      <c r="Q158" s="170"/>
      <c r="R158" s="173"/>
      <c r="T158" s="174"/>
      <c r="U158" s="170"/>
      <c r="V158" s="170"/>
      <c r="W158" s="170"/>
      <c r="X158" s="170"/>
      <c r="Y158" s="170"/>
      <c r="Z158" s="170"/>
      <c r="AA158" s="175"/>
      <c r="AT158" s="176" t="s">
        <v>149</v>
      </c>
      <c r="AU158" s="176" t="s">
        <v>98</v>
      </c>
      <c r="AV158" s="11" t="s">
        <v>146</v>
      </c>
      <c r="AW158" s="11" t="s">
        <v>40</v>
      </c>
      <c r="AX158" s="11" t="s">
        <v>23</v>
      </c>
      <c r="AY158" s="176" t="s">
        <v>141</v>
      </c>
    </row>
    <row r="159" spans="2:65" s="1" customFormat="1" ht="22.5" customHeight="1">
      <c r="B159" s="32"/>
      <c r="C159" s="154" t="s">
        <v>190</v>
      </c>
      <c r="D159" s="154" t="s">
        <v>142</v>
      </c>
      <c r="E159" s="155" t="s">
        <v>191</v>
      </c>
      <c r="F159" s="246" t="s">
        <v>192</v>
      </c>
      <c r="G159" s="247"/>
      <c r="H159" s="247"/>
      <c r="I159" s="247"/>
      <c r="J159" s="156" t="s">
        <v>183</v>
      </c>
      <c r="K159" s="157">
        <v>35.24</v>
      </c>
      <c r="L159" s="248">
        <v>0</v>
      </c>
      <c r="M159" s="247"/>
      <c r="N159" s="249">
        <f>ROUND(L159*K159,2)</f>
        <v>0</v>
      </c>
      <c r="O159" s="247"/>
      <c r="P159" s="247"/>
      <c r="Q159" s="247"/>
      <c r="R159" s="34"/>
      <c r="T159" s="158" t="s">
        <v>21</v>
      </c>
      <c r="U159" s="41" t="s">
        <v>48</v>
      </c>
      <c r="V159" s="33"/>
      <c r="W159" s="159">
        <f>V159*K159</f>
        <v>0</v>
      </c>
      <c r="X159" s="159">
        <v>0</v>
      </c>
      <c r="Y159" s="159">
        <f>X159*K159</f>
        <v>0</v>
      </c>
      <c r="Z159" s="159">
        <v>0</v>
      </c>
      <c r="AA159" s="160">
        <f>Z159*K159</f>
        <v>0</v>
      </c>
      <c r="AR159" s="15" t="s">
        <v>146</v>
      </c>
      <c r="AT159" s="15" t="s">
        <v>142</v>
      </c>
      <c r="AU159" s="15" t="s">
        <v>98</v>
      </c>
      <c r="AY159" s="15" t="s">
        <v>141</v>
      </c>
      <c r="BE159" s="101">
        <f>IF(U159="základní",N159,0)</f>
        <v>0</v>
      </c>
      <c r="BF159" s="101">
        <f>IF(U159="snížená",N159,0)</f>
        <v>0</v>
      </c>
      <c r="BG159" s="101">
        <f>IF(U159="zákl. přenesená",N159,0)</f>
        <v>0</v>
      </c>
      <c r="BH159" s="101">
        <f>IF(U159="sníž. přenesená",N159,0)</f>
        <v>0</v>
      </c>
      <c r="BI159" s="101">
        <f>IF(U159="nulová",N159,0)</f>
        <v>0</v>
      </c>
      <c r="BJ159" s="15" t="s">
        <v>23</v>
      </c>
      <c r="BK159" s="101">
        <f>ROUND(L159*K159,2)</f>
        <v>0</v>
      </c>
      <c r="BL159" s="15" t="s">
        <v>146</v>
      </c>
      <c r="BM159" s="15" t="s">
        <v>193</v>
      </c>
    </row>
    <row r="160" spans="2:65" s="10" customFormat="1" ht="22.5" customHeight="1">
      <c r="B160" s="161"/>
      <c r="C160" s="162"/>
      <c r="D160" s="162"/>
      <c r="E160" s="163" t="s">
        <v>21</v>
      </c>
      <c r="F160" s="240" t="s">
        <v>185</v>
      </c>
      <c r="G160" s="241"/>
      <c r="H160" s="241"/>
      <c r="I160" s="241"/>
      <c r="J160" s="162"/>
      <c r="K160" s="164">
        <v>35.24</v>
      </c>
      <c r="L160" s="162"/>
      <c r="M160" s="162"/>
      <c r="N160" s="162"/>
      <c r="O160" s="162"/>
      <c r="P160" s="162"/>
      <c r="Q160" s="162"/>
      <c r="R160" s="165"/>
      <c r="T160" s="166"/>
      <c r="U160" s="162"/>
      <c r="V160" s="162"/>
      <c r="W160" s="162"/>
      <c r="X160" s="162"/>
      <c r="Y160" s="162"/>
      <c r="Z160" s="162"/>
      <c r="AA160" s="167"/>
      <c r="AT160" s="168" t="s">
        <v>149</v>
      </c>
      <c r="AU160" s="168" t="s">
        <v>98</v>
      </c>
      <c r="AV160" s="10" t="s">
        <v>98</v>
      </c>
      <c r="AW160" s="10" t="s">
        <v>40</v>
      </c>
      <c r="AX160" s="10" t="s">
        <v>83</v>
      </c>
      <c r="AY160" s="168" t="s">
        <v>141</v>
      </c>
    </row>
    <row r="161" spans="2:65" s="11" customFormat="1" ht="22.5" customHeight="1">
      <c r="B161" s="169"/>
      <c r="C161" s="170"/>
      <c r="D161" s="170"/>
      <c r="E161" s="171" t="s">
        <v>21</v>
      </c>
      <c r="F161" s="250" t="s">
        <v>150</v>
      </c>
      <c r="G161" s="251"/>
      <c r="H161" s="251"/>
      <c r="I161" s="251"/>
      <c r="J161" s="170"/>
      <c r="K161" s="172">
        <v>35.24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149</v>
      </c>
      <c r="AU161" s="176" t="s">
        <v>98</v>
      </c>
      <c r="AV161" s="11" t="s">
        <v>146</v>
      </c>
      <c r="AW161" s="11" t="s">
        <v>40</v>
      </c>
      <c r="AX161" s="11" t="s">
        <v>23</v>
      </c>
      <c r="AY161" s="176" t="s">
        <v>141</v>
      </c>
    </row>
    <row r="162" spans="2:65" s="1" customFormat="1" ht="31.5" customHeight="1">
      <c r="B162" s="32"/>
      <c r="C162" s="154" t="s">
        <v>194</v>
      </c>
      <c r="D162" s="154" t="s">
        <v>142</v>
      </c>
      <c r="E162" s="155" t="s">
        <v>195</v>
      </c>
      <c r="F162" s="246" t="s">
        <v>196</v>
      </c>
      <c r="G162" s="247"/>
      <c r="H162" s="247"/>
      <c r="I162" s="247"/>
      <c r="J162" s="156" t="s">
        <v>197</v>
      </c>
      <c r="K162" s="157">
        <v>61</v>
      </c>
      <c r="L162" s="248">
        <v>0</v>
      </c>
      <c r="M162" s="247"/>
      <c r="N162" s="249">
        <f>ROUND(L162*K162,2)</f>
        <v>0</v>
      </c>
      <c r="O162" s="247"/>
      <c r="P162" s="247"/>
      <c r="Q162" s="247"/>
      <c r="R162" s="34"/>
      <c r="T162" s="158" t="s">
        <v>21</v>
      </c>
      <c r="U162" s="41" t="s">
        <v>48</v>
      </c>
      <c r="V162" s="33"/>
      <c r="W162" s="159">
        <f>V162*K162</f>
        <v>0</v>
      </c>
      <c r="X162" s="159">
        <v>0</v>
      </c>
      <c r="Y162" s="159">
        <f>X162*K162</f>
        <v>0</v>
      </c>
      <c r="Z162" s="159">
        <v>0</v>
      </c>
      <c r="AA162" s="160">
        <f>Z162*K162</f>
        <v>0</v>
      </c>
      <c r="AR162" s="15" t="s">
        <v>146</v>
      </c>
      <c r="AT162" s="15" t="s">
        <v>142</v>
      </c>
      <c r="AU162" s="15" t="s">
        <v>98</v>
      </c>
      <c r="AY162" s="15" t="s">
        <v>141</v>
      </c>
      <c r="BE162" s="101">
        <f>IF(U162="základní",N162,0)</f>
        <v>0</v>
      </c>
      <c r="BF162" s="101">
        <f>IF(U162="snížená",N162,0)</f>
        <v>0</v>
      </c>
      <c r="BG162" s="101">
        <f>IF(U162="zákl. přenesená",N162,0)</f>
        <v>0</v>
      </c>
      <c r="BH162" s="101">
        <f>IF(U162="sníž. přenesená",N162,0)</f>
        <v>0</v>
      </c>
      <c r="BI162" s="101">
        <f>IF(U162="nulová",N162,0)</f>
        <v>0</v>
      </c>
      <c r="BJ162" s="15" t="s">
        <v>23</v>
      </c>
      <c r="BK162" s="101">
        <f>ROUND(L162*K162,2)</f>
        <v>0</v>
      </c>
      <c r="BL162" s="15" t="s">
        <v>146</v>
      </c>
      <c r="BM162" s="15" t="s">
        <v>198</v>
      </c>
    </row>
    <row r="163" spans="2:65" s="10" customFormat="1" ht="22.5" customHeight="1">
      <c r="B163" s="161"/>
      <c r="C163" s="162"/>
      <c r="D163" s="162"/>
      <c r="E163" s="163" t="s">
        <v>21</v>
      </c>
      <c r="F163" s="240" t="s">
        <v>199</v>
      </c>
      <c r="G163" s="241"/>
      <c r="H163" s="241"/>
      <c r="I163" s="241"/>
      <c r="J163" s="162"/>
      <c r="K163" s="164">
        <v>61</v>
      </c>
      <c r="L163" s="162"/>
      <c r="M163" s="162"/>
      <c r="N163" s="162"/>
      <c r="O163" s="162"/>
      <c r="P163" s="162"/>
      <c r="Q163" s="162"/>
      <c r="R163" s="165"/>
      <c r="T163" s="166"/>
      <c r="U163" s="162"/>
      <c r="V163" s="162"/>
      <c r="W163" s="162"/>
      <c r="X163" s="162"/>
      <c r="Y163" s="162"/>
      <c r="Z163" s="162"/>
      <c r="AA163" s="167"/>
      <c r="AT163" s="168" t="s">
        <v>149</v>
      </c>
      <c r="AU163" s="168" t="s">
        <v>98</v>
      </c>
      <c r="AV163" s="10" t="s">
        <v>98</v>
      </c>
      <c r="AW163" s="10" t="s">
        <v>40</v>
      </c>
      <c r="AX163" s="10" t="s">
        <v>83</v>
      </c>
      <c r="AY163" s="168" t="s">
        <v>141</v>
      </c>
    </row>
    <row r="164" spans="2:65" s="11" customFormat="1" ht="22.5" customHeight="1">
      <c r="B164" s="169"/>
      <c r="C164" s="170"/>
      <c r="D164" s="170"/>
      <c r="E164" s="171" t="s">
        <v>21</v>
      </c>
      <c r="F164" s="250" t="s">
        <v>150</v>
      </c>
      <c r="G164" s="251"/>
      <c r="H164" s="251"/>
      <c r="I164" s="251"/>
      <c r="J164" s="170"/>
      <c r="K164" s="172">
        <v>61</v>
      </c>
      <c r="L164" s="170"/>
      <c r="M164" s="170"/>
      <c r="N164" s="170"/>
      <c r="O164" s="170"/>
      <c r="P164" s="170"/>
      <c r="Q164" s="170"/>
      <c r="R164" s="173"/>
      <c r="T164" s="174"/>
      <c r="U164" s="170"/>
      <c r="V164" s="170"/>
      <c r="W164" s="170"/>
      <c r="X164" s="170"/>
      <c r="Y164" s="170"/>
      <c r="Z164" s="170"/>
      <c r="AA164" s="175"/>
      <c r="AT164" s="176" t="s">
        <v>149</v>
      </c>
      <c r="AU164" s="176" t="s">
        <v>98</v>
      </c>
      <c r="AV164" s="11" t="s">
        <v>146</v>
      </c>
      <c r="AW164" s="11" t="s">
        <v>40</v>
      </c>
      <c r="AX164" s="11" t="s">
        <v>23</v>
      </c>
      <c r="AY164" s="176" t="s">
        <v>141</v>
      </c>
    </row>
    <row r="165" spans="2:65" s="1" customFormat="1" ht="44.25" customHeight="1">
      <c r="B165" s="32"/>
      <c r="C165" s="154" t="s">
        <v>200</v>
      </c>
      <c r="D165" s="154" t="s">
        <v>142</v>
      </c>
      <c r="E165" s="155" t="s">
        <v>201</v>
      </c>
      <c r="F165" s="246" t="s">
        <v>202</v>
      </c>
      <c r="G165" s="247"/>
      <c r="H165" s="247"/>
      <c r="I165" s="247"/>
      <c r="J165" s="156" t="s">
        <v>154</v>
      </c>
      <c r="K165" s="157">
        <v>50</v>
      </c>
      <c r="L165" s="248">
        <v>0</v>
      </c>
      <c r="M165" s="247"/>
      <c r="N165" s="249">
        <f>ROUND(L165*K165,2)</f>
        <v>0</v>
      </c>
      <c r="O165" s="247"/>
      <c r="P165" s="247"/>
      <c r="Q165" s="247"/>
      <c r="R165" s="34"/>
      <c r="T165" s="158" t="s">
        <v>21</v>
      </c>
      <c r="U165" s="41" t="s">
        <v>48</v>
      </c>
      <c r="V165" s="33"/>
      <c r="W165" s="159">
        <f>V165*K165</f>
        <v>0</v>
      </c>
      <c r="X165" s="159">
        <v>2.1000000000000001E-4</v>
      </c>
      <c r="Y165" s="159">
        <f>X165*K165</f>
        <v>1.0500000000000001E-2</v>
      </c>
      <c r="Z165" s="159">
        <v>0</v>
      </c>
      <c r="AA165" s="160">
        <f>Z165*K165</f>
        <v>0</v>
      </c>
      <c r="AR165" s="15" t="s">
        <v>146</v>
      </c>
      <c r="AT165" s="15" t="s">
        <v>142</v>
      </c>
      <c r="AU165" s="15" t="s">
        <v>98</v>
      </c>
      <c r="AY165" s="15" t="s">
        <v>141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5" t="s">
        <v>23</v>
      </c>
      <c r="BK165" s="101">
        <f>ROUND(L165*K165,2)</f>
        <v>0</v>
      </c>
      <c r="BL165" s="15" t="s">
        <v>146</v>
      </c>
      <c r="BM165" s="15" t="s">
        <v>203</v>
      </c>
    </row>
    <row r="166" spans="2:65" s="10" customFormat="1" ht="22.5" customHeight="1">
      <c r="B166" s="161"/>
      <c r="C166" s="162"/>
      <c r="D166" s="162"/>
      <c r="E166" s="163" t="s">
        <v>21</v>
      </c>
      <c r="F166" s="240" t="s">
        <v>204</v>
      </c>
      <c r="G166" s="241"/>
      <c r="H166" s="241"/>
      <c r="I166" s="241"/>
      <c r="J166" s="162"/>
      <c r="K166" s="164">
        <v>50</v>
      </c>
      <c r="L166" s="162"/>
      <c r="M166" s="162"/>
      <c r="N166" s="162"/>
      <c r="O166" s="162"/>
      <c r="P166" s="162"/>
      <c r="Q166" s="162"/>
      <c r="R166" s="165"/>
      <c r="T166" s="166"/>
      <c r="U166" s="162"/>
      <c r="V166" s="162"/>
      <c r="W166" s="162"/>
      <c r="X166" s="162"/>
      <c r="Y166" s="162"/>
      <c r="Z166" s="162"/>
      <c r="AA166" s="167"/>
      <c r="AT166" s="168" t="s">
        <v>149</v>
      </c>
      <c r="AU166" s="168" t="s">
        <v>98</v>
      </c>
      <c r="AV166" s="10" t="s">
        <v>98</v>
      </c>
      <c r="AW166" s="10" t="s">
        <v>40</v>
      </c>
      <c r="AX166" s="10" t="s">
        <v>83</v>
      </c>
      <c r="AY166" s="168" t="s">
        <v>141</v>
      </c>
    </row>
    <row r="167" spans="2:65" s="11" customFormat="1" ht="22.5" customHeight="1">
      <c r="B167" s="169"/>
      <c r="C167" s="170"/>
      <c r="D167" s="170"/>
      <c r="E167" s="171" t="s">
        <v>21</v>
      </c>
      <c r="F167" s="250" t="s">
        <v>150</v>
      </c>
      <c r="G167" s="251"/>
      <c r="H167" s="251"/>
      <c r="I167" s="251"/>
      <c r="J167" s="170"/>
      <c r="K167" s="172">
        <v>50</v>
      </c>
      <c r="L167" s="170"/>
      <c r="M167" s="170"/>
      <c r="N167" s="170"/>
      <c r="O167" s="170"/>
      <c r="P167" s="170"/>
      <c r="Q167" s="170"/>
      <c r="R167" s="173"/>
      <c r="T167" s="174"/>
      <c r="U167" s="170"/>
      <c r="V167" s="170"/>
      <c r="W167" s="170"/>
      <c r="X167" s="170"/>
      <c r="Y167" s="170"/>
      <c r="Z167" s="170"/>
      <c r="AA167" s="175"/>
      <c r="AT167" s="176" t="s">
        <v>149</v>
      </c>
      <c r="AU167" s="176" t="s">
        <v>98</v>
      </c>
      <c r="AV167" s="11" t="s">
        <v>146</v>
      </c>
      <c r="AW167" s="11" t="s">
        <v>40</v>
      </c>
      <c r="AX167" s="11" t="s">
        <v>23</v>
      </c>
      <c r="AY167" s="176" t="s">
        <v>141</v>
      </c>
    </row>
    <row r="168" spans="2:65" s="1" customFormat="1" ht="22.5" customHeight="1">
      <c r="B168" s="32"/>
      <c r="C168" s="154" t="s">
        <v>9</v>
      </c>
      <c r="D168" s="154" t="s">
        <v>142</v>
      </c>
      <c r="E168" s="155" t="s">
        <v>205</v>
      </c>
      <c r="F168" s="246" t="s">
        <v>206</v>
      </c>
      <c r="G168" s="247"/>
      <c r="H168" s="247"/>
      <c r="I168" s="247"/>
      <c r="J168" s="156" t="s">
        <v>154</v>
      </c>
      <c r="K168" s="157">
        <v>252.02799999999999</v>
      </c>
      <c r="L168" s="248">
        <v>0</v>
      </c>
      <c r="M168" s="247"/>
      <c r="N168" s="249">
        <f>ROUND(L168*K168,2)</f>
        <v>0</v>
      </c>
      <c r="O168" s="247"/>
      <c r="P168" s="247"/>
      <c r="Q168" s="247"/>
      <c r="R168" s="34"/>
      <c r="T168" s="158" t="s">
        <v>21</v>
      </c>
      <c r="U168" s="41" t="s">
        <v>48</v>
      </c>
      <c r="V168" s="33"/>
      <c r="W168" s="159">
        <f>V168*K168</f>
        <v>0</v>
      </c>
      <c r="X168" s="159">
        <v>0</v>
      </c>
      <c r="Y168" s="159">
        <f>X168*K168</f>
        <v>0</v>
      </c>
      <c r="Z168" s="159">
        <v>0</v>
      </c>
      <c r="AA168" s="160">
        <f>Z168*K168</f>
        <v>0</v>
      </c>
      <c r="AR168" s="15" t="s">
        <v>146</v>
      </c>
      <c r="AT168" s="15" t="s">
        <v>142</v>
      </c>
      <c r="AU168" s="15" t="s">
        <v>98</v>
      </c>
      <c r="AY168" s="15" t="s">
        <v>141</v>
      </c>
      <c r="BE168" s="101">
        <f>IF(U168="základní",N168,0)</f>
        <v>0</v>
      </c>
      <c r="BF168" s="101">
        <f>IF(U168="snížená",N168,0)</f>
        <v>0</v>
      </c>
      <c r="BG168" s="101">
        <f>IF(U168="zákl. přenesená",N168,0)</f>
        <v>0</v>
      </c>
      <c r="BH168" s="101">
        <f>IF(U168="sníž. přenesená",N168,0)</f>
        <v>0</v>
      </c>
      <c r="BI168" s="101">
        <f>IF(U168="nulová",N168,0)</f>
        <v>0</v>
      </c>
      <c r="BJ168" s="15" t="s">
        <v>23</v>
      </c>
      <c r="BK168" s="101">
        <f>ROUND(L168*K168,2)</f>
        <v>0</v>
      </c>
      <c r="BL168" s="15" t="s">
        <v>146</v>
      </c>
      <c r="BM168" s="15" t="s">
        <v>207</v>
      </c>
    </row>
    <row r="169" spans="2:65" s="10" customFormat="1" ht="22.5" customHeight="1">
      <c r="B169" s="161"/>
      <c r="C169" s="162"/>
      <c r="D169" s="162"/>
      <c r="E169" s="163" t="s">
        <v>21</v>
      </c>
      <c r="F169" s="240" t="s">
        <v>208</v>
      </c>
      <c r="G169" s="241"/>
      <c r="H169" s="241"/>
      <c r="I169" s="241"/>
      <c r="J169" s="162"/>
      <c r="K169" s="164">
        <v>232.75</v>
      </c>
      <c r="L169" s="162"/>
      <c r="M169" s="162"/>
      <c r="N169" s="162"/>
      <c r="O169" s="162"/>
      <c r="P169" s="162"/>
      <c r="Q169" s="162"/>
      <c r="R169" s="165"/>
      <c r="T169" s="166"/>
      <c r="U169" s="162"/>
      <c r="V169" s="162"/>
      <c r="W169" s="162"/>
      <c r="X169" s="162"/>
      <c r="Y169" s="162"/>
      <c r="Z169" s="162"/>
      <c r="AA169" s="167"/>
      <c r="AT169" s="168" t="s">
        <v>149</v>
      </c>
      <c r="AU169" s="168" t="s">
        <v>98</v>
      </c>
      <c r="AV169" s="10" t="s">
        <v>98</v>
      </c>
      <c r="AW169" s="10" t="s">
        <v>40</v>
      </c>
      <c r="AX169" s="10" t="s">
        <v>83</v>
      </c>
      <c r="AY169" s="168" t="s">
        <v>141</v>
      </c>
    </row>
    <row r="170" spans="2:65" s="10" customFormat="1" ht="22.5" customHeight="1">
      <c r="B170" s="161"/>
      <c r="C170" s="162"/>
      <c r="D170" s="162"/>
      <c r="E170" s="163" t="s">
        <v>21</v>
      </c>
      <c r="F170" s="252" t="s">
        <v>209</v>
      </c>
      <c r="G170" s="241"/>
      <c r="H170" s="241"/>
      <c r="I170" s="241"/>
      <c r="J170" s="162"/>
      <c r="K170" s="164">
        <v>19.277999999999999</v>
      </c>
      <c r="L170" s="162"/>
      <c r="M170" s="162"/>
      <c r="N170" s="162"/>
      <c r="O170" s="162"/>
      <c r="P170" s="162"/>
      <c r="Q170" s="162"/>
      <c r="R170" s="165"/>
      <c r="T170" s="166"/>
      <c r="U170" s="162"/>
      <c r="V170" s="162"/>
      <c r="W170" s="162"/>
      <c r="X170" s="162"/>
      <c r="Y170" s="162"/>
      <c r="Z170" s="162"/>
      <c r="AA170" s="167"/>
      <c r="AT170" s="168" t="s">
        <v>149</v>
      </c>
      <c r="AU170" s="168" t="s">
        <v>98</v>
      </c>
      <c r="AV170" s="10" t="s">
        <v>98</v>
      </c>
      <c r="AW170" s="10" t="s">
        <v>40</v>
      </c>
      <c r="AX170" s="10" t="s">
        <v>83</v>
      </c>
      <c r="AY170" s="168" t="s">
        <v>141</v>
      </c>
    </row>
    <row r="171" spans="2:65" s="11" customFormat="1" ht="22.5" customHeight="1">
      <c r="B171" s="169"/>
      <c r="C171" s="170"/>
      <c r="D171" s="170"/>
      <c r="E171" s="171" t="s">
        <v>21</v>
      </c>
      <c r="F171" s="250" t="s">
        <v>150</v>
      </c>
      <c r="G171" s="251"/>
      <c r="H171" s="251"/>
      <c r="I171" s="251"/>
      <c r="J171" s="170"/>
      <c r="K171" s="172">
        <v>252.02799999999999</v>
      </c>
      <c r="L171" s="170"/>
      <c r="M171" s="170"/>
      <c r="N171" s="170"/>
      <c r="O171" s="170"/>
      <c r="P171" s="170"/>
      <c r="Q171" s="170"/>
      <c r="R171" s="173"/>
      <c r="T171" s="174"/>
      <c r="U171" s="170"/>
      <c r="V171" s="170"/>
      <c r="W171" s="170"/>
      <c r="X171" s="170"/>
      <c r="Y171" s="170"/>
      <c r="Z171" s="170"/>
      <c r="AA171" s="175"/>
      <c r="AT171" s="176" t="s">
        <v>149</v>
      </c>
      <c r="AU171" s="176" t="s">
        <v>98</v>
      </c>
      <c r="AV171" s="11" t="s">
        <v>146</v>
      </c>
      <c r="AW171" s="11" t="s">
        <v>40</v>
      </c>
      <c r="AX171" s="11" t="s">
        <v>23</v>
      </c>
      <c r="AY171" s="176" t="s">
        <v>141</v>
      </c>
    </row>
    <row r="172" spans="2:65" s="1" customFormat="1" ht="22.5" customHeight="1">
      <c r="B172" s="32"/>
      <c r="C172" s="154" t="s">
        <v>210</v>
      </c>
      <c r="D172" s="154" t="s">
        <v>142</v>
      </c>
      <c r="E172" s="155" t="s">
        <v>211</v>
      </c>
      <c r="F172" s="246" t="s">
        <v>212</v>
      </c>
      <c r="G172" s="247"/>
      <c r="H172" s="247"/>
      <c r="I172" s="247"/>
      <c r="J172" s="156" t="s">
        <v>154</v>
      </c>
      <c r="K172" s="157">
        <v>15.9</v>
      </c>
      <c r="L172" s="248">
        <v>0</v>
      </c>
      <c r="M172" s="247"/>
      <c r="N172" s="249">
        <f>ROUND(L172*K172,2)</f>
        <v>0</v>
      </c>
      <c r="O172" s="247"/>
      <c r="P172" s="247"/>
      <c r="Q172" s="247"/>
      <c r="R172" s="34"/>
      <c r="T172" s="158" t="s">
        <v>21</v>
      </c>
      <c r="U172" s="41" t="s">
        <v>48</v>
      </c>
      <c r="V172" s="33"/>
      <c r="W172" s="159">
        <f>V172*K172</f>
        <v>0</v>
      </c>
      <c r="X172" s="159">
        <v>0</v>
      </c>
      <c r="Y172" s="159">
        <f>X172*K172</f>
        <v>0</v>
      </c>
      <c r="Z172" s="159">
        <v>0</v>
      </c>
      <c r="AA172" s="160">
        <f>Z172*K172</f>
        <v>0</v>
      </c>
      <c r="AR172" s="15" t="s">
        <v>146</v>
      </c>
      <c r="AT172" s="15" t="s">
        <v>142</v>
      </c>
      <c r="AU172" s="15" t="s">
        <v>98</v>
      </c>
      <c r="AY172" s="15" t="s">
        <v>141</v>
      </c>
      <c r="BE172" s="101">
        <f>IF(U172="základní",N172,0)</f>
        <v>0</v>
      </c>
      <c r="BF172" s="101">
        <f>IF(U172="snížená",N172,0)</f>
        <v>0</v>
      </c>
      <c r="BG172" s="101">
        <f>IF(U172="zákl. přenesená",N172,0)</f>
        <v>0</v>
      </c>
      <c r="BH172" s="101">
        <f>IF(U172="sníž. přenesená",N172,0)</f>
        <v>0</v>
      </c>
      <c r="BI172" s="101">
        <f>IF(U172="nulová",N172,0)</f>
        <v>0</v>
      </c>
      <c r="BJ172" s="15" t="s">
        <v>23</v>
      </c>
      <c r="BK172" s="101">
        <f>ROUND(L172*K172,2)</f>
        <v>0</v>
      </c>
      <c r="BL172" s="15" t="s">
        <v>146</v>
      </c>
      <c r="BM172" s="15" t="s">
        <v>213</v>
      </c>
    </row>
    <row r="173" spans="2:65" s="10" customFormat="1" ht="22.5" customHeight="1">
      <c r="B173" s="161"/>
      <c r="C173" s="162"/>
      <c r="D173" s="162"/>
      <c r="E173" s="163" t="s">
        <v>21</v>
      </c>
      <c r="F173" s="240" t="s">
        <v>214</v>
      </c>
      <c r="G173" s="241"/>
      <c r="H173" s="241"/>
      <c r="I173" s="241"/>
      <c r="J173" s="162"/>
      <c r="K173" s="164">
        <v>15.9</v>
      </c>
      <c r="L173" s="162"/>
      <c r="M173" s="162"/>
      <c r="N173" s="162"/>
      <c r="O173" s="162"/>
      <c r="P173" s="162"/>
      <c r="Q173" s="162"/>
      <c r="R173" s="165"/>
      <c r="T173" s="166"/>
      <c r="U173" s="162"/>
      <c r="V173" s="162"/>
      <c r="W173" s="162"/>
      <c r="X173" s="162"/>
      <c r="Y173" s="162"/>
      <c r="Z173" s="162"/>
      <c r="AA173" s="167"/>
      <c r="AT173" s="168" t="s">
        <v>149</v>
      </c>
      <c r="AU173" s="168" t="s">
        <v>98</v>
      </c>
      <c r="AV173" s="10" t="s">
        <v>98</v>
      </c>
      <c r="AW173" s="10" t="s">
        <v>40</v>
      </c>
      <c r="AX173" s="10" t="s">
        <v>83</v>
      </c>
      <c r="AY173" s="168" t="s">
        <v>141</v>
      </c>
    </row>
    <row r="174" spans="2:65" s="11" customFormat="1" ht="22.5" customHeight="1">
      <c r="B174" s="169"/>
      <c r="C174" s="170"/>
      <c r="D174" s="170"/>
      <c r="E174" s="171" t="s">
        <v>21</v>
      </c>
      <c r="F174" s="250" t="s">
        <v>150</v>
      </c>
      <c r="G174" s="251"/>
      <c r="H174" s="251"/>
      <c r="I174" s="251"/>
      <c r="J174" s="170"/>
      <c r="K174" s="172">
        <v>15.9</v>
      </c>
      <c r="L174" s="170"/>
      <c r="M174" s="170"/>
      <c r="N174" s="170"/>
      <c r="O174" s="170"/>
      <c r="P174" s="170"/>
      <c r="Q174" s="170"/>
      <c r="R174" s="173"/>
      <c r="T174" s="174"/>
      <c r="U174" s="170"/>
      <c r="V174" s="170"/>
      <c r="W174" s="170"/>
      <c r="X174" s="170"/>
      <c r="Y174" s="170"/>
      <c r="Z174" s="170"/>
      <c r="AA174" s="175"/>
      <c r="AT174" s="176" t="s">
        <v>149</v>
      </c>
      <c r="AU174" s="176" t="s">
        <v>98</v>
      </c>
      <c r="AV174" s="11" t="s">
        <v>146</v>
      </c>
      <c r="AW174" s="11" t="s">
        <v>40</v>
      </c>
      <c r="AX174" s="11" t="s">
        <v>23</v>
      </c>
      <c r="AY174" s="176" t="s">
        <v>141</v>
      </c>
    </row>
    <row r="175" spans="2:65" s="9" customFormat="1" ht="29.85" customHeight="1">
      <c r="B175" s="143"/>
      <c r="C175" s="144"/>
      <c r="D175" s="153" t="s">
        <v>109</v>
      </c>
      <c r="E175" s="153"/>
      <c r="F175" s="153"/>
      <c r="G175" s="153"/>
      <c r="H175" s="153"/>
      <c r="I175" s="153"/>
      <c r="J175" s="153"/>
      <c r="K175" s="153"/>
      <c r="L175" s="153"/>
      <c r="M175" s="153"/>
      <c r="N175" s="262">
        <f>BK175</f>
        <v>0</v>
      </c>
      <c r="O175" s="263"/>
      <c r="P175" s="263"/>
      <c r="Q175" s="263"/>
      <c r="R175" s="146"/>
      <c r="T175" s="147"/>
      <c r="U175" s="144"/>
      <c r="V175" s="144"/>
      <c r="W175" s="148">
        <f>SUM(W176:W197)</f>
        <v>0</v>
      </c>
      <c r="X175" s="144"/>
      <c r="Y175" s="148">
        <f>SUM(Y176:Y197)</f>
        <v>0</v>
      </c>
      <c r="Z175" s="144"/>
      <c r="AA175" s="149">
        <f>SUM(AA176:AA197)</f>
        <v>0</v>
      </c>
      <c r="AR175" s="150" t="s">
        <v>23</v>
      </c>
      <c r="AT175" s="151" t="s">
        <v>82</v>
      </c>
      <c r="AU175" s="151" t="s">
        <v>23</v>
      </c>
      <c r="AY175" s="150" t="s">
        <v>141</v>
      </c>
      <c r="BK175" s="152">
        <f>SUM(BK176:BK197)</f>
        <v>0</v>
      </c>
    </row>
    <row r="176" spans="2:65" s="1" customFormat="1" ht="22.5" customHeight="1">
      <c r="B176" s="32"/>
      <c r="C176" s="154" t="s">
        <v>215</v>
      </c>
      <c r="D176" s="154" t="s">
        <v>142</v>
      </c>
      <c r="E176" s="155" t="s">
        <v>216</v>
      </c>
      <c r="F176" s="246" t="s">
        <v>217</v>
      </c>
      <c r="G176" s="247"/>
      <c r="H176" s="247"/>
      <c r="I176" s="247"/>
      <c r="J176" s="156" t="s">
        <v>218</v>
      </c>
      <c r="K176" s="157">
        <v>33.180999999999997</v>
      </c>
      <c r="L176" s="248">
        <v>0</v>
      </c>
      <c r="M176" s="247"/>
      <c r="N176" s="249">
        <f>ROUND(L176*K176,2)</f>
        <v>0</v>
      </c>
      <c r="O176" s="247"/>
      <c r="P176" s="247"/>
      <c r="Q176" s="247"/>
      <c r="R176" s="34"/>
      <c r="T176" s="158" t="s">
        <v>21</v>
      </c>
      <c r="U176" s="41" t="s">
        <v>48</v>
      </c>
      <c r="V176" s="33"/>
      <c r="W176" s="159">
        <f>V176*K176</f>
        <v>0</v>
      </c>
      <c r="X176" s="159">
        <v>0</v>
      </c>
      <c r="Y176" s="159">
        <f>X176*K176</f>
        <v>0</v>
      </c>
      <c r="Z176" s="159">
        <v>0</v>
      </c>
      <c r="AA176" s="160">
        <f>Z176*K176</f>
        <v>0</v>
      </c>
      <c r="AR176" s="15" t="s">
        <v>146</v>
      </c>
      <c r="AT176" s="15" t="s">
        <v>142</v>
      </c>
      <c r="AU176" s="15" t="s">
        <v>98</v>
      </c>
      <c r="AY176" s="15" t="s">
        <v>141</v>
      </c>
      <c r="BE176" s="101">
        <f>IF(U176="základní",N176,0)</f>
        <v>0</v>
      </c>
      <c r="BF176" s="101">
        <f>IF(U176="snížená",N176,0)</f>
        <v>0</v>
      </c>
      <c r="BG176" s="101">
        <f>IF(U176="zákl. přenesená",N176,0)</f>
        <v>0</v>
      </c>
      <c r="BH176" s="101">
        <f>IF(U176="sníž. přenesená",N176,0)</f>
        <v>0</v>
      </c>
      <c r="BI176" s="101">
        <f>IF(U176="nulová",N176,0)</f>
        <v>0</v>
      </c>
      <c r="BJ176" s="15" t="s">
        <v>23</v>
      </c>
      <c r="BK176" s="101">
        <f>ROUND(L176*K176,2)</f>
        <v>0</v>
      </c>
      <c r="BL176" s="15" t="s">
        <v>146</v>
      </c>
      <c r="BM176" s="15" t="s">
        <v>219</v>
      </c>
    </row>
    <row r="177" spans="2:65" s="10" customFormat="1" ht="22.5" customHeight="1">
      <c r="B177" s="161"/>
      <c r="C177" s="162"/>
      <c r="D177" s="162"/>
      <c r="E177" s="163" t="s">
        <v>21</v>
      </c>
      <c r="F177" s="240" t="s">
        <v>220</v>
      </c>
      <c r="G177" s="241"/>
      <c r="H177" s="241"/>
      <c r="I177" s="241"/>
      <c r="J177" s="162"/>
      <c r="K177" s="164">
        <v>33.180999999999997</v>
      </c>
      <c r="L177" s="162"/>
      <c r="M177" s="162"/>
      <c r="N177" s="162"/>
      <c r="O177" s="162"/>
      <c r="P177" s="162"/>
      <c r="Q177" s="162"/>
      <c r="R177" s="165"/>
      <c r="T177" s="166"/>
      <c r="U177" s="162"/>
      <c r="V177" s="162"/>
      <c r="W177" s="162"/>
      <c r="X177" s="162"/>
      <c r="Y177" s="162"/>
      <c r="Z177" s="162"/>
      <c r="AA177" s="167"/>
      <c r="AT177" s="168" t="s">
        <v>149</v>
      </c>
      <c r="AU177" s="168" t="s">
        <v>98</v>
      </c>
      <c r="AV177" s="10" t="s">
        <v>98</v>
      </c>
      <c r="AW177" s="10" t="s">
        <v>40</v>
      </c>
      <c r="AX177" s="10" t="s">
        <v>83</v>
      </c>
      <c r="AY177" s="168" t="s">
        <v>141</v>
      </c>
    </row>
    <row r="178" spans="2:65" s="11" customFormat="1" ht="22.5" customHeight="1">
      <c r="B178" s="169"/>
      <c r="C178" s="170"/>
      <c r="D178" s="170"/>
      <c r="E178" s="171" t="s">
        <v>21</v>
      </c>
      <c r="F178" s="250" t="s">
        <v>150</v>
      </c>
      <c r="G178" s="251"/>
      <c r="H178" s="251"/>
      <c r="I178" s="251"/>
      <c r="J178" s="170"/>
      <c r="K178" s="172">
        <v>33.180999999999997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149</v>
      </c>
      <c r="AU178" s="176" t="s">
        <v>98</v>
      </c>
      <c r="AV178" s="11" t="s">
        <v>146</v>
      </c>
      <c r="AW178" s="11" t="s">
        <v>40</v>
      </c>
      <c r="AX178" s="11" t="s">
        <v>23</v>
      </c>
      <c r="AY178" s="176" t="s">
        <v>141</v>
      </c>
    </row>
    <row r="179" spans="2:65" s="1" customFormat="1" ht="22.5" customHeight="1">
      <c r="B179" s="32"/>
      <c r="C179" s="154" t="s">
        <v>221</v>
      </c>
      <c r="D179" s="154" t="s">
        <v>142</v>
      </c>
      <c r="E179" s="155" t="s">
        <v>222</v>
      </c>
      <c r="F179" s="246" t="s">
        <v>223</v>
      </c>
      <c r="G179" s="247"/>
      <c r="H179" s="247"/>
      <c r="I179" s="247"/>
      <c r="J179" s="156" t="s">
        <v>218</v>
      </c>
      <c r="K179" s="157">
        <v>33.180999999999997</v>
      </c>
      <c r="L179" s="248">
        <v>0</v>
      </c>
      <c r="M179" s="247"/>
      <c r="N179" s="249">
        <f>ROUND(L179*K179,2)</f>
        <v>0</v>
      </c>
      <c r="O179" s="247"/>
      <c r="P179" s="247"/>
      <c r="Q179" s="247"/>
      <c r="R179" s="34"/>
      <c r="T179" s="158" t="s">
        <v>21</v>
      </c>
      <c r="U179" s="41" t="s">
        <v>48</v>
      </c>
      <c r="V179" s="33"/>
      <c r="W179" s="159">
        <f>V179*K179</f>
        <v>0</v>
      </c>
      <c r="X179" s="159">
        <v>0</v>
      </c>
      <c r="Y179" s="159">
        <f>X179*K179</f>
        <v>0</v>
      </c>
      <c r="Z179" s="159">
        <v>0</v>
      </c>
      <c r="AA179" s="160">
        <f>Z179*K179</f>
        <v>0</v>
      </c>
      <c r="AR179" s="15" t="s">
        <v>146</v>
      </c>
      <c r="AT179" s="15" t="s">
        <v>142</v>
      </c>
      <c r="AU179" s="15" t="s">
        <v>98</v>
      </c>
      <c r="AY179" s="15" t="s">
        <v>141</v>
      </c>
      <c r="BE179" s="101">
        <f>IF(U179="základní",N179,0)</f>
        <v>0</v>
      </c>
      <c r="BF179" s="101">
        <f>IF(U179="snížená",N179,0)</f>
        <v>0</v>
      </c>
      <c r="BG179" s="101">
        <f>IF(U179="zákl. přenesená",N179,0)</f>
        <v>0</v>
      </c>
      <c r="BH179" s="101">
        <f>IF(U179="sníž. přenesená",N179,0)</f>
        <v>0</v>
      </c>
      <c r="BI179" s="101">
        <f>IF(U179="nulová",N179,0)</f>
        <v>0</v>
      </c>
      <c r="BJ179" s="15" t="s">
        <v>23</v>
      </c>
      <c r="BK179" s="101">
        <f>ROUND(L179*K179,2)</f>
        <v>0</v>
      </c>
      <c r="BL179" s="15" t="s">
        <v>146</v>
      </c>
      <c r="BM179" s="15" t="s">
        <v>224</v>
      </c>
    </row>
    <row r="180" spans="2:65" s="1" customFormat="1" ht="44.25" customHeight="1">
      <c r="B180" s="32"/>
      <c r="C180" s="154" t="s">
        <v>225</v>
      </c>
      <c r="D180" s="154" t="s">
        <v>142</v>
      </c>
      <c r="E180" s="155" t="s">
        <v>226</v>
      </c>
      <c r="F180" s="246" t="s">
        <v>227</v>
      </c>
      <c r="G180" s="247"/>
      <c r="H180" s="247"/>
      <c r="I180" s="247"/>
      <c r="J180" s="156" t="s">
        <v>218</v>
      </c>
      <c r="K180" s="157">
        <v>33.180999999999997</v>
      </c>
      <c r="L180" s="248">
        <v>0</v>
      </c>
      <c r="M180" s="247"/>
      <c r="N180" s="249">
        <f>ROUND(L180*K180,2)</f>
        <v>0</v>
      </c>
      <c r="O180" s="247"/>
      <c r="P180" s="247"/>
      <c r="Q180" s="247"/>
      <c r="R180" s="34"/>
      <c r="T180" s="158" t="s">
        <v>21</v>
      </c>
      <c r="U180" s="41" t="s">
        <v>48</v>
      </c>
      <c r="V180" s="33"/>
      <c r="W180" s="159">
        <f>V180*K180</f>
        <v>0</v>
      </c>
      <c r="X180" s="159">
        <v>0</v>
      </c>
      <c r="Y180" s="159">
        <f>X180*K180</f>
        <v>0</v>
      </c>
      <c r="Z180" s="159">
        <v>0</v>
      </c>
      <c r="AA180" s="160">
        <f>Z180*K180</f>
        <v>0</v>
      </c>
      <c r="AR180" s="15" t="s">
        <v>146</v>
      </c>
      <c r="AT180" s="15" t="s">
        <v>142</v>
      </c>
      <c r="AU180" s="15" t="s">
        <v>98</v>
      </c>
      <c r="AY180" s="15" t="s">
        <v>141</v>
      </c>
      <c r="BE180" s="101">
        <f>IF(U180="základní",N180,0)</f>
        <v>0</v>
      </c>
      <c r="BF180" s="101">
        <f>IF(U180="snížená",N180,0)</f>
        <v>0</v>
      </c>
      <c r="BG180" s="101">
        <f>IF(U180="zákl. přenesená",N180,0)</f>
        <v>0</v>
      </c>
      <c r="BH180" s="101">
        <f>IF(U180="sníž. přenesená",N180,0)</f>
        <v>0</v>
      </c>
      <c r="BI180" s="101">
        <f>IF(U180="nulová",N180,0)</f>
        <v>0</v>
      </c>
      <c r="BJ180" s="15" t="s">
        <v>23</v>
      </c>
      <c r="BK180" s="101">
        <f>ROUND(L180*K180,2)</f>
        <v>0</v>
      </c>
      <c r="BL180" s="15" t="s">
        <v>146</v>
      </c>
      <c r="BM180" s="15" t="s">
        <v>228</v>
      </c>
    </row>
    <row r="181" spans="2:65" s="1" customFormat="1" ht="22.5" customHeight="1">
      <c r="B181" s="32"/>
      <c r="C181" s="154" t="s">
        <v>8</v>
      </c>
      <c r="D181" s="154" t="s">
        <v>142</v>
      </c>
      <c r="E181" s="155" t="s">
        <v>229</v>
      </c>
      <c r="F181" s="246" t="s">
        <v>230</v>
      </c>
      <c r="G181" s="247"/>
      <c r="H181" s="247"/>
      <c r="I181" s="247"/>
      <c r="J181" s="156" t="s">
        <v>183</v>
      </c>
      <c r="K181" s="157">
        <v>18</v>
      </c>
      <c r="L181" s="248">
        <v>0</v>
      </c>
      <c r="M181" s="247"/>
      <c r="N181" s="249">
        <f>ROUND(L181*K181,2)</f>
        <v>0</v>
      </c>
      <c r="O181" s="247"/>
      <c r="P181" s="247"/>
      <c r="Q181" s="247"/>
      <c r="R181" s="34"/>
      <c r="T181" s="158" t="s">
        <v>21</v>
      </c>
      <c r="U181" s="41" t="s">
        <v>48</v>
      </c>
      <c r="V181" s="33"/>
      <c r="W181" s="159">
        <f>V181*K181</f>
        <v>0</v>
      </c>
      <c r="X181" s="159">
        <v>0</v>
      </c>
      <c r="Y181" s="159">
        <f>X181*K181</f>
        <v>0</v>
      </c>
      <c r="Z181" s="159">
        <v>0</v>
      </c>
      <c r="AA181" s="160">
        <f>Z181*K181</f>
        <v>0</v>
      </c>
      <c r="AR181" s="15" t="s">
        <v>146</v>
      </c>
      <c r="AT181" s="15" t="s">
        <v>142</v>
      </c>
      <c r="AU181" s="15" t="s">
        <v>98</v>
      </c>
      <c r="AY181" s="15" t="s">
        <v>141</v>
      </c>
      <c r="BE181" s="101">
        <f>IF(U181="základní",N181,0)</f>
        <v>0</v>
      </c>
      <c r="BF181" s="101">
        <f>IF(U181="snížená",N181,0)</f>
        <v>0</v>
      </c>
      <c r="BG181" s="101">
        <f>IF(U181="zákl. přenesená",N181,0)</f>
        <v>0</v>
      </c>
      <c r="BH181" s="101">
        <f>IF(U181="sníž. přenesená",N181,0)</f>
        <v>0</v>
      </c>
      <c r="BI181" s="101">
        <f>IF(U181="nulová",N181,0)</f>
        <v>0</v>
      </c>
      <c r="BJ181" s="15" t="s">
        <v>23</v>
      </c>
      <c r="BK181" s="101">
        <f>ROUND(L181*K181,2)</f>
        <v>0</v>
      </c>
      <c r="BL181" s="15" t="s">
        <v>146</v>
      </c>
      <c r="BM181" s="15" t="s">
        <v>231</v>
      </c>
    </row>
    <row r="182" spans="2:65" s="10" customFormat="1" ht="22.5" customHeight="1">
      <c r="B182" s="161"/>
      <c r="C182" s="162"/>
      <c r="D182" s="162"/>
      <c r="E182" s="163" t="s">
        <v>21</v>
      </c>
      <c r="F182" s="240" t="s">
        <v>215</v>
      </c>
      <c r="G182" s="241"/>
      <c r="H182" s="241"/>
      <c r="I182" s="241"/>
      <c r="J182" s="162"/>
      <c r="K182" s="164">
        <v>18</v>
      </c>
      <c r="L182" s="162"/>
      <c r="M182" s="162"/>
      <c r="N182" s="162"/>
      <c r="O182" s="162"/>
      <c r="P182" s="162"/>
      <c r="Q182" s="162"/>
      <c r="R182" s="165"/>
      <c r="T182" s="166"/>
      <c r="U182" s="162"/>
      <c r="V182" s="162"/>
      <c r="W182" s="162"/>
      <c r="X182" s="162"/>
      <c r="Y182" s="162"/>
      <c r="Z182" s="162"/>
      <c r="AA182" s="167"/>
      <c r="AT182" s="168" t="s">
        <v>149</v>
      </c>
      <c r="AU182" s="168" t="s">
        <v>98</v>
      </c>
      <c r="AV182" s="10" t="s">
        <v>98</v>
      </c>
      <c r="AW182" s="10" t="s">
        <v>40</v>
      </c>
      <c r="AX182" s="10" t="s">
        <v>83</v>
      </c>
      <c r="AY182" s="168" t="s">
        <v>141</v>
      </c>
    </row>
    <row r="183" spans="2:65" s="11" customFormat="1" ht="22.5" customHeight="1">
      <c r="B183" s="169"/>
      <c r="C183" s="170"/>
      <c r="D183" s="170"/>
      <c r="E183" s="171" t="s">
        <v>21</v>
      </c>
      <c r="F183" s="250" t="s">
        <v>150</v>
      </c>
      <c r="G183" s="251"/>
      <c r="H183" s="251"/>
      <c r="I183" s="251"/>
      <c r="J183" s="170"/>
      <c r="K183" s="172">
        <v>18</v>
      </c>
      <c r="L183" s="170"/>
      <c r="M183" s="170"/>
      <c r="N183" s="170"/>
      <c r="O183" s="170"/>
      <c r="P183" s="170"/>
      <c r="Q183" s="170"/>
      <c r="R183" s="173"/>
      <c r="T183" s="174"/>
      <c r="U183" s="170"/>
      <c r="V183" s="170"/>
      <c r="W183" s="170"/>
      <c r="X183" s="170"/>
      <c r="Y183" s="170"/>
      <c r="Z183" s="170"/>
      <c r="AA183" s="175"/>
      <c r="AT183" s="176" t="s">
        <v>149</v>
      </c>
      <c r="AU183" s="176" t="s">
        <v>98</v>
      </c>
      <c r="AV183" s="11" t="s">
        <v>146</v>
      </c>
      <c r="AW183" s="11" t="s">
        <v>40</v>
      </c>
      <c r="AX183" s="11" t="s">
        <v>23</v>
      </c>
      <c r="AY183" s="176" t="s">
        <v>141</v>
      </c>
    </row>
    <row r="184" spans="2:65" s="1" customFormat="1" ht="31.5" customHeight="1">
      <c r="B184" s="32"/>
      <c r="C184" s="154" t="s">
        <v>232</v>
      </c>
      <c r="D184" s="154" t="s">
        <v>142</v>
      </c>
      <c r="E184" s="155" t="s">
        <v>233</v>
      </c>
      <c r="F184" s="246" t="s">
        <v>234</v>
      </c>
      <c r="G184" s="247"/>
      <c r="H184" s="247"/>
      <c r="I184" s="247"/>
      <c r="J184" s="156" t="s">
        <v>183</v>
      </c>
      <c r="K184" s="157">
        <v>558</v>
      </c>
      <c r="L184" s="248">
        <v>0</v>
      </c>
      <c r="M184" s="247"/>
      <c r="N184" s="249">
        <f>ROUND(L184*K184,2)</f>
        <v>0</v>
      </c>
      <c r="O184" s="247"/>
      <c r="P184" s="247"/>
      <c r="Q184" s="247"/>
      <c r="R184" s="34"/>
      <c r="T184" s="158" t="s">
        <v>21</v>
      </c>
      <c r="U184" s="41" t="s">
        <v>48</v>
      </c>
      <c r="V184" s="33"/>
      <c r="W184" s="159">
        <f>V184*K184</f>
        <v>0</v>
      </c>
      <c r="X184" s="159">
        <v>0</v>
      </c>
      <c r="Y184" s="159">
        <f>X184*K184</f>
        <v>0</v>
      </c>
      <c r="Z184" s="159">
        <v>0</v>
      </c>
      <c r="AA184" s="160">
        <f>Z184*K184</f>
        <v>0</v>
      </c>
      <c r="AR184" s="15" t="s">
        <v>146</v>
      </c>
      <c r="AT184" s="15" t="s">
        <v>142</v>
      </c>
      <c r="AU184" s="15" t="s">
        <v>98</v>
      </c>
      <c r="AY184" s="15" t="s">
        <v>141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5" t="s">
        <v>23</v>
      </c>
      <c r="BK184" s="101">
        <f>ROUND(L184*K184,2)</f>
        <v>0</v>
      </c>
      <c r="BL184" s="15" t="s">
        <v>146</v>
      </c>
      <c r="BM184" s="15" t="s">
        <v>235</v>
      </c>
    </row>
    <row r="185" spans="2:65" s="10" customFormat="1" ht="22.5" customHeight="1">
      <c r="B185" s="161"/>
      <c r="C185" s="162"/>
      <c r="D185" s="162"/>
      <c r="E185" s="163" t="s">
        <v>21</v>
      </c>
      <c r="F185" s="240" t="s">
        <v>236</v>
      </c>
      <c r="G185" s="241"/>
      <c r="H185" s="241"/>
      <c r="I185" s="241"/>
      <c r="J185" s="162"/>
      <c r="K185" s="164">
        <v>558</v>
      </c>
      <c r="L185" s="162"/>
      <c r="M185" s="162"/>
      <c r="N185" s="162"/>
      <c r="O185" s="162"/>
      <c r="P185" s="162"/>
      <c r="Q185" s="162"/>
      <c r="R185" s="165"/>
      <c r="T185" s="166"/>
      <c r="U185" s="162"/>
      <c r="V185" s="162"/>
      <c r="W185" s="162"/>
      <c r="X185" s="162"/>
      <c r="Y185" s="162"/>
      <c r="Z185" s="162"/>
      <c r="AA185" s="167"/>
      <c r="AT185" s="168" t="s">
        <v>149</v>
      </c>
      <c r="AU185" s="168" t="s">
        <v>98</v>
      </c>
      <c r="AV185" s="10" t="s">
        <v>98</v>
      </c>
      <c r="AW185" s="10" t="s">
        <v>40</v>
      </c>
      <c r="AX185" s="10" t="s">
        <v>83</v>
      </c>
      <c r="AY185" s="168" t="s">
        <v>141</v>
      </c>
    </row>
    <row r="186" spans="2:65" s="11" customFormat="1" ht="22.5" customHeight="1">
      <c r="B186" s="169"/>
      <c r="C186" s="170"/>
      <c r="D186" s="170"/>
      <c r="E186" s="171" t="s">
        <v>21</v>
      </c>
      <c r="F186" s="250" t="s">
        <v>150</v>
      </c>
      <c r="G186" s="251"/>
      <c r="H186" s="251"/>
      <c r="I186" s="251"/>
      <c r="J186" s="170"/>
      <c r="K186" s="172">
        <v>558</v>
      </c>
      <c r="L186" s="170"/>
      <c r="M186" s="170"/>
      <c r="N186" s="170"/>
      <c r="O186" s="170"/>
      <c r="P186" s="170"/>
      <c r="Q186" s="170"/>
      <c r="R186" s="173"/>
      <c r="T186" s="174"/>
      <c r="U186" s="170"/>
      <c r="V186" s="170"/>
      <c r="W186" s="170"/>
      <c r="X186" s="170"/>
      <c r="Y186" s="170"/>
      <c r="Z186" s="170"/>
      <c r="AA186" s="175"/>
      <c r="AT186" s="176" t="s">
        <v>149</v>
      </c>
      <c r="AU186" s="176" t="s">
        <v>98</v>
      </c>
      <c r="AV186" s="11" t="s">
        <v>146</v>
      </c>
      <c r="AW186" s="11" t="s">
        <v>40</v>
      </c>
      <c r="AX186" s="11" t="s">
        <v>23</v>
      </c>
      <c r="AY186" s="176" t="s">
        <v>141</v>
      </c>
    </row>
    <row r="187" spans="2:65" s="1" customFormat="1" ht="31.5" customHeight="1">
      <c r="B187" s="32"/>
      <c r="C187" s="154" t="s">
        <v>237</v>
      </c>
      <c r="D187" s="154" t="s">
        <v>142</v>
      </c>
      <c r="E187" s="155" t="s">
        <v>238</v>
      </c>
      <c r="F187" s="246" t="s">
        <v>239</v>
      </c>
      <c r="G187" s="247"/>
      <c r="H187" s="247"/>
      <c r="I187" s="247"/>
      <c r="J187" s="156" t="s">
        <v>218</v>
      </c>
      <c r="K187" s="157">
        <v>33.180999999999997</v>
      </c>
      <c r="L187" s="248">
        <v>0</v>
      </c>
      <c r="M187" s="247"/>
      <c r="N187" s="249">
        <f>ROUND(L187*K187,2)</f>
        <v>0</v>
      </c>
      <c r="O187" s="247"/>
      <c r="P187" s="247"/>
      <c r="Q187" s="247"/>
      <c r="R187" s="34"/>
      <c r="T187" s="158" t="s">
        <v>21</v>
      </c>
      <c r="U187" s="41" t="s">
        <v>48</v>
      </c>
      <c r="V187" s="33"/>
      <c r="W187" s="159">
        <f>V187*K187</f>
        <v>0</v>
      </c>
      <c r="X187" s="159">
        <v>0</v>
      </c>
      <c r="Y187" s="159">
        <f>X187*K187</f>
        <v>0</v>
      </c>
      <c r="Z187" s="159">
        <v>0</v>
      </c>
      <c r="AA187" s="160">
        <f>Z187*K187</f>
        <v>0</v>
      </c>
      <c r="AR187" s="15" t="s">
        <v>146</v>
      </c>
      <c r="AT187" s="15" t="s">
        <v>142</v>
      </c>
      <c r="AU187" s="15" t="s">
        <v>98</v>
      </c>
      <c r="AY187" s="15" t="s">
        <v>141</v>
      </c>
      <c r="BE187" s="101">
        <f>IF(U187="základní",N187,0)</f>
        <v>0</v>
      </c>
      <c r="BF187" s="101">
        <f>IF(U187="snížená",N187,0)</f>
        <v>0</v>
      </c>
      <c r="BG187" s="101">
        <f>IF(U187="zákl. přenesená",N187,0)</f>
        <v>0</v>
      </c>
      <c r="BH187" s="101">
        <f>IF(U187="sníž. přenesená",N187,0)</f>
        <v>0</v>
      </c>
      <c r="BI187" s="101">
        <f>IF(U187="nulová",N187,0)</f>
        <v>0</v>
      </c>
      <c r="BJ187" s="15" t="s">
        <v>23</v>
      </c>
      <c r="BK187" s="101">
        <f>ROUND(L187*K187,2)</f>
        <v>0</v>
      </c>
      <c r="BL187" s="15" t="s">
        <v>146</v>
      </c>
      <c r="BM187" s="15" t="s">
        <v>240</v>
      </c>
    </row>
    <row r="188" spans="2:65" s="1" customFormat="1" ht="31.5" customHeight="1">
      <c r="B188" s="32"/>
      <c r="C188" s="154" t="s">
        <v>241</v>
      </c>
      <c r="D188" s="154" t="s">
        <v>142</v>
      </c>
      <c r="E188" s="155" t="s">
        <v>242</v>
      </c>
      <c r="F188" s="246" t="s">
        <v>243</v>
      </c>
      <c r="G188" s="247"/>
      <c r="H188" s="247"/>
      <c r="I188" s="247"/>
      <c r="J188" s="156" t="s">
        <v>218</v>
      </c>
      <c r="K188" s="157">
        <v>232.267</v>
      </c>
      <c r="L188" s="248">
        <v>0</v>
      </c>
      <c r="M188" s="247"/>
      <c r="N188" s="249">
        <f>ROUND(L188*K188,2)</f>
        <v>0</v>
      </c>
      <c r="O188" s="247"/>
      <c r="P188" s="247"/>
      <c r="Q188" s="247"/>
      <c r="R188" s="34"/>
      <c r="T188" s="158" t="s">
        <v>21</v>
      </c>
      <c r="U188" s="41" t="s">
        <v>48</v>
      </c>
      <c r="V188" s="33"/>
      <c r="W188" s="159">
        <f>V188*K188</f>
        <v>0</v>
      </c>
      <c r="X188" s="159">
        <v>0</v>
      </c>
      <c r="Y188" s="159">
        <f>X188*K188</f>
        <v>0</v>
      </c>
      <c r="Z188" s="159">
        <v>0</v>
      </c>
      <c r="AA188" s="160">
        <f>Z188*K188</f>
        <v>0</v>
      </c>
      <c r="AR188" s="15" t="s">
        <v>146</v>
      </c>
      <c r="AT188" s="15" t="s">
        <v>142</v>
      </c>
      <c r="AU188" s="15" t="s">
        <v>98</v>
      </c>
      <c r="AY188" s="15" t="s">
        <v>141</v>
      </c>
      <c r="BE188" s="101">
        <f>IF(U188="základní",N188,0)</f>
        <v>0</v>
      </c>
      <c r="BF188" s="101">
        <f>IF(U188="snížená",N188,0)</f>
        <v>0</v>
      </c>
      <c r="BG188" s="101">
        <f>IF(U188="zákl. přenesená",N188,0)</f>
        <v>0</v>
      </c>
      <c r="BH188" s="101">
        <f>IF(U188="sníž. přenesená",N188,0)</f>
        <v>0</v>
      </c>
      <c r="BI188" s="101">
        <f>IF(U188="nulová",N188,0)</f>
        <v>0</v>
      </c>
      <c r="BJ188" s="15" t="s">
        <v>23</v>
      </c>
      <c r="BK188" s="101">
        <f>ROUND(L188*K188,2)</f>
        <v>0</v>
      </c>
      <c r="BL188" s="15" t="s">
        <v>146</v>
      </c>
      <c r="BM188" s="15" t="s">
        <v>244</v>
      </c>
    </row>
    <row r="189" spans="2:65" s="1" customFormat="1" ht="31.5" customHeight="1">
      <c r="B189" s="32"/>
      <c r="C189" s="154" t="s">
        <v>245</v>
      </c>
      <c r="D189" s="154" t="s">
        <v>142</v>
      </c>
      <c r="E189" s="155" t="s">
        <v>246</v>
      </c>
      <c r="F189" s="246" t="s">
        <v>247</v>
      </c>
      <c r="G189" s="247"/>
      <c r="H189" s="247"/>
      <c r="I189" s="247"/>
      <c r="J189" s="156" t="s">
        <v>218</v>
      </c>
      <c r="K189" s="157">
        <v>29.863</v>
      </c>
      <c r="L189" s="248">
        <v>0</v>
      </c>
      <c r="M189" s="247"/>
      <c r="N189" s="249">
        <f>ROUND(L189*K189,2)</f>
        <v>0</v>
      </c>
      <c r="O189" s="247"/>
      <c r="P189" s="247"/>
      <c r="Q189" s="247"/>
      <c r="R189" s="34"/>
      <c r="T189" s="158" t="s">
        <v>21</v>
      </c>
      <c r="U189" s="41" t="s">
        <v>48</v>
      </c>
      <c r="V189" s="33"/>
      <c r="W189" s="159">
        <f>V189*K189</f>
        <v>0</v>
      </c>
      <c r="X189" s="159">
        <v>0</v>
      </c>
      <c r="Y189" s="159">
        <f>X189*K189</f>
        <v>0</v>
      </c>
      <c r="Z189" s="159">
        <v>0</v>
      </c>
      <c r="AA189" s="160">
        <f>Z189*K189</f>
        <v>0</v>
      </c>
      <c r="AR189" s="15" t="s">
        <v>146</v>
      </c>
      <c r="AT189" s="15" t="s">
        <v>142</v>
      </c>
      <c r="AU189" s="15" t="s">
        <v>98</v>
      </c>
      <c r="AY189" s="15" t="s">
        <v>141</v>
      </c>
      <c r="BE189" s="101">
        <f>IF(U189="základní",N189,0)</f>
        <v>0</v>
      </c>
      <c r="BF189" s="101">
        <f>IF(U189="snížená",N189,0)</f>
        <v>0</v>
      </c>
      <c r="BG189" s="101">
        <f>IF(U189="zákl. přenesená",N189,0)</f>
        <v>0</v>
      </c>
      <c r="BH189" s="101">
        <f>IF(U189="sníž. přenesená",N189,0)</f>
        <v>0</v>
      </c>
      <c r="BI189" s="101">
        <f>IF(U189="nulová",N189,0)</f>
        <v>0</v>
      </c>
      <c r="BJ189" s="15" t="s">
        <v>23</v>
      </c>
      <c r="BK189" s="101">
        <f>ROUND(L189*K189,2)</f>
        <v>0</v>
      </c>
      <c r="BL189" s="15" t="s">
        <v>146</v>
      </c>
      <c r="BM189" s="15" t="s">
        <v>248</v>
      </c>
    </row>
    <row r="190" spans="2:65" s="10" customFormat="1" ht="22.5" customHeight="1">
      <c r="B190" s="161"/>
      <c r="C190" s="162"/>
      <c r="D190" s="162"/>
      <c r="E190" s="163" t="s">
        <v>21</v>
      </c>
      <c r="F190" s="240" t="s">
        <v>249</v>
      </c>
      <c r="G190" s="241"/>
      <c r="H190" s="241"/>
      <c r="I190" s="241"/>
      <c r="J190" s="162"/>
      <c r="K190" s="164">
        <v>29.863</v>
      </c>
      <c r="L190" s="162"/>
      <c r="M190" s="162"/>
      <c r="N190" s="162"/>
      <c r="O190" s="162"/>
      <c r="P190" s="162"/>
      <c r="Q190" s="162"/>
      <c r="R190" s="165"/>
      <c r="T190" s="166"/>
      <c r="U190" s="162"/>
      <c r="V190" s="162"/>
      <c r="W190" s="162"/>
      <c r="X190" s="162"/>
      <c r="Y190" s="162"/>
      <c r="Z190" s="162"/>
      <c r="AA190" s="167"/>
      <c r="AT190" s="168" t="s">
        <v>149</v>
      </c>
      <c r="AU190" s="168" t="s">
        <v>98</v>
      </c>
      <c r="AV190" s="10" t="s">
        <v>98</v>
      </c>
      <c r="AW190" s="10" t="s">
        <v>40</v>
      </c>
      <c r="AX190" s="10" t="s">
        <v>83</v>
      </c>
      <c r="AY190" s="168" t="s">
        <v>141</v>
      </c>
    </row>
    <row r="191" spans="2:65" s="11" customFormat="1" ht="22.5" customHeight="1">
      <c r="B191" s="169"/>
      <c r="C191" s="170"/>
      <c r="D191" s="170"/>
      <c r="E191" s="171" t="s">
        <v>21</v>
      </c>
      <c r="F191" s="250" t="s">
        <v>150</v>
      </c>
      <c r="G191" s="251"/>
      <c r="H191" s="251"/>
      <c r="I191" s="251"/>
      <c r="J191" s="170"/>
      <c r="K191" s="172">
        <v>29.863</v>
      </c>
      <c r="L191" s="170"/>
      <c r="M191" s="170"/>
      <c r="N191" s="170"/>
      <c r="O191" s="170"/>
      <c r="P191" s="170"/>
      <c r="Q191" s="170"/>
      <c r="R191" s="173"/>
      <c r="T191" s="174"/>
      <c r="U191" s="170"/>
      <c r="V191" s="170"/>
      <c r="W191" s="170"/>
      <c r="X191" s="170"/>
      <c r="Y191" s="170"/>
      <c r="Z191" s="170"/>
      <c r="AA191" s="175"/>
      <c r="AT191" s="176" t="s">
        <v>149</v>
      </c>
      <c r="AU191" s="176" t="s">
        <v>98</v>
      </c>
      <c r="AV191" s="11" t="s">
        <v>146</v>
      </c>
      <c r="AW191" s="11" t="s">
        <v>40</v>
      </c>
      <c r="AX191" s="11" t="s">
        <v>23</v>
      </c>
      <c r="AY191" s="176" t="s">
        <v>141</v>
      </c>
    </row>
    <row r="192" spans="2:65" s="1" customFormat="1" ht="31.5" customHeight="1">
      <c r="B192" s="32"/>
      <c r="C192" s="154" t="s">
        <v>250</v>
      </c>
      <c r="D192" s="154" t="s">
        <v>142</v>
      </c>
      <c r="E192" s="155" t="s">
        <v>251</v>
      </c>
      <c r="F192" s="246" t="s">
        <v>252</v>
      </c>
      <c r="G192" s="247"/>
      <c r="H192" s="247"/>
      <c r="I192" s="247"/>
      <c r="J192" s="156" t="s">
        <v>218</v>
      </c>
      <c r="K192" s="157">
        <v>1.659</v>
      </c>
      <c r="L192" s="248">
        <v>0</v>
      </c>
      <c r="M192" s="247"/>
      <c r="N192" s="249">
        <f>ROUND(L192*K192,2)</f>
        <v>0</v>
      </c>
      <c r="O192" s="247"/>
      <c r="P192" s="247"/>
      <c r="Q192" s="247"/>
      <c r="R192" s="34"/>
      <c r="T192" s="158" t="s">
        <v>21</v>
      </c>
      <c r="U192" s="41" t="s">
        <v>48</v>
      </c>
      <c r="V192" s="33"/>
      <c r="W192" s="159">
        <f>V192*K192</f>
        <v>0</v>
      </c>
      <c r="X192" s="159">
        <v>0</v>
      </c>
      <c r="Y192" s="159">
        <f>X192*K192</f>
        <v>0</v>
      </c>
      <c r="Z192" s="159">
        <v>0</v>
      </c>
      <c r="AA192" s="160">
        <f>Z192*K192</f>
        <v>0</v>
      </c>
      <c r="AR192" s="15" t="s">
        <v>146</v>
      </c>
      <c r="AT192" s="15" t="s">
        <v>142</v>
      </c>
      <c r="AU192" s="15" t="s">
        <v>98</v>
      </c>
      <c r="AY192" s="15" t="s">
        <v>141</v>
      </c>
      <c r="BE192" s="101">
        <f>IF(U192="základní",N192,0)</f>
        <v>0</v>
      </c>
      <c r="BF192" s="101">
        <f>IF(U192="snížená",N192,0)</f>
        <v>0</v>
      </c>
      <c r="BG192" s="101">
        <f>IF(U192="zákl. přenesená",N192,0)</f>
        <v>0</v>
      </c>
      <c r="BH192" s="101">
        <f>IF(U192="sníž. přenesená",N192,0)</f>
        <v>0</v>
      </c>
      <c r="BI192" s="101">
        <f>IF(U192="nulová",N192,0)</f>
        <v>0</v>
      </c>
      <c r="BJ192" s="15" t="s">
        <v>23</v>
      </c>
      <c r="BK192" s="101">
        <f>ROUND(L192*K192,2)</f>
        <v>0</v>
      </c>
      <c r="BL192" s="15" t="s">
        <v>146</v>
      </c>
      <c r="BM192" s="15" t="s">
        <v>253</v>
      </c>
    </row>
    <row r="193" spans="2:65" s="10" customFormat="1" ht="22.5" customHeight="1">
      <c r="B193" s="161"/>
      <c r="C193" s="162"/>
      <c r="D193" s="162"/>
      <c r="E193" s="163" t="s">
        <v>21</v>
      </c>
      <c r="F193" s="240" t="s">
        <v>254</v>
      </c>
      <c r="G193" s="241"/>
      <c r="H193" s="241"/>
      <c r="I193" s="241"/>
      <c r="J193" s="162"/>
      <c r="K193" s="164">
        <v>1.659</v>
      </c>
      <c r="L193" s="162"/>
      <c r="M193" s="162"/>
      <c r="N193" s="162"/>
      <c r="O193" s="162"/>
      <c r="P193" s="162"/>
      <c r="Q193" s="162"/>
      <c r="R193" s="165"/>
      <c r="T193" s="166"/>
      <c r="U193" s="162"/>
      <c r="V193" s="162"/>
      <c r="W193" s="162"/>
      <c r="X193" s="162"/>
      <c r="Y193" s="162"/>
      <c r="Z193" s="162"/>
      <c r="AA193" s="167"/>
      <c r="AT193" s="168" t="s">
        <v>149</v>
      </c>
      <c r="AU193" s="168" t="s">
        <v>98</v>
      </c>
      <c r="AV193" s="10" t="s">
        <v>98</v>
      </c>
      <c r="AW193" s="10" t="s">
        <v>40</v>
      </c>
      <c r="AX193" s="10" t="s">
        <v>83</v>
      </c>
      <c r="AY193" s="168" t="s">
        <v>141</v>
      </c>
    </row>
    <row r="194" spans="2:65" s="11" customFormat="1" ht="22.5" customHeight="1">
      <c r="B194" s="169"/>
      <c r="C194" s="170"/>
      <c r="D194" s="170"/>
      <c r="E194" s="171" t="s">
        <v>21</v>
      </c>
      <c r="F194" s="250" t="s">
        <v>150</v>
      </c>
      <c r="G194" s="251"/>
      <c r="H194" s="251"/>
      <c r="I194" s="251"/>
      <c r="J194" s="170"/>
      <c r="K194" s="172">
        <v>1.659</v>
      </c>
      <c r="L194" s="170"/>
      <c r="M194" s="170"/>
      <c r="N194" s="170"/>
      <c r="O194" s="170"/>
      <c r="P194" s="170"/>
      <c r="Q194" s="170"/>
      <c r="R194" s="173"/>
      <c r="T194" s="174"/>
      <c r="U194" s="170"/>
      <c r="V194" s="170"/>
      <c r="W194" s="170"/>
      <c r="X194" s="170"/>
      <c r="Y194" s="170"/>
      <c r="Z194" s="170"/>
      <c r="AA194" s="175"/>
      <c r="AT194" s="176" t="s">
        <v>149</v>
      </c>
      <c r="AU194" s="176" t="s">
        <v>98</v>
      </c>
      <c r="AV194" s="11" t="s">
        <v>146</v>
      </c>
      <c r="AW194" s="11" t="s">
        <v>40</v>
      </c>
      <c r="AX194" s="11" t="s">
        <v>23</v>
      </c>
      <c r="AY194" s="176" t="s">
        <v>141</v>
      </c>
    </row>
    <row r="195" spans="2:65" s="1" customFormat="1" ht="31.5" customHeight="1">
      <c r="B195" s="32"/>
      <c r="C195" s="154" t="s">
        <v>255</v>
      </c>
      <c r="D195" s="154" t="s">
        <v>142</v>
      </c>
      <c r="E195" s="155" t="s">
        <v>256</v>
      </c>
      <c r="F195" s="246" t="s">
        <v>257</v>
      </c>
      <c r="G195" s="247"/>
      <c r="H195" s="247"/>
      <c r="I195" s="247"/>
      <c r="J195" s="156" t="s">
        <v>218</v>
      </c>
      <c r="K195" s="157">
        <v>1.659</v>
      </c>
      <c r="L195" s="248">
        <v>0</v>
      </c>
      <c r="M195" s="247"/>
      <c r="N195" s="249">
        <f>ROUND(L195*K195,2)</f>
        <v>0</v>
      </c>
      <c r="O195" s="247"/>
      <c r="P195" s="247"/>
      <c r="Q195" s="247"/>
      <c r="R195" s="34"/>
      <c r="T195" s="158" t="s">
        <v>21</v>
      </c>
      <c r="U195" s="41" t="s">
        <v>48</v>
      </c>
      <c r="V195" s="33"/>
      <c r="W195" s="159">
        <f>V195*K195</f>
        <v>0</v>
      </c>
      <c r="X195" s="159">
        <v>0</v>
      </c>
      <c r="Y195" s="159">
        <f>X195*K195</f>
        <v>0</v>
      </c>
      <c r="Z195" s="159">
        <v>0</v>
      </c>
      <c r="AA195" s="160">
        <f>Z195*K195</f>
        <v>0</v>
      </c>
      <c r="AR195" s="15" t="s">
        <v>146</v>
      </c>
      <c r="AT195" s="15" t="s">
        <v>142</v>
      </c>
      <c r="AU195" s="15" t="s">
        <v>98</v>
      </c>
      <c r="AY195" s="15" t="s">
        <v>141</v>
      </c>
      <c r="BE195" s="101">
        <f>IF(U195="základní",N195,0)</f>
        <v>0</v>
      </c>
      <c r="BF195" s="101">
        <f>IF(U195="snížená",N195,0)</f>
        <v>0</v>
      </c>
      <c r="BG195" s="101">
        <f>IF(U195="zákl. přenesená",N195,0)</f>
        <v>0</v>
      </c>
      <c r="BH195" s="101">
        <f>IF(U195="sníž. přenesená",N195,0)</f>
        <v>0</v>
      </c>
      <c r="BI195" s="101">
        <f>IF(U195="nulová",N195,0)</f>
        <v>0</v>
      </c>
      <c r="BJ195" s="15" t="s">
        <v>23</v>
      </c>
      <c r="BK195" s="101">
        <f>ROUND(L195*K195,2)</f>
        <v>0</v>
      </c>
      <c r="BL195" s="15" t="s">
        <v>146</v>
      </c>
      <c r="BM195" s="15" t="s">
        <v>258</v>
      </c>
    </row>
    <row r="196" spans="2:65" s="10" customFormat="1" ht="22.5" customHeight="1">
      <c r="B196" s="161"/>
      <c r="C196" s="162"/>
      <c r="D196" s="162"/>
      <c r="E196" s="163" t="s">
        <v>21</v>
      </c>
      <c r="F196" s="240" t="s">
        <v>254</v>
      </c>
      <c r="G196" s="241"/>
      <c r="H196" s="241"/>
      <c r="I196" s="241"/>
      <c r="J196" s="162"/>
      <c r="K196" s="164">
        <v>1.659</v>
      </c>
      <c r="L196" s="162"/>
      <c r="M196" s="162"/>
      <c r="N196" s="162"/>
      <c r="O196" s="162"/>
      <c r="P196" s="162"/>
      <c r="Q196" s="162"/>
      <c r="R196" s="165"/>
      <c r="T196" s="166"/>
      <c r="U196" s="162"/>
      <c r="V196" s="162"/>
      <c r="W196" s="162"/>
      <c r="X196" s="162"/>
      <c r="Y196" s="162"/>
      <c r="Z196" s="162"/>
      <c r="AA196" s="167"/>
      <c r="AT196" s="168" t="s">
        <v>149</v>
      </c>
      <c r="AU196" s="168" t="s">
        <v>98</v>
      </c>
      <c r="AV196" s="10" t="s">
        <v>98</v>
      </c>
      <c r="AW196" s="10" t="s">
        <v>40</v>
      </c>
      <c r="AX196" s="10" t="s">
        <v>83</v>
      </c>
      <c r="AY196" s="168" t="s">
        <v>141</v>
      </c>
    </row>
    <row r="197" spans="2:65" s="11" customFormat="1" ht="22.5" customHeight="1">
      <c r="B197" s="169"/>
      <c r="C197" s="170"/>
      <c r="D197" s="170"/>
      <c r="E197" s="171" t="s">
        <v>21</v>
      </c>
      <c r="F197" s="250" t="s">
        <v>150</v>
      </c>
      <c r="G197" s="251"/>
      <c r="H197" s="251"/>
      <c r="I197" s="251"/>
      <c r="J197" s="170"/>
      <c r="K197" s="172">
        <v>1.659</v>
      </c>
      <c r="L197" s="170"/>
      <c r="M197" s="170"/>
      <c r="N197" s="170"/>
      <c r="O197" s="170"/>
      <c r="P197" s="170"/>
      <c r="Q197" s="170"/>
      <c r="R197" s="173"/>
      <c r="T197" s="174"/>
      <c r="U197" s="170"/>
      <c r="V197" s="170"/>
      <c r="W197" s="170"/>
      <c r="X197" s="170"/>
      <c r="Y197" s="170"/>
      <c r="Z197" s="170"/>
      <c r="AA197" s="175"/>
      <c r="AT197" s="176" t="s">
        <v>149</v>
      </c>
      <c r="AU197" s="176" t="s">
        <v>98</v>
      </c>
      <c r="AV197" s="11" t="s">
        <v>146</v>
      </c>
      <c r="AW197" s="11" t="s">
        <v>40</v>
      </c>
      <c r="AX197" s="11" t="s">
        <v>23</v>
      </c>
      <c r="AY197" s="176" t="s">
        <v>141</v>
      </c>
    </row>
    <row r="198" spans="2:65" s="9" customFormat="1" ht="29.85" customHeight="1">
      <c r="B198" s="143"/>
      <c r="C198" s="144"/>
      <c r="D198" s="153" t="s">
        <v>110</v>
      </c>
      <c r="E198" s="153"/>
      <c r="F198" s="153"/>
      <c r="G198" s="153"/>
      <c r="H198" s="153"/>
      <c r="I198" s="153"/>
      <c r="J198" s="153"/>
      <c r="K198" s="153"/>
      <c r="L198" s="153"/>
      <c r="M198" s="153"/>
      <c r="N198" s="262">
        <f>BK198</f>
        <v>0</v>
      </c>
      <c r="O198" s="263"/>
      <c r="P198" s="263"/>
      <c r="Q198" s="263"/>
      <c r="R198" s="146"/>
      <c r="T198" s="147"/>
      <c r="U198" s="144"/>
      <c r="V198" s="144"/>
      <c r="W198" s="148">
        <f>W199</f>
        <v>0</v>
      </c>
      <c r="X198" s="144"/>
      <c r="Y198" s="148">
        <f>Y199</f>
        <v>0</v>
      </c>
      <c r="Z198" s="144"/>
      <c r="AA198" s="149">
        <f>AA199</f>
        <v>0</v>
      </c>
      <c r="AR198" s="150" t="s">
        <v>23</v>
      </c>
      <c r="AT198" s="151" t="s">
        <v>82</v>
      </c>
      <c r="AU198" s="151" t="s">
        <v>23</v>
      </c>
      <c r="AY198" s="150" t="s">
        <v>141</v>
      </c>
      <c r="BK198" s="152">
        <f>BK199</f>
        <v>0</v>
      </c>
    </row>
    <row r="199" spans="2:65" s="1" customFormat="1" ht="22.5" customHeight="1">
      <c r="B199" s="32"/>
      <c r="C199" s="154" t="s">
        <v>259</v>
      </c>
      <c r="D199" s="154" t="s">
        <v>142</v>
      </c>
      <c r="E199" s="155" t="s">
        <v>260</v>
      </c>
      <c r="F199" s="246" t="s">
        <v>261</v>
      </c>
      <c r="G199" s="247"/>
      <c r="H199" s="247"/>
      <c r="I199" s="247"/>
      <c r="J199" s="156" t="s">
        <v>218</v>
      </c>
      <c r="K199" s="157">
        <v>3.7879999999999998</v>
      </c>
      <c r="L199" s="248">
        <v>0</v>
      </c>
      <c r="M199" s="247"/>
      <c r="N199" s="249">
        <f>ROUND(L199*K199,2)</f>
        <v>0</v>
      </c>
      <c r="O199" s="247"/>
      <c r="P199" s="247"/>
      <c r="Q199" s="247"/>
      <c r="R199" s="34"/>
      <c r="T199" s="158" t="s">
        <v>21</v>
      </c>
      <c r="U199" s="41" t="s">
        <v>48</v>
      </c>
      <c r="V199" s="33"/>
      <c r="W199" s="159">
        <f>V199*K199</f>
        <v>0</v>
      </c>
      <c r="X199" s="159">
        <v>0</v>
      </c>
      <c r="Y199" s="159">
        <f>X199*K199</f>
        <v>0</v>
      </c>
      <c r="Z199" s="159">
        <v>0</v>
      </c>
      <c r="AA199" s="160">
        <f>Z199*K199</f>
        <v>0</v>
      </c>
      <c r="AR199" s="15" t="s">
        <v>146</v>
      </c>
      <c r="AT199" s="15" t="s">
        <v>142</v>
      </c>
      <c r="AU199" s="15" t="s">
        <v>98</v>
      </c>
      <c r="AY199" s="15" t="s">
        <v>141</v>
      </c>
      <c r="BE199" s="101">
        <f>IF(U199="základní",N199,0)</f>
        <v>0</v>
      </c>
      <c r="BF199" s="101">
        <f>IF(U199="snížená",N199,0)</f>
        <v>0</v>
      </c>
      <c r="BG199" s="101">
        <f>IF(U199="zákl. přenesená",N199,0)</f>
        <v>0</v>
      </c>
      <c r="BH199" s="101">
        <f>IF(U199="sníž. přenesená",N199,0)</f>
        <v>0</v>
      </c>
      <c r="BI199" s="101">
        <f>IF(U199="nulová",N199,0)</f>
        <v>0</v>
      </c>
      <c r="BJ199" s="15" t="s">
        <v>23</v>
      </c>
      <c r="BK199" s="101">
        <f>ROUND(L199*K199,2)</f>
        <v>0</v>
      </c>
      <c r="BL199" s="15" t="s">
        <v>146</v>
      </c>
      <c r="BM199" s="15" t="s">
        <v>262</v>
      </c>
    </row>
    <row r="200" spans="2:65" s="9" customFormat="1" ht="37.35" customHeight="1">
      <c r="B200" s="143"/>
      <c r="C200" s="144"/>
      <c r="D200" s="145" t="s">
        <v>111</v>
      </c>
      <c r="E200" s="145"/>
      <c r="F200" s="145"/>
      <c r="G200" s="145"/>
      <c r="H200" s="145"/>
      <c r="I200" s="145"/>
      <c r="J200" s="145"/>
      <c r="K200" s="145"/>
      <c r="L200" s="145"/>
      <c r="M200" s="145"/>
      <c r="N200" s="260">
        <f>BK200</f>
        <v>0</v>
      </c>
      <c r="O200" s="261"/>
      <c r="P200" s="261"/>
      <c r="Q200" s="261"/>
      <c r="R200" s="146"/>
      <c r="T200" s="147"/>
      <c r="U200" s="144"/>
      <c r="V200" s="144"/>
      <c r="W200" s="148">
        <f>W201+W205+W247+W301+W511+W523</f>
        <v>0</v>
      </c>
      <c r="X200" s="144"/>
      <c r="Y200" s="148">
        <f>Y201+Y205+Y247+Y301+Y511+Y523</f>
        <v>31.019888284999997</v>
      </c>
      <c r="Z200" s="144"/>
      <c r="AA200" s="149">
        <f>AA201+AA205+AA247+AA301+AA511+AA523</f>
        <v>33.180687639999995</v>
      </c>
      <c r="AR200" s="150" t="s">
        <v>98</v>
      </c>
      <c r="AT200" s="151" t="s">
        <v>82</v>
      </c>
      <c r="AU200" s="151" t="s">
        <v>83</v>
      </c>
      <c r="AY200" s="150" t="s">
        <v>141</v>
      </c>
      <c r="BK200" s="152">
        <f>BK201+BK205+BK247+BK301+BK511+BK523</f>
        <v>0</v>
      </c>
    </row>
    <row r="201" spans="2:65" s="9" customFormat="1" ht="19.899999999999999" customHeight="1">
      <c r="B201" s="143"/>
      <c r="C201" s="144"/>
      <c r="D201" s="153" t="s">
        <v>112</v>
      </c>
      <c r="E201" s="153"/>
      <c r="F201" s="153"/>
      <c r="G201" s="153"/>
      <c r="H201" s="153"/>
      <c r="I201" s="153"/>
      <c r="J201" s="153"/>
      <c r="K201" s="153"/>
      <c r="L201" s="153"/>
      <c r="M201" s="153"/>
      <c r="N201" s="262">
        <f>BK201</f>
        <v>0</v>
      </c>
      <c r="O201" s="263"/>
      <c r="P201" s="263"/>
      <c r="Q201" s="263"/>
      <c r="R201" s="146"/>
      <c r="T201" s="147"/>
      <c r="U201" s="144"/>
      <c r="V201" s="144"/>
      <c r="W201" s="148">
        <f>SUM(W202:W204)</f>
        <v>0</v>
      </c>
      <c r="X201" s="144"/>
      <c r="Y201" s="148">
        <f>SUM(Y202:Y204)</f>
        <v>0</v>
      </c>
      <c r="Z201" s="144"/>
      <c r="AA201" s="149">
        <f>SUM(AA202:AA204)</f>
        <v>0</v>
      </c>
      <c r="AR201" s="150" t="s">
        <v>98</v>
      </c>
      <c r="AT201" s="151" t="s">
        <v>82</v>
      </c>
      <c r="AU201" s="151" t="s">
        <v>23</v>
      </c>
      <c r="AY201" s="150" t="s">
        <v>141</v>
      </c>
      <c r="BK201" s="152">
        <f>SUM(BK202:BK204)</f>
        <v>0</v>
      </c>
    </row>
    <row r="202" spans="2:65" s="1" customFormat="1" ht="31.5" customHeight="1">
      <c r="B202" s="32"/>
      <c r="C202" s="154" t="s">
        <v>263</v>
      </c>
      <c r="D202" s="154" t="s">
        <v>142</v>
      </c>
      <c r="E202" s="155" t="s">
        <v>264</v>
      </c>
      <c r="F202" s="246" t="s">
        <v>265</v>
      </c>
      <c r="G202" s="247"/>
      <c r="H202" s="247"/>
      <c r="I202" s="247"/>
      <c r="J202" s="156" t="s">
        <v>266</v>
      </c>
      <c r="K202" s="157">
        <v>1</v>
      </c>
      <c r="L202" s="248">
        <v>0</v>
      </c>
      <c r="M202" s="247"/>
      <c r="N202" s="249">
        <f>ROUND(L202*K202,2)</f>
        <v>0</v>
      </c>
      <c r="O202" s="247"/>
      <c r="P202" s="247"/>
      <c r="Q202" s="247"/>
      <c r="R202" s="34"/>
      <c r="T202" s="158" t="s">
        <v>21</v>
      </c>
      <c r="U202" s="41" t="s">
        <v>48</v>
      </c>
      <c r="V202" s="33"/>
      <c r="W202" s="159">
        <f>V202*K202</f>
        <v>0</v>
      </c>
      <c r="X202" s="159">
        <v>0</v>
      </c>
      <c r="Y202" s="159">
        <f>X202*K202</f>
        <v>0</v>
      </c>
      <c r="Z202" s="159">
        <v>0</v>
      </c>
      <c r="AA202" s="160">
        <f>Z202*K202</f>
        <v>0</v>
      </c>
      <c r="AR202" s="15" t="s">
        <v>210</v>
      </c>
      <c r="AT202" s="15" t="s">
        <v>142</v>
      </c>
      <c r="AU202" s="15" t="s">
        <v>98</v>
      </c>
      <c r="AY202" s="15" t="s">
        <v>141</v>
      </c>
      <c r="BE202" s="101">
        <f>IF(U202="základní",N202,0)</f>
        <v>0</v>
      </c>
      <c r="BF202" s="101">
        <f>IF(U202="snížená",N202,0)</f>
        <v>0</v>
      </c>
      <c r="BG202" s="101">
        <f>IF(U202="zákl. přenesená",N202,0)</f>
        <v>0</v>
      </c>
      <c r="BH202" s="101">
        <f>IF(U202="sníž. přenesená",N202,0)</f>
        <v>0</v>
      </c>
      <c r="BI202" s="101">
        <f>IF(U202="nulová",N202,0)</f>
        <v>0</v>
      </c>
      <c r="BJ202" s="15" t="s">
        <v>23</v>
      </c>
      <c r="BK202" s="101">
        <f>ROUND(L202*K202,2)</f>
        <v>0</v>
      </c>
      <c r="BL202" s="15" t="s">
        <v>210</v>
      </c>
      <c r="BM202" s="15" t="s">
        <v>267</v>
      </c>
    </row>
    <row r="203" spans="2:65" s="10" customFormat="1" ht="22.5" customHeight="1">
      <c r="B203" s="161"/>
      <c r="C203" s="162"/>
      <c r="D203" s="162"/>
      <c r="E203" s="163" t="s">
        <v>21</v>
      </c>
      <c r="F203" s="240" t="s">
        <v>23</v>
      </c>
      <c r="G203" s="241"/>
      <c r="H203" s="241"/>
      <c r="I203" s="241"/>
      <c r="J203" s="162"/>
      <c r="K203" s="164">
        <v>1</v>
      </c>
      <c r="L203" s="162"/>
      <c r="M203" s="162"/>
      <c r="N203" s="162"/>
      <c r="O203" s="162"/>
      <c r="P203" s="162"/>
      <c r="Q203" s="162"/>
      <c r="R203" s="165"/>
      <c r="T203" s="166"/>
      <c r="U203" s="162"/>
      <c r="V203" s="162"/>
      <c r="W203" s="162"/>
      <c r="X203" s="162"/>
      <c r="Y203" s="162"/>
      <c r="Z203" s="162"/>
      <c r="AA203" s="167"/>
      <c r="AT203" s="168" t="s">
        <v>149</v>
      </c>
      <c r="AU203" s="168" t="s">
        <v>98</v>
      </c>
      <c r="AV203" s="10" t="s">
        <v>98</v>
      </c>
      <c r="AW203" s="10" t="s">
        <v>40</v>
      </c>
      <c r="AX203" s="10" t="s">
        <v>83</v>
      </c>
      <c r="AY203" s="168" t="s">
        <v>141</v>
      </c>
    </row>
    <row r="204" spans="2:65" s="11" customFormat="1" ht="22.5" customHeight="1">
      <c r="B204" s="169"/>
      <c r="C204" s="170"/>
      <c r="D204" s="170"/>
      <c r="E204" s="171" t="s">
        <v>21</v>
      </c>
      <c r="F204" s="250" t="s">
        <v>150</v>
      </c>
      <c r="G204" s="251"/>
      <c r="H204" s="251"/>
      <c r="I204" s="251"/>
      <c r="J204" s="170"/>
      <c r="K204" s="172">
        <v>1</v>
      </c>
      <c r="L204" s="170"/>
      <c r="M204" s="170"/>
      <c r="N204" s="170"/>
      <c r="O204" s="170"/>
      <c r="P204" s="170"/>
      <c r="Q204" s="170"/>
      <c r="R204" s="173"/>
      <c r="T204" s="174"/>
      <c r="U204" s="170"/>
      <c r="V204" s="170"/>
      <c r="W204" s="170"/>
      <c r="X204" s="170"/>
      <c r="Y204" s="170"/>
      <c r="Z204" s="170"/>
      <c r="AA204" s="175"/>
      <c r="AT204" s="176" t="s">
        <v>149</v>
      </c>
      <c r="AU204" s="176" t="s">
        <v>98</v>
      </c>
      <c r="AV204" s="11" t="s">
        <v>146</v>
      </c>
      <c r="AW204" s="11" t="s">
        <v>40</v>
      </c>
      <c r="AX204" s="11" t="s">
        <v>23</v>
      </c>
      <c r="AY204" s="176" t="s">
        <v>141</v>
      </c>
    </row>
    <row r="205" spans="2:65" s="9" customFormat="1" ht="29.85" customHeight="1">
      <c r="B205" s="143"/>
      <c r="C205" s="144"/>
      <c r="D205" s="153" t="s">
        <v>113</v>
      </c>
      <c r="E205" s="153"/>
      <c r="F205" s="153"/>
      <c r="G205" s="153"/>
      <c r="H205" s="153"/>
      <c r="I205" s="153"/>
      <c r="J205" s="153"/>
      <c r="K205" s="153"/>
      <c r="L205" s="153"/>
      <c r="M205" s="153"/>
      <c r="N205" s="262">
        <f>BK205</f>
        <v>0</v>
      </c>
      <c r="O205" s="263"/>
      <c r="P205" s="263"/>
      <c r="Q205" s="263"/>
      <c r="R205" s="146"/>
      <c r="T205" s="147"/>
      <c r="U205" s="144"/>
      <c r="V205" s="144"/>
      <c r="W205" s="148">
        <f>SUM(W206:W246)</f>
        <v>0</v>
      </c>
      <c r="X205" s="144"/>
      <c r="Y205" s="148">
        <f>SUM(Y206:Y246)</f>
        <v>3.96024624</v>
      </c>
      <c r="Z205" s="144"/>
      <c r="AA205" s="149">
        <f>SUM(AA206:AA246)</f>
        <v>3.3096000000000001</v>
      </c>
      <c r="AR205" s="150" t="s">
        <v>98</v>
      </c>
      <c r="AT205" s="151" t="s">
        <v>82</v>
      </c>
      <c r="AU205" s="151" t="s">
        <v>23</v>
      </c>
      <c r="AY205" s="150" t="s">
        <v>141</v>
      </c>
      <c r="BK205" s="152">
        <f>SUM(BK206:BK246)</f>
        <v>0</v>
      </c>
    </row>
    <row r="206" spans="2:65" s="1" customFormat="1" ht="31.5" customHeight="1">
      <c r="B206" s="32"/>
      <c r="C206" s="154" t="s">
        <v>268</v>
      </c>
      <c r="D206" s="154" t="s">
        <v>142</v>
      </c>
      <c r="E206" s="155" t="s">
        <v>269</v>
      </c>
      <c r="F206" s="246" t="s">
        <v>270</v>
      </c>
      <c r="G206" s="247"/>
      <c r="H206" s="247"/>
      <c r="I206" s="247"/>
      <c r="J206" s="156" t="s">
        <v>145</v>
      </c>
      <c r="K206" s="157">
        <v>1.853</v>
      </c>
      <c r="L206" s="248">
        <v>0</v>
      </c>
      <c r="M206" s="247"/>
      <c r="N206" s="249">
        <f>ROUND(L206*K206,2)</f>
        <v>0</v>
      </c>
      <c r="O206" s="247"/>
      <c r="P206" s="247"/>
      <c r="Q206" s="247"/>
      <c r="R206" s="34"/>
      <c r="T206" s="158" t="s">
        <v>21</v>
      </c>
      <c r="U206" s="41" t="s">
        <v>48</v>
      </c>
      <c r="V206" s="33"/>
      <c r="W206" s="159">
        <f>V206*K206</f>
        <v>0</v>
      </c>
      <c r="X206" s="159">
        <v>1.08E-3</v>
      </c>
      <c r="Y206" s="159">
        <f>X206*K206</f>
        <v>2.0012400000000001E-3</v>
      </c>
      <c r="Z206" s="159">
        <v>0</v>
      </c>
      <c r="AA206" s="160">
        <f>Z206*K206</f>
        <v>0</v>
      </c>
      <c r="AR206" s="15" t="s">
        <v>210</v>
      </c>
      <c r="AT206" s="15" t="s">
        <v>142</v>
      </c>
      <c r="AU206" s="15" t="s">
        <v>98</v>
      </c>
      <c r="AY206" s="15" t="s">
        <v>141</v>
      </c>
      <c r="BE206" s="101">
        <f>IF(U206="základní",N206,0)</f>
        <v>0</v>
      </c>
      <c r="BF206" s="101">
        <f>IF(U206="snížená",N206,0)</f>
        <v>0</v>
      </c>
      <c r="BG206" s="101">
        <f>IF(U206="zákl. přenesená",N206,0)</f>
        <v>0</v>
      </c>
      <c r="BH206" s="101">
        <f>IF(U206="sníž. přenesená",N206,0)</f>
        <v>0</v>
      </c>
      <c r="BI206" s="101">
        <f>IF(U206="nulová",N206,0)</f>
        <v>0</v>
      </c>
      <c r="BJ206" s="15" t="s">
        <v>23</v>
      </c>
      <c r="BK206" s="101">
        <f>ROUND(L206*K206,2)</f>
        <v>0</v>
      </c>
      <c r="BL206" s="15" t="s">
        <v>210</v>
      </c>
      <c r="BM206" s="15" t="s">
        <v>271</v>
      </c>
    </row>
    <row r="207" spans="2:65" s="10" customFormat="1" ht="22.5" customHeight="1">
      <c r="B207" s="161"/>
      <c r="C207" s="162"/>
      <c r="D207" s="162"/>
      <c r="E207" s="163" t="s">
        <v>21</v>
      </c>
      <c r="F207" s="240" t="s">
        <v>272</v>
      </c>
      <c r="G207" s="241"/>
      <c r="H207" s="241"/>
      <c r="I207" s="241"/>
      <c r="J207" s="162"/>
      <c r="K207" s="164">
        <v>0.92200000000000004</v>
      </c>
      <c r="L207" s="162"/>
      <c r="M207" s="162"/>
      <c r="N207" s="162"/>
      <c r="O207" s="162"/>
      <c r="P207" s="162"/>
      <c r="Q207" s="162"/>
      <c r="R207" s="165"/>
      <c r="T207" s="166"/>
      <c r="U207" s="162"/>
      <c r="V207" s="162"/>
      <c r="W207" s="162"/>
      <c r="X207" s="162"/>
      <c r="Y207" s="162"/>
      <c r="Z207" s="162"/>
      <c r="AA207" s="167"/>
      <c r="AT207" s="168" t="s">
        <v>149</v>
      </c>
      <c r="AU207" s="168" t="s">
        <v>98</v>
      </c>
      <c r="AV207" s="10" t="s">
        <v>98</v>
      </c>
      <c r="AW207" s="10" t="s">
        <v>40</v>
      </c>
      <c r="AX207" s="10" t="s">
        <v>83</v>
      </c>
      <c r="AY207" s="168" t="s">
        <v>141</v>
      </c>
    </row>
    <row r="208" spans="2:65" s="10" customFormat="1" ht="31.5" customHeight="1">
      <c r="B208" s="161"/>
      <c r="C208" s="162"/>
      <c r="D208" s="162"/>
      <c r="E208" s="163" t="s">
        <v>21</v>
      </c>
      <c r="F208" s="252" t="s">
        <v>273</v>
      </c>
      <c r="G208" s="241"/>
      <c r="H208" s="241"/>
      <c r="I208" s="241"/>
      <c r="J208" s="162"/>
      <c r="K208" s="164">
        <v>0.51500000000000001</v>
      </c>
      <c r="L208" s="162"/>
      <c r="M208" s="162"/>
      <c r="N208" s="162"/>
      <c r="O208" s="162"/>
      <c r="P208" s="162"/>
      <c r="Q208" s="162"/>
      <c r="R208" s="165"/>
      <c r="T208" s="166"/>
      <c r="U208" s="162"/>
      <c r="V208" s="162"/>
      <c r="W208" s="162"/>
      <c r="X208" s="162"/>
      <c r="Y208" s="162"/>
      <c r="Z208" s="162"/>
      <c r="AA208" s="167"/>
      <c r="AT208" s="168" t="s">
        <v>149</v>
      </c>
      <c r="AU208" s="168" t="s">
        <v>98</v>
      </c>
      <c r="AV208" s="10" t="s">
        <v>98</v>
      </c>
      <c r="AW208" s="10" t="s">
        <v>40</v>
      </c>
      <c r="AX208" s="10" t="s">
        <v>83</v>
      </c>
      <c r="AY208" s="168" t="s">
        <v>141</v>
      </c>
    </row>
    <row r="209" spans="2:65" s="10" customFormat="1" ht="31.5" customHeight="1">
      <c r="B209" s="161"/>
      <c r="C209" s="162"/>
      <c r="D209" s="162"/>
      <c r="E209" s="163" t="s">
        <v>21</v>
      </c>
      <c r="F209" s="252" t="s">
        <v>274</v>
      </c>
      <c r="G209" s="241"/>
      <c r="H209" s="241"/>
      <c r="I209" s="241"/>
      <c r="J209" s="162"/>
      <c r="K209" s="164">
        <v>0.41599999999999998</v>
      </c>
      <c r="L209" s="162"/>
      <c r="M209" s="162"/>
      <c r="N209" s="162"/>
      <c r="O209" s="162"/>
      <c r="P209" s="162"/>
      <c r="Q209" s="162"/>
      <c r="R209" s="165"/>
      <c r="T209" s="166"/>
      <c r="U209" s="162"/>
      <c r="V209" s="162"/>
      <c r="W209" s="162"/>
      <c r="X209" s="162"/>
      <c r="Y209" s="162"/>
      <c r="Z209" s="162"/>
      <c r="AA209" s="167"/>
      <c r="AT209" s="168" t="s">
        <v>149</v>
      </c>
      <c r="AU209" s="168" t="s">
        <v>98</v>
      </c>
      <c r="AV209" s="10" t="s">
        <v>98</v>
      </c>
      <c r="AW209" s="10" t="s">
        <v>40</v>
      </c>
      <c r="AX209" s="10" t="s">
        <v>83</v>
      </c>
      <c r="AY209" s="168" t="s">
        <v>141</v>
      </c>
    </row>
    <row r="210" spans="2:65" s="11" customFormat="1" ht="22.5" customHeight="1">
      <c r="B210" s="169"/>
      <c r="C210" s="170"/>
      <c r="D210" s="170"/>
      <c r="E210" s="171" t="s">
        <v>21</v>
      </c>
      <c r="F210" s="250" t="s">
        <v>150</v>
      </c>
      <c r="G210" s="251"/>
      <c r="H210" s="251"/>
      <c r="I210" s="251"/>
      <c r="J210" s="170"/>
      <c r="K210" s="172">
        <v>1.853</v>
      </c>
      <c r="L210" s="170"/>
      <c r="M210" s="170"/>
      <c r="N210" s="170"/>
      <c r="O210" s="170"/>
      <c r="P210" s="170"/>
      <c r="Q210" s="170"/>
      <c r="R210" s="173"/>
      <c r="T210" s="174"/>
      <c r="U210" s="170"/>
      <c r="V210" s="170"/>
      <c r="W210" s="170"/>
      <c r="X210" s="170"/>
      <c r="Y210" s="170"/>
      <c r="Z210" s="170"/>
      <c r="AA210" s="175"/>
      <c r="AT210" s="176" t="s">
        <v>149</v>
      </c>
      <c r="AU210" s="176" t="s">
        <v>98</v>
      </c>
      <c r="AV210" s="11" t="s">
        <v>146</v>
      </c>
      <c r="AW210" s="11" t="s">
        <v>40</v>
      </c>
      <c r="AX210" s="11" t="s">
        <v>23</v>
      </c>
      <c r="AY210" s="176" t="s">
        <v>141</v>
      </c>
    </row>
    <row r="211" spans="2:65" s="1" customFormat="1" ht="31.5" customHeight="1">
      <c r="B211" s="32"/>
      <c r="C211" s="154" t="s">
        <v>275</v>
      </c>
      <c r="D211" s="154" t="s">
        <v>142</v>
      </c>
      <c r="E211" s="155" t="s">
        <v>276</v>
      </c>
      <c r="F211" s="246" t="s">
        <v>277</v>
      </c>
      <c r="G211" s="247"/>
      <c r="H211" s="247"/>
      <c r="I211" s="247"/>
      <c r="J211" s="156" t="s">
        <v>183</v>
      </c>
      <c r="K211" s="157">
        <v>36</v>
      </c>
      <c r="L211" s="248">
        <v>0</v>
      </c>
      <c r="M211" s="247"/>
      <c r="N211" s="249">
        <f>ROUND(L211*K211,2)</f>
        <v>0</v>
      </c>
      <c r="O211" s="247"/>
      <c r="P211" s="247"/>
      <c r="Q211" s="247"/>
      <c r="R211" s="34"/>
      <c r="T211" s="158" t="s">
        <v>21</v>
      </c>
      <c r="U211" s="41" t="s">
        <v>48</v>
      </c>
      <c r="V211" s="33"/>
      <c r="W211" s="159">
        <f>V211*K211</f>
        <v>0</v>
      </c>
      <c r="X211" s="159">
        <v>0</v>
      </c>
      <c r="Y211" s="159">
        <f>X211*K211</f>
        <v>0</v>
      </c>
      <c r="Z211" s="159">
        <v>1.584E-2</v>
      </c>
      <c r="AA211" s="160">
        <f>Z211*K211</f>
        <v>0.57023999999999997</v>
      </c>
      <c r="AR211" s="15" t="s">
        <v>210</v>
      </c>
      <c r="AT211" s="15" t="s">
        <v>142</v>
      </c>
      <c r="AU211" s="15" t="s">
        <v>98</v>
      </c>
      <c r="AY211" s="15" t="s">
        <v>141</v>
      </c>
      <c r="BE211" s="101">
        <f>IF(U211="základní",N211,0)</f>
        <v>0</v>
      </c>
      <c r="BF211" s="101">
        <f>IF(U211="snížená",N211,0)</f>
        <v>0</v>
      </c>
      <c r="BG211" s="101">
        <f>IF(U211="zákl. přenesená",N211,0)</f>
        <v>0</v>
      </c>
      <c r="BH211" s="101">
        <f>IF(U211="sníž. přenesená",N211,0)</f>
        <v>0</v>
      </c>
      <c r="BI211" s="101">
        <f>IF(U211="nulová",N211,0)</f>
        <v>0</v>
      </c>
      <c r="BJ211" s="15" t="s">
        <v>23</v>
      </c>
      <c r="BK211" s="101">
        <f>ROUND(L211*K211,2)</f>
        <v>0</v>
      </c>
      <c r="BL211" s="15" t="s">
        <v>210</v>
      </c>
      <c r="BM211" s="15" t="s">
        <v>278</v>
      </c>
    </row>
    <row r="212" spans="2:65" s="10" customFormat="1" ht="22.5" customHeight="1">
      <c r="B212" s="161"/>
      <c r="C212" s="162"/>
      <c r="D212" s="162"/>
      <c r="E212" s="163" t="s">
        <v>21</v>
      </c>
      <c r="F212" s="240" t="s">
        <v>279</v>
      </c>
      <c r="G212" s="241"/>
      <c r="H212" s="241"/>
      <c r="I212" s="241"/>
      <c r="J212" s="162"/>
      <c r="K212" s="164">
        <v>36</v>
      </c>
      <c r="L212" s="162"/>
      <c r="M212" s="162"/>
      <c r="N212" s="162"/>
      <c r="O212" s="162"/>
      <c r="P212" s="162"/>
      <c r="Q212" s="162"/>
      <c r="R212" s="165"/>
      <c r="T212" s="166"/>
      <c r="U212" s="162"/>
      <c r="V212" s="162"/>
      <c r="W212" s="162"/>
      <c r="X212" s="162"/>
      <c r="Y212" s="162"/>
      <c r="Z212" s="162"/>
      <c r="AA212" s="167"/>
      <c r="AT212" s="168" t="s">
        <v>149</v>
      </c>
      <c r="AU212" s="168" t="s">
        <v>98</v>
      </c>
      <c r="AV212" s="10" t="s">
        <v>98</v>
      </c>
      <c r="AW212" s="10" t="s">
        <v>40</v>
      </c>
      <c r="AX212" s="10" t="s">
        <v>83</v>
      </c>
      <c r="AY212" s="168" t="s">
        <v>141</v>
      </c>
    </row>
    <row r="213" spans="2:65" s="11" customFormat="1" ht="22.5" customHeight="1">
      <c r="B213" s="169"/>
      <c r="C213" s="170"/>
      <c r="D213" s="170"/>
      <c r="E213" s="171" t="s">
        <v>21</v>
      </c>
      <c r="F213" s="250" t="s">
        <v>150</v>
      </c>
      <c r="G213" s="251"/>
      <c r="H213" s="251"/>
      <c r="I213" s="251"/>
      <c r="J213" s="170"/>
      <c r="K213" s="172">
        <v>36</v>
      </c>
      <c r="L213" s="170"/>
      <c r="M213" s="170"/>
      <c r="N213" s="170"/>
      <c r="O213" s="170"/>
      <c r="P213" s="170"/>
      <c r="Q213" s="170"/>
      <c r="R213" s="173"/>
      <c r="T213" s="174"/>
      <c r="U213" s="170"/>
      <c r="V213" s="170"/>
      <c r="W213" s="170"/>
      <c r="X213" s="170"/>
      <c r="Y213" s="170"/>
      <c r="Z213" s="170"/>
      <c r="AA213" s="175"/>
      <c r="AT213" s="176" t="s">
        <v>149</v>
      </c>
      <c r="AU213" s="176" t="s">
        <v>98</v>
      </c>
      <c r="AV213" s="11" t="s">
        <v>146</v>
      </c>
      <c r="AW213" s="11" t="s">
        <v>40</v>
      </c>
      <c r="AX213" s="11" t="s">
        <v>23</v>
      </c>
      <c r="AY213" s="176" t="s">
        <v>141</v>
      </c>
    </row>
    <row r="214" spans="2:65" s="1" customFormat="1" ht="31.5" customHeight="1">
      <c r="B214" s="32"/>
      <c r="C214" s="154" t="s">
        <v>280</v>
      </c>
      <c r="D214" s="154" t="s">
        <v>142</v>
      </c>
      <c r="E214" s="155" t="s">
        <v>281</v>
      </c>
      <c r="F214" s="246" t="s">
        <v>282</v>
      </c>
      <c r="G214" s="247"/>
      <c r="H214" s="247"/>
      <c r="I214" s="247"/>
      <c r="J214" s="156" t="s">
        <v>183</v>
      </c>
      <c r="K214" s="157">
        <v>17.5</v>
      </c>
      <c r="L214" s="248">
        <v>0</v>
      </c>
      <c r="M214" s="247"/>
      <c r="N214" s="249">
        <f>ROUND(L214*K214,2)</f>
        <v>0</v>
      </c>
      <c r="O214" s="247"/>
      <c r="P214" s="247"/>
      <c r="Q214" s="247"/>
      <c r="R214" s="34"/>
      <c r="T214" s="158" t="s">
        <v>21</v>
      </c>
      <c r="U214" s="41" t="s">
        <v>48</v>
      </c>
      <c r="V214" s="33"/>
      <c r="W214" s="159">
        <f>V214*K214</f>
        <v>0</v>
      </c>
      <c r="X214" s="159">
        <v>0</v>
      </c>
      <c r="Y214" s="159">
        <f>X214*K214</f>
        <v>0</v>
      </c>
      <c r="Z214" s="159">
        <v>2.4750000000000001E-2</v>
      </c>
      <c r="AA214" s="160">
        <f>Z214*K214</f>
        <v>0.43312500000000004</v>
      </c>
      <c r="AR214" s="15" t="s">
        <v>210</v>
      </c>
      <c r="AT214" s="15" t="s">
        <v>142</v>
      </c>
      <c r="AU214" s="15" t="s">
        <v>98</v>
      </c>
      <c r="AY214" s="15" t="s">
        <v>141</v>
      </c>
      <c r="BE214" s="101">
        <f>IF(U214="základní",N214,0)</f>
        <v>0</v>
      </c>
      <c r="BF214" s="101">
        <f>IF(U214="snížená",N214,0)</f>
        <v>0</v>
      </c>
      <c r="BG214" s="101">
        <f>IF(U214="zákl. přenesená",N214,0)</f>
        <v>0</v>
      </c>
      <c r="BH214" s="101">
        <f>IF(U214="sníž. přenesená",N214,0)</f>
        <v>0</v>
      </c>
      <c r="BI214" s="101">
        <f>IF(U214="nulová",N214,0)</f>
        <v>0</v>
      </c>
      <c r="BJ214" s="15" t="s">
        <v>23</v>
      </c>
      <c r="BK214" s="101">
        <f>ROUND(L214*K214,2)</f>
        <v>0</v>
      </c>
      <c r="BL214" s="15" t="s">
        <v>210</v>
      </c>
      <c r="BM214" s="15" t="s">
        <v>283</v>
      </c>
    </row>
    <row r="215" spans="2:65" s="10" customFormat="1" ht="22.5" customHeight="1">
      <c r="B215" s="161"/>
      <c r="C215" s="162"/>
      <c r="D215" s="162"/>
      <c r="E215" s="163" t="s">
        <v>21</v>
      </c>
      <c r="F215" s="240" t="s">
        <v>284</v>
      </c>
      <c r="G215" s="241"/>
      <c r="H215" s="241"/>
      <c r="I215" s="241"/>
      <c r="J215" s="162"/>
      <c r="K215" s="164">
        <v>9</v>
      </c>
      <c r="L215" s="162"/>
      <c r="M215" s="162"/>
      <c r="N215" s="162"/>
      <c r="O215" s="162"/>
      <c r="P215" s="162"/>
      <c r="Q215" s="162"/>
      <c r="R215" s="165"/>
      <c r="T215" s="166"/>
      <c r="U215" s="162"/>
      <c r="V215" s="162"/>
      <c r="W215" s="162"/>
      <c r="X215" s="162"/>
      <c r="Y215" s="162"/>
      <c r="Z215" s="162"/>
      <c r="AA215" s="167"/>
      <c r="AT215" s="168" t="s">
        <v>149</v>
      </c>
      <c r="AU215" s="168" t="s">
        <v>98</v>
      </c>
      <c r="AV215" s="10" t="s">
        <v>98</v>
      </c>
      <c r="AW215" s="10" t="s">
        <v>40</v>
      </c>
      <c r="AX215" s="10" t="s">
        <v>83</v>
      </c>
      <c r="AY215" s="168" t="s">
        <v>141</v>
      </c>
    </row>
    <row r="216" spans="2:65" s="10" customFormat="1" ht="31.5" customHeight="1">
      <c r="B216" s="161"/>
      <c r="C216" s="162"/>
      <c r="D216" s="162"/>
      <c r="E216" s="163" t="s">
        <v>21</v>
      </c>
      <c r="F216" s="252" t="s">
        <v>285</v>
      </c>
      <c r="G216" s="241"/>
      <c r="H216" s="241"/>
      <c r="I216" s="241"/>
      <c r="J216" s="162"/>
      <c r="K216" s="164">
        <v>8.5</v>
      </c>
      <c r="L216" s="162"/>
      <c r="M216" s="162"/>
      <c r="N216" s="162"/>
      <c r="O216" s="162"/>
      <c r="P216" s="162"/>
      <c r="Q216" s="162"/>
      <c r="R216" s="165"/>
      <c r="T216" s="166"/>
      <c r="U216" s="162"/>
      <c r="V216" s="162"/>
      <c r="W216" s="162"/>
      <c r="X216" s="162"/>
      <c r="Y216" s="162"/>
      <c r="Z216" s="162"/>
      <c r="AA216" s="167"/>
      <c r="AT216" s="168" t="s">
        <v>149</v>
      </c>
      <c r="AU216" s="168" t="s">
        <v>98</v>
      </c>
      <c r="AV216" s="10" t="s">
        <v>98</v>
      </c>
      <c r="AW216" s="10" t="s">
        <v>40</v>
      </c>
      <c r="AX216" s="10" t="s">
        <v>83</v>
      </c>
      <c r="AY216" s="168" t="s">
        <v>141</v>
      </c>
    </row>
    <row r="217" spans="2:65" s="11" customFormat="1" ht="22.5" customHeight="1">
      <c r="B217" s="169"/>
      <c r="C217" s="170"/>
      <c r="D217" s="170"/>
      <c r="E217" s="171" t="s">
        <v>21</v>
      </c>
      <c r="F217" s="250" t="s">
        <v>150</v>
      </c>
      <c r="G217" s="251"/>
      <c r="H217" s="251"/>
      <c r="I217" s="251"/>
      <c r="J217" s="170"/>
      <c r="K217" s="172">
        <v>17.5</v>
      </c>
      <c r="L217" s="170"/>
      <c r="M217" s="170"/>
      <c r="N217" s="170"/>
      <c r="O217" s="170"/>
      <c r="P217" s="170"/>
      <c r="Q217" s="170"/>
      <c r="R217" s="173"/>
      <c r="T217" s="174"/>
      <c r="U217" s="170"/>
      <c r="V217" s="170"/>
      <c r="W217" s="170"/>
      <c r="X217" s="170"/>
      <c r="Y217" s="170"/>
      <c r="Z217" s="170"/>
      <c r="AA217" s="175"/>
      <c r="AT217" s="176" t="s">
        <v>149</v>
      </c>
      <c r="AU217" s="176" t="s">
        <v>98</v>
      </c>
      <c r="AV217" s="11" t="s">
        <v>146</v>
      </c>
      <c r="AW217" s="11" t="s">
        <v>40</v>
      </c>
      <c r="AX217" s="11" t="s">
        <v>23</v>
      </c>
      <c r="AY217" s="176" t="s">
        <v>141</v>
      </c>
    </row>
    <row r="218" spans="2:65" s="1" customFormat="1" ht="31.5" customHeight="1">
      <c r="B218" s="32"/>
      <c r="C218" s="154" t="s">
        <v>286</v>
      </c>
      <c r="D218" s="154" t="s">
        <v>142</v>
      </c>
      <c r="E218" s="155" t="s">
        <v>287</v>
      </c>
      <c r="F218" s="246" t="s">
        <v>288</v>
      </c>
      <c r="G218" s="247"/>
      <c r="H218" s="247"/>
      <c r="I218" s="247"/>
      <c r="J218" s="156" t="s">
        <v>183</v>
      </c>
      <c r="K218" s="157">
        <v>8</v>
      </c>
      <c r="L218" s="248">
        <v>0</v>
      </c>
      <c r="M218" s="247"/>
      <c r="N218" s="249">
        <f>ROUND(L218*K218,2)</f>
        <v>0</v>
      </c>
      <c r="O218" s="247"/>
      <c r="P218" s="247"/>
      <c r="Q218" s="247"/>
      <c r="R218" s="34"/>
      <c r="T218" s="158" t="s">
        <v>21</v>
      </c>
      <c r="U218" s="41" t="s">
        <v>48</v>
      </c>
      <c r="V218" s="33"/>
      <c r="W218" s="159">
        <f>V218*K218</f>
        <v>0</v>
      </c>
      <c r="X218" s="159">
        <v>0</v>
      </c>
      <c r="Y218" s="159">
        <f>X218*K218</f>
        <v>0</v>
      </c>
      <c r="Z218" s="159">
        <v>3.3000000000000002E-2</v>
      </c>
      <c r="AA218" s="160">
        <f>Z218*K218</f>
        <v>0.26400000000000001</v>
      </c>
      <c r="AR218" s="15" t="s">
        <v>210</v>
      </c>
      <c r="AT218" s="15" t="s">
        <v>142</v>
      </c>
      <c r="AU218" s="15" t="s">
        <v>98</v>
      </c>
      <c r="AY218" s="15" t="s">
        <v>141</v>
      </c>
      <c r="BE218" s="101">
        <f>IF(U218="základní",N218,0)</f>
        <v>0</v>
      </c>
      <c r="BF218" s="101">
        <f>IF(U218="snížená",N218,0)</f>
        <v>0</v>
      </c>
      <c r="BG218" s="101">
        <f>IF(U218="zákl. přenesená",N218,0)</f>
        <v>0</v>
      </c>
      <c r="BH218" s="101">
        <f>IF(U218="sníž. přenesená",N218,0)</f>
        <v>0</v>
      </c>
      <c r="BI218" s="101">
        <f>IF(U218="nulová",N218,0)</f>
        <v>0</v>
      </c>
      <c r="BJ218" s="15" t="s">
        <v>23</v>
      </c>
      <c r="BK218" s="101">
        <f>ROUND(L218*K218,2)</f>
        <v>0</v>
      </c>
      <c r="BL218" s="15" t="s">
        <v>210</v>
      </c>
      <c r="BM218" s="15" t="s">
        <v>289</v>
      </c>
    </row>
    <row r="219" spans="2:65" s="10" customFormat="1" ht="22.5" customHeight="1">
      <c r="B219" s="161"/>
      <c r="C219" s="162"/>
      <c r="D219" s="162"/>
      <c r="E219" s="163" t="s">
        <v>21</v>
      </c>
      <c r="F219" s="240" t="s">
        <v>290</v>
      </c>
      <c r="G219" s="241"/>
      <c r="H219" s="241"/>
      <c r="I219" s="241"/>
      <c r="J219" s="162"/>
      <c r="K219" s="164">
        <v>8</v>
      </c>
      <c r="L219" s="162"/>
      <c r="M219" s="162"/>
      <c r="N219" s="162"/>
      <c r="O219" s="162"/>
      <c r="P219" s="162"/>
      <c r="Q219" s="162"/>
      <c r="R219" s="165"/>
      <c r="T219" s="166"/>
      <c r="U219" s="162"/>
      <c r="V219" s="162"/>
      <c r="W219" s="162"/>
      <c r="X219" s="162"/>
      <c r="Y219" s="162"/>
      <c r="Z219" s="162"/>
      <c r="AA219" s="167"/>
      <c r="AT219" s="168" t="s">
        <v>149</v>
      </c>
      <c r="AU219" s="168" t="s">
        <v>98</v>
      </c>
      <c r="AV219" s="10" t="s">
        <v>98</v>
      </c>
      <c r="AW219" s="10" t="s">
        <v>40</v>
      </c>
      <c r="AX219" s="10" t="s">
        <v>83</v>
      </c>
      <c r="AY219" s="168" t="s">
        <v>141</v>
      </c>
    </row>
    <row r="220" spans="2:65" s="11" customFormat="1" ht="22.5" customHeight="1">
      <c r="B220" s="169"/>
      <c r="C220" s="170"/>
      <c r="D220" s="170"/>
      <c r="E220" s="171" t="s">
        <v>21</v>
      </c>
      <c r="F220" s="250" t="s">
        <v>150</v>
      </c>
      <c r="G220" s="251"/>
      <c r="H220" s="251"/>
      <c r="I220" s="251"/>
      <c r="J220" s="170"/>
      <c r="K220" s="172">
        <v>8</v>
      </c>
      <c r="L220" s="170"/>
      <c r="M220" s="170"/>
      <c r="N220" s="170"/>
      <c r="O220" s="170"/>
      <c r="P220" s="170"/>
      <c r="Q220" s="170"/>
      <c r="R220" s="173"/>
      <c r="T220" s="174"/>
      <c r="U220" s="170"/>
      <c r="V220" s="170"/>
      <c r="W220" s="170"/>
      <c r="X220" s="170"/>
      <c r="Y220" s="170"/>
      <c r="Z220" s="170"/>
      <c r="AA220" s="175"/>
      <c r="AT220" s="176" t="s">
        <v>149</v>
      </c>
      <c r="AU220" s="176" t="s">
        <v>98</v>
      </c>
      <c r="AV220" s="11" t="s">
        <v>146</v>
      </c>
      <c r="AW220" s="11" t="s">
        <v>40</v>
      </c>
      <c r="AX220" s="11" t="s">
        <v>23</v>
      </c>
      <c r="AY220" s="176" t="s">
        <v>141</v>
      </c>
    </row>
    <row r="221" spans="2:65" s="1" customFormat="1" ht="31.5" customHeight="1">
      <c r="B221" s="32"/>
      <c r="C221" s="154" t="s">
        <v>291</v>
      </c>
      <c r="D221" s="154" t="s">
        <v>142</v>
      </c>
      <c r="E221" s="155" t="s">
        <v>292</v>
      </c>
      <c r="F221" s="246" t="s">
        <v>293</v>
      </c>
      <c r="G221" s="247"/>
      <c r="H221" s="247"/>
      <c r="I221" s="247"/>
      <c r="J221" s="156" t="s">
        <v>183</v>
      </c>
      <c r="K221" s="157">
        <v>36</v>
      </c>
      <c r="L221" s="248">
        <v>0</v>
      </c>
      <c r="M221" s="247"/>
      <c r="N221" s="249">
        <f>ROUND(L221*K221,2)</f>
        <v>0</v>
      </c>
      <c r="O221" s="247"/>
      <c r="P221" s="247"/>
      <c r="Q221" s="247"/>
      <c r="R221" s="34"/>
      <c r="T221" s="158" t="s">
        <v>21</v>
      </c>
      <c r="U221" s="41" t="s">
        <v>48</v>
      </c>
      <c r="V221" s="33"/>
      <c r="W221" s="159">
        <f>V221*K221</f>
        <v>0</v>
      </c>
      <c r="X221" s="159">
        <v>1.7520000000000001E-2</v>
      </c>
      <c r="Y221" s="159">
        <f>X221*K221</f>
        <v>0.63072000000000006</v>
      </c>
      <c r="Z221" s="159">
        <v>0</v>
      </c>
      <c r="AA221" s="160">
        <f>Z221*K221</f>
        <v>0</v>
      </c>
      <c r="AR221" s="15" t="s">
        <v>210</v>
      </c>
      <c r="AT221" s="15" t="s">
        <v>142</v>
      </c>
      <c r="AU221" s="15" t="s">
        <v>98</v>
      </c>
      <c r="AY221" s="15" t="s">
        <v>141</v>
      </c>
      <c r="BE221" s="101">
        <f>IF(U221="základní",N221,0)</f>
        <v>0</v>
      </c>
      <c r="BF221" s="101">
        <f>IF(U221="snížená",N221,0)</f>
        <v>0</v>
      </c>
      <c r="BG221" s="101">
        <f>IF(U221="zákl. přenesená",N221,0)</f>
        <v>0</v>
      </c>
      <c r="BH221" s="101">
        <f>IF(U221="sníž. přenesená",N221,0)</f>
        <v>0</v>
      </c>
      <c r="BI221" s="101">
        <f>IF(U221="nulová",N221,0)</f>
        <v>0</v>
      </c>
      <c r="BJ221" s="15" t="s">
        <v>23</v>
      </c>
      <c r="BK221" s="101">
        <f>ROUND(L221*K221,2)</f>
        <v>0</v>
      </c>
      <c r="BL221" s="15" t="s">
        <v>210</v>
      </c>
      <c r="BM221" s="15" t="s">
        <v>294</v>
      </c>
    </row>
    <row r="222" spans="2:65" s="10" customFormat="1" ht="22.5" customHeight="1">
      <c r="B222" s="161"/>
      <c r="C222" s="162"/>
      <c r="D222" s="162"/>
      <c r="E222" s="163" t="s">
        <v>21</v>
      </c>
      <c r="F222" s="240" t="s">
        <v>279</v>
      </c>
      <c r="G222" s="241"/>
      <c r="H222" s="241"/>
      <c r="I222" s="241"/>
      <c r="J222" s="162"/>
      <c r="K222" s="164">
        <v>36</v>
      </c>
      <c r="L222" s="162"/>
      <c r="M222" s="162"/>
      <c r="N222" s="162"/>
      <c r="O222" s="162"/>
      <c r="P222" s="162"/>
      <c r="Q222" s="162"/>
      <c r="R222" s="165"/>
      <c r="T222" s="166"/>
      <c r="U222" s="162"/>
      <c r="V222" s="162"/>
      <c r="W222" s="162"/>
      <c r="X222" s="162"/>
      <c r="Y222" s="162"/>
      <c r="Z222" s="162"/>
      <c r="AA222" s="167"/>
      <c r="AT222" s="168" t="s">
        <v>149</v>
      </c>
      <c r="AU222" s="168" t="s">
        <v>98</v>
      </c>
      <c r="AV222" s="10" t="s">
        <v>98</v>
      </c>
      <c r="AW222" s="10" t="s">
        <v>40</v>
      </c>
      <c r="AX222" s="10" t="s">
        <v>83</v>
      </c>
      <c r="AY222" s="168" t="s">
        <v>141</v>
      </c>
    </row>
    <row r="223" spans="2:65" s="11" customFormat="1" ht="22.5" customHeight="1">
      <c r="B223" s="169"/>
      <c r="C223" s="170"/>
      <c r="D223" s="170"/>
      <c r="E223" s="171" t="s">
        <v>21</v>
      </c>
      <c r="F223" s="250" t="s">
        <v>150</v>
      </c>
      <c r="G223" s="251"/>
      <c r="H223" s="251"/>
      <c r="I223" s="251"/>
      <c r="J223" s="170"/>
      <c r="K223" s="172">
        <v>36</v>
      </c>
      <c r="L223" s="170"/>
      <c r="M223" s="170"/>
      <c r="N223" s="170"/>
      <c r="O223" s="170"/>
      <c r="P223" s="170"/>
      <c r="Q223" s="170"/>
      <c r="R223" s="173"/>
      <c r="T223" s="174"/>
      <c r="U223" s="170"/>
      <c r="V223" s="170"/>
      <c r="W223" s="170"/>
      <c r="X223" s="170"/>
      <c r="Y223" s="170"/>
      <c r="Z223" s="170"/>
      <c r="AA223" s="175"/>
      <c r="AT223" s="176" t="s">
        <v>149</v>
      </c>
      <c r="AU223" s="176" t="s">
        <v>98</v>
      </c>
      <c r="AV223" s="11" t="s">
        <v>146</v>
      </c>
      <c r="AW223" s="11" t="s">
        <v>40</v>
      </c>
      <c r="AX223" s="11" t="s">
        <v>23</v>
      </c>
      <c r="AY223" s="176" t="s">
        <v>141</v>
      </c>
    </row>
    <row r="224" spans="2:65" s="1" customFormat="1" ht="31.5" customHeight="1">
      <c r="B224" s="32"/>
      <c r="C224" s="154" t="s">
        <v>295</v>
      </c>
      <c r="D224" s="154" t="s">
        <v>142</v>
      </c>
      <c r="E224" s="155" t="s">
        <v>296</v>
      </c>
      <c r="F224" s="246" t="s">
        <v>297</v>
      </c>
      <c r="G224" s="247"/>
      <c r="H224" s="247"/>
      <c r="I224" s="247"/>
      <c r="J224" s="156" t="s">
        <v>183</v>
      </c>
      <c r="K224" s="157">
        <v>17.5</v>
      </c>
      <c r="L224" s="248">
        <v>0</v>
      </c>
      <c r="M224" s="247"/>
      <c r="N224" s="249">
        <f>ROUND(L224*K224,2)</f>
        <v>0</v>
      </c>
      <c r="O224" s="247"/>
      <c r="P224" s="247"/>
      <c r="Q224" s="247"/>
      <c r="R224" s="34"/>
      <c r="T224" s="158" t="s">
        <v>21</v>
      </c>
      <c r="U224" s="41" t="s">
        <v>48</v>
      </c>
      <c r="V224" s="33"/>
      <c r="W224" s="159">
        <f>V224*K224</f>
        <v>0</v>
      </c>
      <c r="X224" s="159">
        <v>2.733E-2</v>
      </c>
      <c r="Y224" s="159">
        <f>X224*K224</f>
        <v>0.47827500000000001</v>
      </c>
      <c r="Z224" s="159">
        <v>0</v>
      </c>
      <c r="AA224" s="160">
        <f>Z224*K224</f>
        <v>0</v>
      </c>
      <c r="AR224" s="15" t="s">
        <v>210</v>
      </c>
      <c r="AT224" s="15" t="s">
        <v>142</v>
      </c>
      <c r="AU224" s="15" t="s">
        <v>98</v>
      </c>
      <c r="AY224" s="15" t="s">
        <v>141</v>
      </c>
      <c r="BE224" s="101">
        <f>IF(U224="základní",N224,0)</f>
        <v>0</v>
      </c>
      <c r="BF224" s="101">
        <f>IF(U224="snížená",N224,0)</f>
        <v>0</v>
      </c>
      <c r="BG224" s="101">
        <f>IF(U224="zákl. přenesená",N224,0)</f>
        <v>0</v>
      </c>
      <c r="BH224" s="101">
        <f>IF(U224="sníž. přenesená",N224,0)</f>
        <v>0</v>
      </c>
      <c r="BI224" s="101">
        <f>IF(U224="nulová",N224,0)</f>
        <v>0</v>
      </c>
      <c r="BJ224" s="15" t="s">
        <v>23</v>
      </c>
      <c r="BK224" s="101">
        <f>ROUND(L224*K224,2)</f>
        <v>0</v>
      </c>
      <c r="BL224" s="15" t="s">
        <v>210</v>
      </c>
      <c r="BM224" s="15" t="s">
        <v>298</v>
      </c>
    </row>
    <row r="225" spans="2:65" s="10" customFormat="1" ht="22.5" customHeight="1">
      <c r="B225" s="161"/>
      <c r="C225" s="162"/>
      <c r="D225" s="162"/>
      <c r="E225" s="163" t="s">
        <v>21</v>
      </c>
      <c r="F225" s="240" t="s">
        <v>284</v>
      </c>
      <c r="G225" s="241"/>
      <c r="H225" s="241"/>
      <c r="I225" s="241"/>
      <c r="J225" s="162"/>
      <c r="K225" s="164">
        <v>9</v>
      </c>
      <c r="L225" s="162"/>
      <c r="M225" s="162"/>
      <c r="N225" s="162"/>
      <c r="O225" s="162"/>
      <c r="P225" s="162"/>
      <c r="Q225" s="162"/>
      <c r="R225" s="165"/>
      <c r="T225" s="166"/>
      <c r="U225" s="162"/>
      <c r="V225" s="162"/>
      <c r="W225" s="162"/>
      <c r="X225" s="162"/>
      <c r="Y225" s="162"/>
      <c r="Z225" s="162"/>
      <c r="AA225" s="167"/>
      <c r="AT225" s="168" t="s">
        <v>149</v>
      </c>
      <c r="AU225" s="168" t="s">
        <v>98</v>
      </c>
      <c r="AV225" s="10" t="s">
        <v>98</v>
      </c>
      <c r="AW225" s="10" t="s">
        <v>40</v>
      </c>
      <c r="AX225" s="10" t="s">
        <v>83</v>
      </c>
      <c r="AY225" s="168" t="s">
        <v>141</v>
      </c>
    </row>
    <row r="226" spans="2:65" s="10" customFormat="1" ht="31.5" customHeight="1">
      <c r="B226" s="161"/>
      <c r="C226" s="162"/>
      <c r="D226" s="162"/>
      <c r="E226" s="163" t="s">
        <v>21</v>
      </c>
      <c r="F226" s="252" t="s">
        <v>285</v>
      </c>
      <c r="G226" s="241"/>
      <c r="H226" s="241"/>
      <c r="I226" s="241"/>
      <c r="J226" s="162"/>
      <c r="K226" s="164">
        <v>8.5</v>
      </c>
      <c r="L226" s="162"/>
      <c r="M226" s="162"/>
      <c r="N226" s="162"/>
      <c r="O226" s="162"/>
      <c r="P226" s="162"/>
      <c r="Q226" s="162"/>
      <c r="R226" s="165"/>
      <c r="T226" s="166"/>
      <c r="U226" s="162"/>
      <c r="V226" s="162"/>
      <c r="W226" s="162"/>
      <c r="X226" s="162"/>
      <c r="Y226" s="162"/>
      <c r="Z226" s="162"/>
      <c r="AA226" s="167"/>
      <c r="AT226" s="168" t="s">
        <v>149</v>
      </c>
      <c r="AU226" s="168" t="s">
        <v>98</v>
      </c>
      <c r="AV226" s="10" t="s">
        <v>98</v>
      </c>
      <c r="AW226" s="10" t="s">
        <v>40</v>
      </c>
      <c r="AX226" s="10" t="s">
        <v>83</v>
      </c>
      <c r="AY226" s="168" t="s">
        <v>141</v>
      </c>
    </row>
    <row r="227" spans="2:65" s="11" customFormat="1" ht="22.5" customHeight="1">
      <c r="B227" s="169"/>
      <c r="C227" s="170"/>
      <c r="D227" s="170"/>
      <c r="E227" s="171" t="s">
        <v>21</v>
      </c>
      <c r="F227" s="250" t="s">
        <v>150</v>
      </c>
      <c r="G227" s="251"/>
      <c r="H227" s="251"/>
      <c r="I227" s="251"/>
      <c r="J227" s="170"/>
      <c r="K227" s="172">
        <v>17.5</v>
      </c>
      <c r="L227" s="170"/>
      <c r="M227" s="170"/>
      <c r="N227" s="170"/>
      <c r="O227" s="170"/>
      <c r="P227" s="170"/>
      <c r="Q227" s="170"/>
      <c r="R227" s="173"/>
      <c r="T227" s="174"/>
      <c r="U227" s="170"/>
      <c r="V227" s="170"/>
      <c r="W227" s="170"/>
      <c r="X227" s="170"/>
      <c r="Y227" s="170"/>
      <c r="Z227" s="170"/>
      <c r="AA227" s="175"/>
      <c r="AT227" s="176" t="s">
        <v>149</v>
      </c>
      <c r="AU227" s="176" t="s">
        <v>98</v>
      </c>
      <c r="AV227" s="11" t="s">
        <v>146</v>
      </c>
      <c r="AW227" s="11" t="s">
        <v>40</v>
      </c>
      <c r="AX227" s="11" t="s">
        <v>23</v>
      </c>
      <c r="AY227" s="176" t="s">
        <v>141</v>
      </c>
    </row>
    <row r="228" spans="2:65" s="1" customFormat="1" ht="31.5" customHeight="1">
      <c r="B228" s="32"/>
      <c r="C228" s="154" t="s">
        <v>299</v>
      </c>
      <c r="D228" s="154" t="s">
        <v>142</v>
      </c>
      <c r="E228" s="155" t="s">
        <v>300</v>
      </c>
      <c r="F228" s="246" t="s">
        <v>301</v>
      </c>
      <c r="G228" s="247"/>
      <c r="H228" s="247"/>
      <c r="I228" s="247"/>
      <c r="J228" s="156" t="s">
        <v>183</v>
      </c>
      <c r="K228" s="157">
        <v>8</v>
      </c>
      <c r="L228" s="248">
        <v>0</v>
      </c>
      <c r="M228" s="247"/>
      <c r="N228" s="249">
        <f>ROUND(L228*K228,2)</f>
        <v>0</v>
      </c>
      <c r="O228" s="247"/>
      <c r="P228" s="247"/>
      <c r="Q228" s="247"/>
      <c r="R228" s="34"/>
      <c r="T228" s="158" t="s">
        <v>21</v>
      </c>
      <c r="U228" s="41" t="s">
        <v>48</v>
      </c>
      <c r="V228" s="33"/>
      <c r="W228" s="159">
        <f>V228*K228</f>
        <v>0</v>
      </c>
      <c r="X228" s="159">
        <v>3.6400000000000002E-2</v>
      </c>
      <c r="Y228" s="159">
        <f>X228*K228</f>
        <v>0.29120000000000001</v>
      </c>
      <c r="Z228" s="159">
        <v>0</v>
      </c>
      <c r="AA228" s="160">
        <f>Z228*K228</f>
        <v>0</v>
      </c>
      <c r="AR228" s="15" t="s">
        <v>210</v>
      </c>
      <c r="AT228" s="15" t="s">
        <v>142</v>
      </c>
      <c r="AU228" s="15" t="s">
        <v>98</v>
      </c>
      <c r="AY228" s="15" t="s">
        <v>141</v>
      </c>
      <c r="BE228" s="101">
        <f>IF(U228="základní",N228,0)</f>
        <v>0</v>
      </c>
      <c r="BF228" s="101">
        <f>IF(U228="snížená",N228,0)</f>
        <v>0</v>
      </c>
      <c r="BG228" s="101">
        <f>IF(U228="zákl. přenesená",N228,0)</f>
        <v>0</v>
      </c>
      <c r="BH228" s="101">
        <f>IF(U228="sníž. přenesená",N228,0)</f>
        <v>0</v>
      </c>
      <c r="BI228" s="101">
        <f>IF(U228="nulová",N228,0)</f>
        <v>0</v>
      </c>
      <c r="BJ228" s="15" t="s">
        <v>23</v>
      </c>
      <c r="BK228" s="101">
        <f>ROUND(L228*K228,2)</f>
        <v>0</v>
      </c>
      <c r="BL228" s="15" t="s">
        <v>210</v>
      </c>
      <c r="BM228" s="15" t="s">
        <v>302</v>
      </c>
    </row>
    <row r="229" spans="2:65" s="10" customFormat="1" ht="22.5" customHeight="1">
      <c r="B229" s="161"/>
      <c r="C229" s="162"/>
      <c r="D229" s="162"/>
      <c r="E229" s="163" t="s">
        <v>21</v>
      </c>
      <c r="F229" s="240" t="s">
        <v>290</v>
      </c>
      <c r="G229" s="241"/>
      <c r="H229" s="241"/>
      <c r="I229" s="241"/>
      <c r="J229" s="162"/>
      <c r="K229" s="164">
        <v>8</v>
      </c>
      <c r="L229" s="162"/>
      <c r="M229" s="162"/>
      <c r="N229" s="162"/>
      <c r="O229" s="162"/>
      <c r="P229" s="162"/>
      <c r="Q229" s="162"/>
      <c r="R229" s="165"/>
      <c r="T229" s="166"/>
      <c r="U229" s="162"/>
      <c r="V229" s="162"/>
      <c r="W229" s="162"/>
      <c r="X229" s="162"/>
      <c r="Y229" s="162"/>
      <c r="Z229" s="162"/>
      <c r="AA229" s="167"/>
      <c r="AT229" s="168" t="s">
        <v>149</v>
      </c>
      <c r="AU229" s="168" t="s">
        <v>98</v>
      </c>
      <c r="AV229" s="10" t="s">
        <v>98</v>
      </c>
      <c r="AW229" s="10" t="s">
        <v>40</v>
      </c>
      <c r="AX229" s="10" t="s">
        <v>83</v>
      </c>
      <c r="AY229" s="168" t="s">
        <v>141</v>
      </c>
    </row>
    <row r="230" spans="2:65" s="11" customFormat="1" ht="22.5" customHeight="1">
      <c r="B230" s="169"/>
      <c r="C230" s="170"/>
      <c r="D230" s="170"/>
      <c r="E230" s="171" t="s">
        <v>21</v>
      </c>
      <c r="F230" s="250" t="s">
        <v>150</v>
      </c>
      <c r="G230" s="251"/>
      <c r="H230" s="251"/>
      <c r="I230" s="251"/>
      <c r="J230" s="170"/>
      <c r="K230" s="172">
        <v>8</v>
      </c>
      <c r="L230" s="170"/>
      <c r="M230" s="170"/>
      <c r="N230" s="170"/>
      <c r="O230" s="170"/>
      <c r="P230" s="170"/>
      <c r="Q230" s="170"/>
      <c r="R230" s="173"/>
      <c r="T230" s="174"/>
      <c r="U230" s="170"/>
      <c r="V230" s="170"/>
      <c r="W230" s="170"/>
      <c r="X230" s="170"/>
      <c r="Y230" s="170"/>
      <c r="Z230" s="170"/>
      <c r="AA230" s="175"/>
      <c r="AT230" s="176" t="s">
        <v>149</v>
      </c>
      <c r="AU230" s="176" t="s">
        <v>98</v>
      </c>
      <c r="AV230" s="11" t="s">
        <v>146</v>
      </c>
      <c r="AW230" s="11" t="s">
        <v>40</v>
      </c>
      <c r="AX230" s="11" t="s">
        <v>23</v>
      </c>
      <c r="AY230" s="176" t="s">
        <v>141</v>
      </c>
    </row>
    <row r="231" spans="2:65" s="1" customFormat="1" ht="31.5" customHeight="1">
      <c r="B231" s="32"/>
      <c r="C231" s="154" t="s">
        <v>303</v>
      </c>
      <c r="D231" s="154" t="s">
        <v>142</v>
      </c>
      <c r="E231" s="155" t="s">
        <v>304</v>
      </c>
      <c r="F231" s="246" t="s">
        <v>305</v>
      </c>
      <c r="G231" s="247"/>
      <c r="H231" s="247"/>
      <c r="I231" s="247"/>
      <c r="J231" s="156" t="s">
        <v>154</v>
      </c>
      <c r="K231" s="157">
        <v>43.15</v>
      </c>
      <c r="L231" s="248">
        <v>0</v>
      </c>
      <c r="M231" s="247"/>
      <c r="N231" s="249">
        <f>ROUND(L231*K231,2)</f>
        <v>0</v>
      </c>
      <c r="O231" s="247"/>
      <c r="P231" s="247"/>
      <c r="Q231" s="247"/>
      <c r="R231" s="34"/>
      <c r="T231" s="158" t="s">
        <v>21</v>
      </c>
      <c r="U231" s="41" t="s">
        <v>48</v>
      </c>
      <c r="V231" s="33"/>
      <c r="W231" s="159">
        <f>V231*K231</f>
        <v>0</v>
      </c>
      <c r="X231" s="159">
        <v>0</v>
      </c>
      <c r="Y231" s="159">
        <f>X231*K231</f>
        <v>0</v>
      </c>
      <c r="Z231" s="159">
        <v>0</v>
      </c>
      <c r="AA231" s="160">
        <f>Z231*K231</f>
        <v>0</v>
      </c>
      <c r="AR231" s="15" t="s">
        <v>210</v>
      </c>
      <c r="AT231" s="15" t="s">
        <v>142</v>
      </c>
      <c r="AU231" s="15" t="s">
        <v>98</v>
      </c>
      <c r="AY231" s="15" t="s">
        <v>141</v>
      </c>
      <c r="BE231" s="101">
        <f>IF(U231="základní",N231,0)</f>
        <v>0</v>
      </c>
      <c r="BF231" s="101">
        <f>IF(U231="snížená",N231,0)</f>
        <v>0</v>
      </c>
      <c r="BG231" s="101">
        <f>IF(U231="zákl. přenesená",N231,0)</f>
        <v>0</v>
      </c>
      <c r="BH231" s="101">
        <f>IF(U231="sníž. přenesená",N231,0)</f>
        <v>0</v>
      </c>
      <c r="BI231" s="101">
        <f>IF(U231="nulová",N231,0)</f>
        <v>0</v>
      </c>
      <c r="BJ231" s="15" t="s">
        <v>23</v>
      </c>
      <c r="BK231" s="101">
        <f>ROUND(L231*K231,2)</f>
        <v>0</v>
      </c>
      <c r="BL231" s="15" t="s">
        <v>210</v>
      </c>
      <c r="BM231" s="15" t="s">
        <v>306</v>
      </c>
    </row>
    <row r="232" spans="2:65" s="10" customFormat="1" ht="22.5" customHeight="1">
      <c r="B232" s="161"/>
      <c r="C232" s="162"/>
      <c r="D232" s="162"/>
      <c r="E232" s="163" t="s">
        <v>21</v>
      </c>
      <c r="F232" s="240" t="s">
        <v>307</v>
      </c>
      <c r="G232" s="241"/>
      <c r="H232" s="241"/>
      <c r="I232" s="241"/>
      <c r="J232" s="162"/>
      <c r="K232" s="164">
        <v>18.5</v>
      </c>
      <c r="L232" s="162"/>
      <c r="M232" s="162"/>
      <c r="N232" s="162"/>
      <c r="O232" s="162"/>
      <c r="P232" s="162"/>
      <c r="Q232" s="162"/>
      <c r="R232" s="165"/>
      <c r="T232" s="166"/>
      <c r="U232" s="162"/>
      <c r="V232" s="162"/>
      <c r="W232" s="162"/>
      <c r="X232" s="162"/>
      <c r="Y232" s="162"/>
      <c r="Z232" s="162"/>
      <c r="AA232" s="167"/>
      <c r="AT232" s="168" t="s">
        <v>149</v>
      </c>
      <c r="AU232" s="168" t="s">
        <v>98</v>
      </c>
      <c r="AV232" s="10" t="s">
        <v>98</v>
      </c>
      <c r="AW232" s="10" t="s">
        <v>40</v>
      </c>
      <c r="AX232" s="10" t="s">
        <v>83</v>
      </c>
      <c r="AY232" s="168" t="s">
        <v>141</v>
      </c>
    </row>
    <row r="233" spans="2:65" s="10" customFormat="1" ht="22.5" customHeight="1">
      <c r="B233" s="161"/>
      <c r="C233" s="162"/>
      <c r="D233" s="162"/>
      <c r="E233" s="163" t="s">
        <v>21</v>
      </c>
      <c r="F233" s="252" t="s">
        <v>308</v>
      </c>
      <c r="G233" s="241"/>
      <c r="H233" s="241"/>
      <c r="I233" s="241"/>
      <c r="J233" s="162"/>
      <c r="K233" s="164">
        <v>24.65</v>
      </c>
      <c r="L233" s="162"/>
      <c r="M233" s="162"/>
      <c r="N233" s="162"/>
      <c r="O233" s="162"/>
      <c r="P233" s="162"/>
      <c r="Q233" s="162"/>
      <c r="R233" s="165"/>
      <c r="T233" s="166"/>
      <c r="U233" s="162"/>
      <c r="V233" s="162"/>
      <c r="W233" s="162"/>
      <c r="X233" s="162"/>
      <c r="Y233" s="162"/>
      <c r="Z233" s="162"/>
      <c r="AA233" s="167"/>
      <c r="AT233" s="168" t="s">
        <v>149</v>
      </c>
      <c r="AU233" s="168" t="s">
        <v>98</v>
      </c>
      <c r="AV233" s="10" t="s">
        <v>98</v>
      </c>
      <c r="AW233" s="10" t="s">
        <v>40</v>
      </c>
      <c r="AX233" s="10" t="s">
        <v>83</v>
      </c>
      <c r="AY233" s="168" t="s">
        <v>141</v>
      </c>
    </row>
    <row r="234" spans="2:65" s="11" customFormat="1" ht="22.5" customHeight="1">
      <c r="B234" s="169"/>
      <c r="C234" s="170"/>
      <c r="D234" s="170"/>
      <c r="E234" s="171" t="s">
        <v>21</v>
      </c>
      <c r="F234" s="250" t="s">
        <v>150</v>
      </c>
      <c r="G234" s="251"/>
      <c r="H234" s="251"/>
      <c r="I234" s="251"/>
      <c r="J234" s="170"/>
      <c r="K234" s="172">
        <v>43.15</v>
      </c>
      <c r="L234" s="170"/>
      <c r="M234" s="170"/>
      <c r="N234" s="170"/>
      <c r="O234" s="170"/>
      <c r="P234" s="170"/>
      <c r="Q234" s="170"/>
      <c r="R234" s="173"/>
      <c r="T234" s="174"/>
      <c r="U234" s="170"/>
      <c r="V234" s="170"/>
      <c r="W234" s="170"/>
      <c r="X234" s="170"/>
      <c r="Y234" s="170"/>
      <c r="Z234" s="170"/>
      <c r="AA234" s="175"/>
      <c r="AT234" s="176" t="s">
        <v>149</v>
      </c>
      <c r="AU234" s="176" t="s">
        <v>98</v>
      </c>
      <c r="AV234" s="11" t="s">
        <v>146</v>
      </c>
      <c r="AW234" s="11" t="s">
        <v>40</v>
      </c>
      <c r="AX234" s="11" t="s">
        <v>23</v>
      </c>
      <c r="AY234" s="176" t="s">
        <v>141</v>
      </c>
    </row>
    <row r="235" spans="2:65" s="1" customFormat="1" ht="31.5" customHeight="1">
      <c r="B235" s="32"/>
      <c r="C235" s="177" t="s">
        <v>309</v>
      </c>
      <c r="D235" s="177" t="s">
        <v>310</v>
      </c>
      <c r="E235" s="178" t="s">
        <v>311</v>
      </c>
      <c r="F235" s="253" t="s">
        <v>312</v>
      </c>
      <c r="G235" s="254"/>
      <c r="H235" s="254"/>
      <c r="I235" s="254"/>
      <c r="J235" s="179" t="s">
        <v>145</v>
      </c>
      <c r="K235" s="180">
        <v>1.1870000000000001</v>
      </c>
      <c r="L235" s="255">
        <v>0</v>
      </c>
      <c r="M235" s="254"/>
      <c r="N235" s="256">
        <f>ROUND(L235*K235,2)</f>
        <v>0</v>
      </c>
      <c r="O235" s="247"/>
      <c r="P235" s="247"/>
      <c r="Q235" s="247"/>
      <c r="R235" s="34"/>
      <c r="T235" s="158" t="s">
        <v>21</v>
      </c>
      <c r="U235" s="41" t="s">
        <v>48</v>
      </c>
      <c r="V235" s="33"/>
      <c r="W235" s="159">
        <f>V235*K235</f>
        <v>0</v>
      </c>
      <c r="X235" s="159">
        <v>0.55000000000000004</v>
      </c>
      <c r="Y235" s="159">
        <f>X235*K235</f>
        <v>0.65285000000000004</v>
      </c>
      <c r="Z235" s="159">
        <v>0</v>
      </c>
      <c r="AA235" s="160">
        <f>Z235*K235</f>
        <v>0</v>
      </c>
      <c r="AR235" s="15" t="s">
        <v>280</v>
      </c>
      <c r="AT235" s="15" t="s">
        <v>310</v>
      </c>
      <c r="AU235" s="15" t="s">
        <v>98</v>
      </c>
      <c r="AY235" s="15" t="s">
        <v>141</v>
      </c>
      <c r="BE235" s="101">
        <f>IF(U235="základní",N235,0)</f>
        <v>0</v>
      </c>
      <c r="BF235" s="101">
        <f>IF(U235="snížená",N235,0)</f>
        <v>0</v>
      </c>
      <c r="BG235" s="101">
        <f>IF(U235="zákl. přenesená",N235,0)</f>
        <v>0</v>
      </c>
      <c r="BH235" s="101">
        <f>IF(U235="sníž. přenesená",N235,0)</f>
        <v>0</v>
      </c>
      <c r="BI235" s="101">
        <f>IF(U235="nulová",N235,0)</f>
        <v>0</v>
      </c>
      <c r="BJ235" s="15" t="s">
        <v>23</v>
      </c>
      <c r="BK235" s="101">
        <f>ROUND(L235*K235,2)</f>
        <v>0</v>
      </c>
      <c r="BL235" s="15" t="s">
        <v>210</v>
      </c>
      <c r="BM235" s="15" t="s">
        <v>313</v>
      </c>
    </row>
    <row r="236" spans="2:65" s="1" customFormat="1" ht="22.5" customHeight="1">
      <c r="B236" s="32"/>
      <c r="C236" s="154" t="s">
        <v>314</v>
      </c>
      <c r="D236" s="154" t="s">
        <v>142</v>
      </c>
      <c r="E236" s="155" t="s">
        <v>315</v>
      </c>
      <c r="F236" s="246" t="s">
        <v>316</v>
      </c>
      <c r="G236" s="247"/>
      <c r="H236" s="247"/>
      <c r="I236" s="247"/>
      <c r="J236" s="156" t="s">
        <v>154</v>
      </c>
      <c r="K236" s="157">
        <v>3.7240000000000002</v>
      </c>
      <c r="L236" s="248">
        <v>0</v>
      </c>
      <c r="M236" s="247"/>
      <c r="N236" s="249">
        <f>ROUND(L236*K236,2)</f>
        <v>0</v>
      </c>
      <c r="O236" s="247"/>
      <c r="P236" s="247"/>
      <c r="Q236" s="247"/>
      <c r="R236" s="34"/>
      <c r="T236" s="158" t="s">
        <v>21</v>
      </c>
      <c r="U236" s="41" t="s">
        <v>48</v>
      </c>
      <c r="V236" s="33"/>
      <c r="W236" s="159">
        <f>V236*K236</f>
        <v>0</v>
      </c>
      <c r="X236" s="159">
        <v>0</v>
      </c>
      <c r="Y236" s="159">
        <f>X236*K236</f>
        <v>0</v>
      </c>
      <c r="Z236" s="159">
        <v>1.4999999999999999E-2</v>
      </c>
      <c r="AA236" s="160">
        <f>Z236*K236</f>
        <v>5.586E-2</v>
      </c>
      <c r="AR236" s="15" t="s">
        <v>210</v>
      </c>
      <c r="AT236" s="15" t="s">
        <v>142</v>
      </c>
      <c r="AU236" s="15" t="s">
        <v>98</v>
      </c>
      <c r="AY236" s="15" t="s">
        <v>141</v>
      </c>
      <c r="BE236" s="101">
        <f>IF(U236="základní",N236,0)</f>
        <v>0</v>
      </c>
      <c r="BF236" s="101">
        <f>IF(U236="snížená",N236,0)</f>
        <v>0</v>
      </c>
      <c r="BG236" s="101">
        <f>IF(U236="zákl. přenesená",N236,0)</f>
        <v>0</v>
      </c>
      <c r="BH236" s="101">
        <f>IF(U236="sníž. přenesená",N236,0)</f>
        <v>0</v>
      </c>
      <c r="BI236" s="101">
        <f>IF(U236="nulová",N236,0)</f>
        <v>0</v>
      </c>
      <c r="BJ236" s="15" t="s">
        <v>23</v>
      </c>
      <c r="BK236" s="101">
        <f>ROUND(L236*K236,2)</f>
        <v>0</v>
      </c>
      <c r="BL236" s="15" t="s">
        <v>210</v>
      </c>
      <c r="BM236" s="15" t="s">
        <v>317</v>
      </c>
    </row>
    <row r="237" spans="2:65" s="10" customFormat="1" ht="22.5" customHeight="1">
      <c r="B237" s="161"/>
      <c r="C237" s="162"/>
      <c r="D237" s="162"/>
      <c r="E237" s="163" t="s">
        <v>21</v>
      </c>
      <c r="F237" s="240" t="s">
        <v>318</v>
      </c>
      <c r="G237" s="241"/>
      <c r="H237" s="241"/>
      <c r="I237" s="241"/>
      <c r="J237" s="162"/>
      <c r="K237" s="164">
        <v>3.7240000000000002</v>
      </c>
      <c r="L237" s="162"/>
      <c r="M237" s="162"/>
      <c r="N237" s="162"/>
      <c r="O237" s="162"/>
      <c r="P237" s="162"/>
      <c r="Q237" s="162"/>
      <c r="R237" s="165"/>
      <c r="T237" s="166"/>
      <c r="U237" s="162"/>
      <c r="V237" s="162"/>
      <c r="W237" s="162"/>
      <c r="X237" s="162"/>
      <c r="Y237" s="162"/>
      <c r="Z237" s="162"/>
      <c r="AA237" s="167"/>
      <c r="AT237" s="168" t="s">
        <v>149</v>
      </c>
      <c r="AU237" s="168" t="s">
        <v>98</v>
      </c>
      <c r="AV237" s="10" t="s">
        <v>98</v>
      </c>
      <c r="AW237" s="10" t="s">
        <v>40</v>
      </c>
      <c r="AX237" s="10" t="s">
        <v>83</v>
      </c>
      <c r="AY237" s="168" t="s">
        <v>141</v>
      </c>
    </row>
    <row r="238" spans="2:65" s="11" customFormat="1" ht="22.5" customHeight="1">
      <c r="B238" s="169"/>
      <c r="C238" s="170"/>
      <c r="D238" s="170"/>
      <c r="E238" s="171" t="s">
        <v>21</v>
      </c>
      <c r="F238" s="250" t="s">
        <v>150</v>
      </c>
      <c r="G238" s="251"/>
      <c r="H238" s="251"/>
      <c r="I238" s="251"/>
      <c r="J238" s="170"/>
      <c r="K238" s="172">
        <v>3.7240000000000002</v>
      </c>
      <c r="L238" s="170"/>
      <c r="M238" s="170"/>
      <c r="N238" s="170"/>
      <c r="O238" s="170"/>
      <c r="P238" s="170"/>
      <c r="Q238" s="170"/>
      <c r="R238" s="173"/>
      <c r="T238" s="174"/>
      <c r="U238" s="170"/>
      <c r="V238" s="170"/>
      <c r="W238" s="170"/>
      <c r="X238" s="170"/>
      <c r="Y238" s="170"/>
      <c r="Z238" s="170"/>
      <c r="AA238" s="175"/>
      <c r="AT238" s="176" t="s">
        <v>149</v>
      </c>
      <c r="AU238" s="176" t="s">
        <v>98</v>
      </c>
      <c r="AV238" s="11" t="s">
        <v>146</v>
      </c>
      <c r="AW238" s="11" t="s">
        <v>40</v>
      </c>
      <c r="AX238" s="11" t="s">
        <v>23</v>
      </c>
      <c r="AY238" s="176" t="s">
        <v>141</v>
      </c>
    </row>
    <row r="239" spans="2:65" s="1" customFormat="1" ht="31.5" customHeight="1">
      <c r="B239" s="32"/>
      <c r="C239" s="154" t="s">
        <v>319</v>
      </c>
      <c r="D239" s="154" t="s">
        <v>142</v>
      </c>
      <c r="E239" s="155" t="s">
        <v>320</v>
      </c>
      <c r="F239" s="246" t="s">
        <v>321</v>
      </c>
      <c r="G239" s="247"/>
      <c r="H239" s="247"/>
      <c r="I239" s="247"/>
      <c r="J239" s="156" t="s">
        <v>154</v>
      </c>
      <c r="K239" s="157">
        <v>397.27499999999998</v>
      </c>
      <c r="L239" s="248">
        <v>0</v>
      </c>
      <c r="M239" s="247"/>
      <c r="N239" s="249">
        <f>ROUND(L239*K239,2)</f>
        <v>0</v>
      </c>
      <c r="O239" s="247"/>
      <c r="P239" s="247"/>
      <c r="Q239" s="247"/>
      <c r="R239" s="34"/>
      <c r="T239" s="158" t="s">
        <v>21</v>
      </c>
      <c r="U239" s="41" t="s">
        <v>48</v>
      </c>
      <c r="V239" s="33"/>
      <c r="W239" s="159">
        <f>V239*K239</f>
        <v>0</v>
      </c>
      <c r="X239" s="159">
        <v>0</v>
      </c>
      <c r="Y239" s="159">
        <f>X239*K239</f>
        <v>0</v>
      </c>
      <c r="Z239" s="159">
        <v>0</v>
      </c>
      <c r="AA239" s="160">
        <f>Z239*K239</f>
        <v>0</v>
      </c>
      <c r="AR239" s="15" t="s">
        <v>210</v>
      </c>
      <c r="AT239" s="15" t="s">
        <v>142</v>
      </c>
      <c r="AU239" s="15" t="s">
        <v>98</v>
      </c>
      <c r="AY239" s="15" t="s">
        <v>141</v>
      </c>
      <c r="BE239" s="101">
        <f>IF(U239="základní",N239,0)</f>
        <v>0</v>
      </c>
      <c r="BF239" s="101">
        <f>IF(U239="snížená",N239,0)</f>
        <v>0</v>
      </c>
      <c r="BG239" s="101">
        <f>IF(U239="zákl. přenesená",N239,0)</f>
        <v>0</v>
      </c>
      <c r="BH239" s="101">
        <f>IF(U239="sníž. přenesená",N239,0)</f>
        <v>0</v>
      </c>
      <c r="BI239" s="101">
        <f>IF(U239="nulová",N239,0)</f>
        <v>0</v>
      </c>
      <c r="BJ239" s="15" t="s">
        <v>23</v>
      </c>
      <c r="BK239" s="101">
        <f>ROUND(L239*K239,2)</f>
        <v>0</v>
      </c>
      <c r="BL239" s="15" t="s">
        <v>210</v>
      </c>
      <c r="BM239" s="15" t="s">
        <v>322</v>
      </c>
    </row>
    <row r="240" spans="2:65" s="10" customFormat="1" ht="44.25" customHeight="1">
      <c r="B240" s="161"/>
      <c r="C240" s="162"/>
      <c r="D240" s="162"/>
      <c r="E240" s="163" t="s">
        <v>21</v>
      </c>
      <c r="F240" s="240" t="s">
        <v>323</v>
      </c>
      <c r="G240" s="241"/>
      <c r="H240" s="241"/>
      <c r="I240" s="241"/>
      <c r="J240" s="162"/>
      <c r="K240" s="164">
        <v>397.27499999999998</v>
      </c>
      <c r="L240" s="162"/>
      <c r="M240" s="162"/>
      <c r="N240" s="162"/>
      <c r="O240" s="162"/>
      <c r="P240" s="162"/>
      <c r="Q240" s="162"/>
      <c r="R240" s="165"/>
      <c r="T240" s="166"/>
      <c r="U240" s="162"/>
      <c r="V240" s="162"/>
      <c r="W240" s="162"/>
      <c r="X240" s="162"/>
      <c r="Y240" s="162"/>
      <c r="Z240" s="162"/>
      <c r="AA240" s="167"/>
      <c r="AT240" s="168" t="s">
        <v>149</v>
      </c>
      <c r="AU240" s="168" t="s">
        <v>98</v>
      </c>
      <c r="AV240" s="10" t="s">
        <v>98</v>
      </c>
      <c r="AW240" s="10" t="s">
        <v>40</v>
      </c>
      <c r="AX240" s="10" t="s">
        <v>83</v>
      </c>
      <c r="AY240" s="168" t="s">
        <v>141</v>
      </c>
    </row>
    <row r="241" spans="2:65" s="11" customFormat="1" ht="22.5" customHeight="1">
      <c r="B241" s="169"/>
      <c r="C241" s="170"/>
      <c r="D241" s="170"/>
      <c r="E241" s="171" t="s">
        <v>21</v>
      </c>
      <c r="F241" s="250" t="s">
        <v>150</v>
      </c>
      <c r="G241" s="251"/>
      <c r="H241" s="251"/>
      <c r="I241" s="251"/>
      <c r="J241" s="170"/>
      <c r="K241" s="172">
        <v>397.27499999999998</v>
      </c>
      <c r="L241" s="170"/>
      <c r="M241" s="170"/>
      <c r="N241" s="170"/>
      <c r="O241" s="170"/>
      <c r="P241" s="170"/>
      <c r="Q241" s="170"/>
      <c r="R241" s="173"/>
      <c r="T241" s="174"/>
      <c r="U241" s="170"/>
      <c r="V241" s="170"/>
      <c r="W241" s="170"/>
      <c r="X241" s="170"/>
      <c r="Y241" s="170"/>
      <c r="Z241" s="170"/>
      <c r="AA241" s="175"/>
      <c r="AT241" s="176" t="s">
        <v>149</v>
      </c>
      <c r="AU241" s="176" t="s">
        <v>98</v>
      </c>
      <c r="AV241" s="11" t="s">
        <v>146</v>
      </c>
      <c r="AW241" s="11" t="s">
        <v>40</v>
      </c>
      <c r="AX241" s="11" t="s">
        <v>23</v>
      </c>
      <c r="AY241" s="176" t="s">
        <v>141</v>
      </c>
    </row>
    <row r="242" spans="2:65" s="1" customFormat="1" ht="31.5" customHeight="1">
      <c r="B242" s="32"/>
      <c r="C242" s="177" t="s">
        <v>324</v>
      </c>
      <c r="D242" s="177" t="s">
        <v>310</v>
      </c>
      <c r="E242" s="178" t="s">
        <v>325</v>
      </c>
      <c r="F242" s="253" t="s">
        <v>326</v>
      </c>
      <c r="G242" s="254"/>
      <c r="H242" s="254"/>
      <c r="I242" s="254"/>
      <c r="J242" s="179" t="s">
        <v>145</v>
      </c>
      <c r="K242" s="180">
        <v>3.464</v>
      </c>
      <c r="L242" s="255">
        <v>0</v>
      </c>
      <c r="M242" s="254"/>
      <c r="N242" s="256">
        <f>ROUND(L242*K242,2)</f>
        <v>0</v>
      </c>
      <c r="O242" s="247"/>
      <c r="P242" s="247"/>
      <c r="Q242" s="247"/>
      <c r="R242" s="34"/>
      <c r="T242" s="158" t="s">
        <v>21</v>
      </c>
      <c r="U242" s="41" t="s">
        <v>48</v>
      </c>
      <c r="V242" s="33"/>
      <c r="W242" s="159">
        <f>V242*K242</f>
        <v>0</v>
      </c>
      <c r="X242" s="159">
        <v>0.55000000000000004</v>
      </c>
      <c r="Y242" s="159">
        <f>X242*K242</f>
        <v>1.9052000000000002</v>
      </c>
      <c r="Z242" s="159">
        <v>0</v>
      </c>
      <c r="AA242" s="160">
        <f>Z242*K242</f>
        <v>0</v>
      </c>
      <c r="AR242" s="15" t="s">
        <v>280</v>
      </c>
      <c r="AT242" s="15" t="s">
        <v>310</v>
      </c>
      <c r="AU242" s="15" t="s">
        <v>98</v>
      </c>
      <c r="AY242" s="15" t="s">
        <v>141</v>
      </c>
      <c r="BE242" s="101">
        <f>IF(U242="základní",N242,0)</f>
        <v>0</v>
      </c>
      <c r="BF242" s="101">
        <f>IF(U242="snížená",N242,0)</f>
        <v>0</v>
      </c>
      <c r="BG242" s="101">
        <f>IF(U242="zákl. přenesená",N242,0)</f>
        <v>0</v>
      </c>
      <c r="BH242" s="101">
        <f>IF(U242="sníž. přenesená",N242,0)</f>
        <v>0</v>
      </c>
      <c r="BI242" s="101">
        <f>IF(U242="nulová",N242,0)</f>
        <v>0</v>
      </c>
      <c r="BJ242" s="15" t="s">
        <v>23</v>
      </c>
      <c r="BK242" s="101">
        <f>ROUND(L242*K242,2)</f>
        <v>0</v>
      </c>
      <c r="BL242" s="15" t="s">
        <v>210</v>
      </c>
      <c r="BM242" s="15" t="s">
        <v>327</v>
      </c>
    </row>
    <row r="243" spans="2:65" s="1" customFormat="1" ht="31.5" customHeight="1">
      <c r="B243" s="32"/>
      <c r="C243" s="154" t="s">
        <v>328</v>
      </c>
      <c r="D243" s="154" t="s">
        <v>142</v>
      </c>
      <c r="E243" s="155" t="s">
        <v>329</v>
      </c>
      <c r="F243" s="246" t="s">
        <v>330</v>
      </c>
      <c r="G243" s="247"/>
      <c r="H243" s="247"/>
      <c r="I243" s="247"/>
      <c r="J243" s="156" t="s">
        <v>154</v>
      </c>
      <c r="K243" s="157">
        <v>397.27499999999998</v>
      </c>
      <c r="L243" s="248">
        <v>0</v>
      </c>
      <c r="M243" s="247"/>
      <c r="N243" s="249">
        <f>ROUND(L243*K243,2)</f>
        <v>0</v>
      </c>
      <c r="O243" s="247"/>
      <c r="P243" s="247"/>
      <c r="Q243" s="247"/>
      <c r="R243" s="34"/>
      <c r="T243" s="158" t="s">
        <v>21</v>
      </c>
      <c r="U243" s="41" t="s">
        <v>48</v>
      </c>
      <c r="V243" s="33"/>
      <c r="W243" s="159">
        <f>V243*K243</f>
        <v>0</v>
      </c>
      <c r="X243" s="159">
        <v>0</v>
      </c>
      <c r="Y243" s="159">
        <f>X243*K243</f>
        <v>0</v>
      </c>
      <c r="Z243" s="159">
        <v>5.0000000000000001E-3</v>
      </c>
      <c r="AA243" s="160">
        <f>Z243*K243</f>
        <v>1.986375</v>
      </c>
      <c r="AR243" s="15" t="s">
        <v>210</v>
      </c>
      <c r="AT243" s="15" t="s">
        <v>142</v>
      </c>
      <c r="AU243" s="15" t="s">
        <v>98</v>
      </c>
      <c r="AY243" s="15" t="s">
        <v>141</v>
      </c>
      <c r="BE243" s="101">
        <f>IF(U243="základní",N243,0)</f>
        <v>0</v>
      </c>
      <c r="BF243" s="101">
        <f>IF(U243="snížená",N243,0)</f>
        <v>0</v>
      </c>
      <c r="BG243" s="101">
        <f>IF(U243="zákl. přenesená",N243,0)</f>
        <v>0</v>
      </c>
      <c r="BH243" s="101">
        <f>IF(U243="sníž. přenesená",N243,0)</f>
        <v>0</v>
      </c>
      <c r="BI243" s="101">
        <f>IF(U243="nulová",N243,0)</f>
        <v>0</v>
      </c>
      <c r="BJ243" s="15" t="s">
        <v>23</v>
      </c>
      <c r="BK243" s="101">
        <f>ROUND(L243*K243,2)</f>
        <v>0</v>
      </c>
      <c r="BL243" s="15" t="s">
        <v>210</v>
      </c>
      <c r="BM243" s="15" t="s">
        <v>331</v>
      </c>
    </row>
    <row r="244" spans="2:65" s="10" customFormat="1" ht="44.25" customHeight="1">
      <c r="B244" s="161"/>
      <c r="C244" s="162"/>
      <c r="D244" s="162"/>
      <c r="E244" s="163" t="s">
        <v>21</v>
      </c>
      <c r="F244" s="240" t="s">
        <v>323</v>
      </c>
      <c r="G244" s="241"/>
      <c r="H244" s="241"/>
      <c r="I244" s="241"/>
      <c r="J244" s="162"/>
      <c r="K244" s="164">
        <v>397.27499999999998</v>
      </c>
      <c r="L244" s="162"/>
      <c r="M244" s="162"/>
      <c r="N244" s="162"/>
      <c r="O244" s="162"/>
      <c r="P244" s="162"/>
      <c r="Q244" s="162"/>
      <c r="R244" s="165"/>
      <c r="T244" s="166"/>
      <c r="U244" s="162"/>
      <c r="V244" s="162"/>
      <c r="W244" s="162"/>
      <c r="X244" s="162"/>
      <c r="Y244" s="162"/>
      <c r="Z244" s="162"/>
      <c r="AA244" s="167"/>
      <c r="AT244" s="168" t="s">
        <v>149</v>
      </c>
      <c r="AU244" s="168" t="s">
        <v>98</v>
      </c>
      <c r="AV244" s="10" t="s">
        <v>98</v>
      </c>
      <c r="AW244" s="10" t="s">
        <v>40</v>
      </c>
      <c r="AX244" s="10" t="s">
        <v>83</v>
      </c>
      <c r="AY244" s="168" t="s">
        <v>141</v>
      </c>
    </row>
    <row r="245" spans="2:65" s="11" customFormat="1" ht="22.5" customHeight="1">
      <c r="B245" s="169"/>
      <c r="C245" s="170"/>
      <c r="D245" s="170"/>
      <c r="E245" s="171" t="s">
        <v>21</v>
      </c>
      <c r="F245" s="250" t="s">
        <v>150</v>
      </c>
      <c r="G245" s="251"/>
      <c r="H245" s="251"/>
      <c r="I245" s="251"/>
      <c r="J245" s="170"/>
      <c r="K245" s="172">
        <v>397.27499999999998</v>
      </c>
      <c r="L245" s="170"/>
      <c r="M245" s="170"/>
      <c r="N245" s="170"/>
      <c r="O245" s="170"/>
      <c r="P245" s="170"/>
      <c r="Q245" s="170"/>
      <c r="R245" s="173"/>
      <c r="T245" s="174"/>
      <c r="U245" s="170"/>
      <c r="V245" s="170"/>
      <c r="W245" s="170"/>
      <c r="X245" s="170"/>
      <c r="Y245" s="170"/>
      <c r="Z245" s="170"/>
      <c r="AA245" s="175"/>
      <c r="AT245" s="176" t="s">
        <v>149</v>
      </c>
      <c r="AU245" s="176" t="s">
        <v>98</v>
      </c>
      <c r="AV245" s="11" t="s">
        <v>146</v>
      </c>
      <c r="AW245" s="11" t="s">
        <v>40</v>
      </c>
      <c r="AX245" s="11" t="s">
        <v>23</v>
      </c>
      <c r="AY245" s="176" t="s">
        <v>141</v>
      </c>
    </row>
    <row r="246" spans="2:65" s="1" customFormat="1" ht="31.5" customHeight="1">
      <c r="B246" s="32"/>
      <c r="C246" s="154" t="s">
        <v>332</v>
      </c>
      <c r="D246" s="154" t="s">
        <v>142</v>
      </c>
      <c r="E246" s="155" t="s">
        <v>333</v>
      </c>
      <c r="F246" s="246" t="s">
        <v>334</v>
      </c>
      <c r="G246" s="247"/>
      <c r="H246" s="247"/>
      <c r="I246" s="247"/>
      <c r="J246" s="156" t="s">
        <v>218</v>
      </c>
      <c r="K246" s="157">
        <v>3.96</v>
      </c>
      <c r="L246" s="248">
        <v>0</v>
      </c>
      <c r="M246" s="247"/>
      <c r="N246" s="249">
        <f>ROUND(L246*K246,2)</f>
        <v>0</v>
      </c>
      <c r="O246" s="247"/>
      <c r="P246" s="247"/>
      <c r="Q246" s="247"/>
      <c r="R246" s="34"/>
      <c r="T246" s="158" t="s">
        <v>21</v>
      </c>
      <c r="U246" s="41" t="s">
        <v>48</v>
      </c>
      <c r="V246" s="33"/>
      <c r="W246" s="159">
        <f>V246*K246</f>
        <v>0</v>
      </c>
      <c r="X246" s="159">
        <v>0</v>
      </c>
      <c r="Y246" s="159">
        <f>X246*K246</f>
        <v>0</v>
      </c>
      <c r="Z246" s="159">
        <v>0</v>
      </c>
      <c r="AA246" s="160">
        <f>Z246*K246</f>
        <v>0</v>
      </c>
      <c r="AR246" s="15" t="s">
        <v>210</v>
      </c>
      <c r="AT246" s="15" t="s">
        <v>142</v>
      </c>
      <c r="AU246" s="15" t="s">
        <v>98</v>
      </c>
      <c r="AY246" s="15" t="s">
        <v>141</v>
      </c>
      <c r="BE246" s="101">
        <f>IF(U246="základní",N246,0)</f>
        <v>0</v>
      </c>
      <c r="BF246" s="101">
        <f>IF(U246="snížená",N246,0)</f>
        <v>0</v>
      </c>
      <c r="BG246" s="101">
        <f>IF(U246="zákl. přenesená",N246,0)</f>
        <v>0</v>
      </c>
      <c r="BH246" s="101">
        <f>IF(U246="sníž. přenesená",N246,0)</f>
        <v>0</v>
      </c>
      <c r="BI246" s="101">
        <f>IF(U246="nulová",N246,0)</f>
        <v>0</v>
      </c>
      <c r="BJ246" s="15" t="s">
        <v>23</v>
      </c>
      <c r="BK246" s="101">
        <f>ROUND(L246*K246,2)</f>
        <v>0</v>
      </c>
      <c r="BL246" s="15" t="s">
        <v>210</v>
      </c>
      <c r="BM246" s="15" t="s">
        <v>335</v>
      </c>
    </row>
    <row r="247" spans="2:65" s="9" customFormat="1" ht="29.85" customHeight="1">
      <c r="B247" s="143"/>
      <c r="C247" s="144"/>
      <c r="D247" s="153" t="s">
        <v>114</v>
      </c>
      <c r="E247" s="153"/>
      <c r="F247" s="153"/>
      <c r="G247" s="153"/>
      <c r="H247" s="153"/>
      <c r="I247" s="153"/>
      <c r="J247" s="153"/>
      <c r="K247" s="153"/>
      <c r="L247" s="153"/>
      <c r="M247" s="153"/>
      <c r="N247" s="258">
        <f>BK247</f>
        <v>0</v>
      </c>
      <c r="O247" s="259"/>
      <c r="P247" s="259"/>
      <c r="Q247" s="259"/>
      <c r="R247" s="146"/>
      <c r="T247" s="147"/>
      <c r="U247" s="144"/>
      <c r="V247" s="144"/>
      <c r="W247" s="148">
        <f>SUM(W248:W300)</f>
        <v>0</v>
      </c>
      <c r="X247" s="144"/>
      <c r="Y247" s="148">
        <f>SUM(Y248:Y300)</f>
        <v>0.82079484999999985</v>
      </c>
      <c r="Z247" s="144"/>
      <c r="AA247" s="149">
        <f>SUM(AA248:AA300)</f>
        <v>0.34556750000000003</v>
      </c>
      <c r="AR247" s="150" t="s">
        <v>98</v>
      </c>
      <c r="AT247" s="151" t="s">
        <v>82</v>
      </c>
      <c r="AU247" s="151" t="s">
        <v>23</v>
      </c>
      <c r="AY247" s="150" t="s">
        <v>141</v>
      </c>
      <c r="BK247" s="152">
        <f>SUM(BK248:BK300)</f>
        <v>0</v>
      </c>
    </row>
    <row r="248" spans="2:65" s="1" customFormat="1" ht="22.5" customHeight="1">
      <c r="B248" s="32"/>
      <c r="C248" s="154" t="s">
        <v>336</v>
      </c>
      <c r="D248" s="154" t="s">
        <v>142</v>
      </c>
      <c r="E248" s="155" t="s">
        <v>337</v>
      </c>
      <c r="F248" s="246" t="s">
        <v>338</v>
      </c>
      <c r="G248" s="247"/>
      <c r="H248" s="247"/>
      <c r="I248" s="247"/>
      <c r="J248" s="156" t="s">
        <v>183</v>
      </c>
      <c r="K248" s="157">
        <v>22.5</v>
      </c>
      <c r="L248" s="248">
        <v>0</v>
      </c>
      <c r="M248" s="247"/>
      <c r="N248" s="249">
        <f>ROUND(L248*K248,2)</f>
        <v>0</v>
      </c>
      <c r="O248" s="247"/>
      <c r="P248" s="247"/>
      <c r="Q248" s="247"/>
      <c r="R248" s="34"/>
      <c r="T248" s="158" t="s">
        <v>21</v>
      </c>
      <c r="U248" s="41" t="s">
        <v>48</v>
      </c>
      <c r="V248" s="33"/>
      <c r="W248" s="159">
        <f>V248*K248</f>
        <v>0</v>
      </c>
      <c r="X248" s="159">
        <v>0</v>
      </c>
      <c r="Y248" s="159">
        <f>X248*K248</f>
        <v>0</v>
      </c>
      <c r="Z248" s="159">
        <v>3.48E-3</v>
      </c>
      <c r="AA248" s="160">
        <f>Z248*K248</f>
        <v>7.8299999999999995E-2</v>
      </c>
      <c r="AR248" s="15" t="s">
        <v>210</v>
      </c>
      <c r="AT248" s="15" t="s">
        <v>142</v>
      </c>
      <c r="AU248" s="15" t="s">
        <v>98</v>
      </c>
      <c r="AY248" s="15" t="s">
        <v>141</v>
      </c>
      <c r="BE248" s="101">
        <f>IF(U248="základní",N248,0)</f>
        <v>0</v>
      </c>
      <c r="BF248" s="101">
        <f>IF(U248="snížená",N248,0)</f>
        <v>0</v>
      </c>
      <c r="BG248" s="101">
        <f>IF(U248="zákl. přenesená",N248,0)</f>
        <v>0</v>
      </c>
      <c r="BH248" s="101">
        <f>IF(U248="sníž. přenesená",N248,0)</f>
        <v>0</v>
      </c>
      <c r="BI248" s="101">
        <f>IF(U248="nulová",N248,0)</f>
        <v>0</v>
      </c>
      <c r="BJ248" s="15" t="s">
        <v>23</v>
      </c>
      <c r="BK248" s="101">
        <f>ROUND(L248*K248,2)</f>
        <v>0</v>
      </c>
      <c r="BL248" s="15" t="s">
        <v>210</v>
      </c>
      <c r="BM248" s="15" t="s">
        <v>339</v>
      </c>
    </row>
    <row r="249" spans="2:65" s="10" customFormat="1" ht="22.5" customHeight="1">
      <c r="B249" s="161"/>
      <c r="C249" s="162"/>
      <c r="D249" s="162"/>
      <c r="E249" s="163" t="s">
        <v>21</v>
      </c>
      <c r="F249" s="240" t="s">
        <v>340</v>
      </c>
      <c r="G249" s="241"/>
      <c r="H249" s="241"/>
      <c r="I249" s="241"/>
      <c r="J249" s="162"/>
      <c r="K249" s="164">
        <v>22.5</v>
      </c>
      <c r="L249" s="162"/>
      <c r="M249" s="162"/>
      <c r="N249" s="162"/>
      <c r="O249" s="162"/>
      <c r="P249" s="162"/>
      <c r="Q249" s="162"/>
      <c r="R249" s="165"/>
      <c r="T249" s="166"/>
      <c r="U249" s="162"/>
      <c r="V249" s="162"/>
      <c r="W249" s="162"/>
      <c r="X249" s="162"/>
      <c r="Y249" s="162"/>
      <c r="Z249" s="162"/>
      <c r="AA249" s="167"/>
      <c r="AT249" s="168" t="s">
        <v>149</v>
      </c>
      <c r="AU249" s="168" t="s">
        <v>98</v>
      </c>
      <c r="AV249" s="10" t="s">
        <v>98</v>
      </c>
      <c r="AW249" s="10" t="s">
        <v>40</v>
      </c>
      <c r="AX249" s="10" t="s">
        <v>83</v>
      </c>
      <c r="AY249" s="168" t="s">
        <v>141</v>
      </c>
    </row>
    <row r="250" spans="2:65" s="11" customFormat="1" ht="22.5" customHeight="1">
      <c r="B250" s="169"/>
      <c r="C250" s="170"/>
      <c r="D250" s="170"/>
      <c r="E250" s="171" t="s">
        <v>21</v>
      </c>
      <c r="F250" s="250" t="s">
        <v>150</v>
      </c>
      <c r="G250" s="251"/>
      <c r="H250" s="251"/>
      <c r="I250" s="251"/>
      <c r="J250" s="170"/>
      <c r="K250" s="172">
        <v>22.5</v>
      </c>
      <c r="L250" s="170"/>
      <c r="M250" s="170"/>
      <c r="N250" s="170"/>
      <c r="O250" s="170"/>
      <c r="P250" s="170"/>
      <c r="Q250" s="170"/>
      <c r="R250" s="173"/>
      <c r="T250" s="174"/>
      <c r="U250" s="170"/>
      <c r="V250" s="170"/>
      <c r="W250" s="170"/>
      <c r="X250" s="170"/>
      <c r="Y250" s="170"/>
      <c r="Z250" s="170"/>
      <c r="AA250" s="175"/>
      <c r="AT250" s="176" t="s">
        <v>149</v>
      </c>
      <c r="AU250" s="176" t="s">
        <v>98</v>
      </c>
      <c r="AV250" s="11" t="s">
        <v>146</v>
      </c>
      <c r="AW250" s="11" t="s">
        <v>40</v>
      </c>
      <c r="AX250" s="11" t="s">
        <v>23</v>
      </c>
      <c r="AY250" s="176" t="s">
        <v>141</v>
      </c>
    </row>
    <row r="251" spans="2:65" s="1" customFormat="1" ht="31.5" customHeight="1">
      <c r="B251" s="32"/>
      <c r="C251" s="154" t="s">
        <v>341</v>
      </c>
      <c r="D251" s="154" t="s">
        <v>142</v>
      </c>
      <c r="E251" s="155" t="s">
        <v>342</v>
      </c>
      <c r="F251" s="246" t="s">
        <v>343</v>
      </c>
      <c r="G251" s="247"/>
      <c r="H251" s="247"/>
      <c r="I251" s="247"/>
      <c r="J251" s="156" t="s">
        <v>344</v>
      </c>
      <c r="K251" s="157">
        <v>3</v>
      </c>
      <c r="L251" s="248">
        <v>0</v>
      </c>
      <c r="M251" s="247"/>
      <c r="N251" s="249">
        <f>ROUND(L251*K251,2)</f>
        <v>0</v>
      </c>
      <c r="O251" s="247"/>
      <c r="P251" s="247"/>
      <c r="Q251" s="247"/>
      <c r="R251" s="34"/>
      <c r="T251" s="158" t="s">
        <v>21</v>
      </c>
      <c r="U251" s="41" t="s">
        <v>48</v>
      </c>
      <c r="V251" s="33"/>
      <c r="W251" s="159">
        <f>V251*K251</f>
        <v>0</v>
      </c>
      <c r="X251" s="159">
        <v>0</v>
      </c>
      <c r="Y251" s="159">
        <f>X251*K251</f>
        <v>0</v>
      </c>
      <c r="Z251" s="159">
        <v>0</v>
      </c>
      <c r="AA251" s="160">
        <f>Z251*K251</f>
        <v>0</v>
      </c>
      <c r="AR251" s="15" t="s">
        <v>210</v>
      </c>
      <c r="AT251" s="15" t="s">
        <v>142</v>
      </c>
      <c r="AU251" s="15" t="s">
        <v>98</v>
      </c>
      <c r="AY251" s="15" t="s">
        <v>141</v>
      </c>
      <c r="BE251" s="101">
        <f>IF(U251="základní",N251,0)</f>
        <v>0</v>
      </c>
      <c r="BF251" s="101">
        <f>IF(U251="snížená",N251,0)</f>
        <v>0</v>
      </c>
      <c r="BG251" s="101">
        <f>IF(U251="zákl. přenesená",N251,0)</f>
        <v>0</v>
      </c>
      <c r="BH251" s="101">
        <f>IF(U251="sníž. přenesená",N251,0)</f>
        <v>0</v>
      </c>
      <c r="BI251" s="101">
        <f>IF(U251="nulová",N251,0)</f>
        <v>0</v>
      </c>
      <c r="BJ251" s="15" t="s">
        <v>23</v>
      </c>
      <c r="BK251" s="101">
        <f>ROUND(L251*K251,2)</f>
        <v>0</v>
      </c>
      <c r="BL251" s="15" t="s">
        <v>210</v>
      </c>
      <c r="BM251" s="15" t="s">
        <v>345</v>
      </c>
    </row>
    <row r="252" spans="2:65" s="10" customFormat="1" ht="22.5" customHeight="1">
      <c r="B252" s="161"/>
      <c r="C252" s="162"/>
      <c r="D252" s="162"/>
      <c r="E252" s="163" t="s">
        <v>21</v>
      </c>
      <c r="F252" s="240" t="s">
        <v>346</v>
      </c>
      <c r="G252" s="241"/>
      <c r="H252" s="241"/>
      <c r="I252" s="241"/>
      <c r="J252" s="162"/>
      <c r="K252" s="164">
        <v>1</v>
      </c>
      <c r="L252" s="162"/>
      <c r="M252" s="162"/>
      <c r="N252" s="162"/>
      <c r="O252" s="162"/>
      <c r="P252" s="162"/>
      <c r="Q252" s="162"/>
      <c r="R252" s="165"/>
      <c r="T252" s="166"/>
      <c r="U252" s="162"/>
      <c r="V252" s="162"/>
      <c r="W252" s="162"/>
      <c r="X252" s="162"/>
      <c r="Y252" s="162"/>
      <c r="Z252" s="162"/>
      <c r="AA252" s="167"/>
      <c r="AT252" s="168" t="s">
        <v>149</v>
      </c>
      <c r="AU252" s="168" t="s">
        <v>98</v>
      </c>
      <c r="AV252" s="10" t="s">
        <v>98</v>
      </c>
      <c r="AW252" s="10" t="s">
        <v>40</v>
      </c>
      <c r="AX252" s="10" t="s">
        <v>83</v>
      </c>
      <c r="AY252" s="168" t="s">
        <v>141</v>
      </c>
    </row>
    <row r="253" spans="2:65" s="10" customFormat="1" ht="22.5" customHeight="1">
      <c r="B253" s="161"/>
      <c r="C253" s="162"/>
      <c r="D253" s="162"/>
      <c r="E253" s="163" t="s">
        <v>21</v>
      </c>
      <c r="F253" s="252" t="s">
        <v>347</v>
      </c>
      <c r="G253" s="241"/>
      <c r="H253" s="241"/>
      <c r="I253" s="241"/>
      <c r="J253" s="162"/>
      <c r="K253" s="164">
        <v>2</v>
      </c>
      <c r="L253" s="162"/>
      <c r="M253" s="162"/>
      <c r="N253" s="162"/>
      <c r="O253" s="162"/>
      <c r="P253" s="162"/>
      <c r="Q253" s="162"/>
      <c r="R253" s="165"/>
      <c r="T253" s="166"/>
      <c r="U253" s="162"/>
      <c r="V253" s="162"/>
      <c r="W253" s="162"/>
      <c r="X253" s="162"/>
      <c r="Y253" s="162"/>
      <c r="Z253" s="162"/>
      <c r="AA253" s="167"/>
      <c r="AT253" s="168" t="s">
        <v>149</v>
      </c>
      <c r="AU253" s="168" t="s">
        <v>98</v>
      </c>
      <c r="AV253" s="10" t="s">
        <v>98</v>
      </c>
      <c r="AW253" s="10" t="s">
        <v>40</v>
      </c>
      <c r="AX253" s="10" t="s">
        <v>83</v>
      </c>
      <c r="AY253" s="168" t="s">
        <v>141</v>
      </c>
    </row>
    <row r="254" spans="2:65" s="11" customFormat="1" ht="22.5" customHeight="1">
      <c r="B254" s="169"/>
      <c r="C254" s="170"/>
      <c r="D254" s="170"/>
      <c r="E254" s="171" t="s">
        <v>21</v>
      </c>
      <c r="F254" s="250" t="s">
        <v>150</v>
      </c>
      <c r="G254" s="251"/>
      <c r="H254" s="251"/>
      <c r="I254" s="251"/>
      <c r="J254" s="170"/>
      <c r="K254" s="172">
        <v>3</v>
      </c>
      <c r="L254" s="170"/>
      <c r="M254" s="170"/>
      <c r="N254" s="170"/>
      <c r="O254" s="170"/>
      <c r="P254" s="170"/>
      <c r="Q254" s="170"/>
      <c r="R254" s="173"/>
      <c r="T254" s="174"/>
      <c r="U254" s="170"/>
      <c r="V254" s="170"/>
      <c r="W254" s="170"/>
      <c r="X254" s="170"/>
      <c r="Y254" s="170"/>
      <c r="Z254" s="170"/>
      <c r="AA254" s="175"/>
      <c r="AT254" s="176" t="s">
        <v>149</v>
      </c>
      <c r="AU254" s="176" t="s">
        <v>98</v>
      </c>
      <c r="AV254" s="11" t="s">
        <v>146</v>
      </c>
      <c r="AW254" s="11" t="s">
        <v>40</v>
      </c>
      <c r="AX254" s="11" t="s">
        <v>23</v>
      </c>
      <c r="AY254" s="176" t="s">
        <v>141</v>
      </c>
    </row>
    <row r="255" spans="2:65" s="1" customFormat="1" ht="22.5" customHeight="1">
      <c r="B255" s="32"/>
      <c r="C255" s="154" t="s">
        <v>348</v>
      </c>
      <c r="D255" s="154" t="s">
        <v>142</v>
      </c>
      <c r="E255" s="155" t="s">
        <v>349</v>
      </c>
      <c r="F255" s="246" t="s">
        <v>350</v>
      </c>
      <c r="G255" s="247"/>
      <c r="H255" s="247"/>
      <c r="I255" s="247"/>
      <c r="J255" s="156" t="s">
        <v>183</v>
      </c>
      <c r="K255" s="157">
        <v>47.655000000000001</v>
      </c>
      <c r="L255" s="248">
        <v>0</v>
      </c>
      <c r="M255" s="247"/>
      <c r="N255" s="249">
        <f>ROUND(L255*K255,2)</f>
        <v>0</v>
      </c>
      <c r="O255" s="247"/>
      <c r="P255" s="247"/>
      <c r="Q255" s="247"/>
      <c r="R255" s="34"/>
      <c r="T255" s="158" t="s">
        <v>21</v>
      </c>
      <c r="U255" s="41" t="s">
        <v>48</v>
      </c>
      <c r="V255" s="33"/>
      <c r="W255" s="159">
        <f>V255*K255</f>
        <v>0</v>
      </c>
      <c r="X255" s="159">
        <v>0</v>
      </c>
      <c r="Y255" s="159">
        <f>X255*K255</f>
        <v>0</v>
      </c>
      <c r="Z255" s="159">
        <v>1.6999999999999999E-3</v>
      </c>
      <c r="AA255" s="160">
        <f>Z255*K255</f>
        <v>8.1013500000000002E-2</v>
      </c>
      <c r="AR255" s="15" t="s">
        <v>210</v>
      </c>
      <c r="AT255" s="15" t="s">
        <v>142</v>
      </c>
      <c r="AU255" s="15" t="s">
        <v>98</v>
      </c>
      <c r="AY255" s="15" t="s">
        <v>141</v>
      </c>
      <c r="BE255" s="101">
        <f>IF(U255="základní",N255,0)</f>
        <v>0</v>
      </c>
      <c r="BF255" s="101">
        <f>IF(U255="snížená",N255,0)</f>
        <v>0</v>
      </c>
      <c r="BG255" s="101">
        <f>IF(U255="zákl. přenesená",N255,0)</f>
        <v>0</v>
      </c>
      <c r="BH255" s="101">
        <f>IF(U255="sníž. přenesená",N255,0)</f>
        <v>0</v>
      </c>
      <c r="BI255" s="101">
        <f>IF(U255="nulová",N255,0)</f>
        <v>0</v>
      </c>
      <c r="BJ255" s="15" t="s">
        <v>23</v>
      </c>
      <c r="BK255" s="101">
        <f>ROUND(L255*K255,2)</f>
        <v>0</v>
      </c>
      <c r="BL255" s="15" t="s">
        <v>210</v>
      </c>
      <c r="BM255" s="15" t="s">
        <v>351</v>
      </c>
    </row>
    <row r="256" spans="2:65" s="10" customFormat="1" ht="22.5" customHeight="1">
      <c r="B256" s="161"/>
      <c r="C256" s="162"/>
      <c r="D256" s="162"/>
      <c r="E256" s="163" t="s">
        <v>21</v>
      </c>
      <c r="F256" s="240" t="s">
        <v>352</v>
      </c>
      <c r="G256" s="241"/>
      <c r="H256" s="241"/>
      <c r="I256" s="241"/>
      <c r="J256" s="162"/>
      <c r="K256" s="164">
        <v>47.655000000000001</v>
      </c>
      <c r="L256" s="162"/>
      <c r="M256" s="162"/>
      <c r="N256" s="162"/>
      <c r="O256" s="162"/>
      <c r="P256" s="162"/>
      <c r="Q256" s="162"/>
      <c r="R256" s="165"/>
      <c r="T256" s="166"/>
      <c r="U256" s="162"/>
      <c r="V256" s="162"/>
      <c r="W256" s="162"/>
      <c r="X256" s="162"/>
      <c r="Y256" s="162"/>
      <c r="Z256" s="162"/>
      <c r="AA256" s="167"/>
      <c r="AT256" s="168" t="s">
        <v>149</v>
      </c>
      <c r="AU256" s="168" t="s">
        <v>98</v>
      </c>
      <c r="AV256" s="10" t="s">
        <v>98</v>
      </c>
      <c r="AW256" s="10" t="s">
        <v>40</v>
      </c>
      <c r="AX256" s="10" t="s">
        <v>83</v>
      </c>
      <c r="AY256" s="168" t="s">
        <v>141</v>
      </c>
    </row>
    <row r="257" spans="2:65" s="11" customFormat="1" ht="22.5" customHeight="1">
      <c r="B257" s="169"/>
      <c r="C257" s="170"/>
      <c r="D257" s="170"/>
      <c r="E257" s="171" t="s">
        <v>21</v>
      </c>
      <c r="F257" s="250" t="s">
        <v>150</v>
      </c>
      <c r="G257" s="251"/>
      <c r="H257" s="251"/>
      <c r="I257" s="251"/>
      <c r="J257" s="170"/>
      <c r="K257" s="172">
        <v>47.655000000000001</v>
      </c>
      <c r="L257" s="170"/>
      <c r="M257" s="170"/>
      <c r="N257" s="170"/>
      <c r="O257" s="170"/>
      <c r="P257" s="170"/>
      <c r="Q257" s="170"/>
      <c r="R257" s="173"/>
      <c r="T257" s="174"/>
      <c r="U257" s="170"/>
      <c r="V257" s="170"/>
      <c r="W257" s="170"/>
      <c r="X257" s="170"/>
      <c r="Y257" s="170"/>
      <c r="Z257" s="170"/>
      <c r="AA257" s="175"/>
      <c r="AT257" s="176" t="s">
        <v>149</v>
      </c>
      <c r="AU257" s="176" t="s">
        <v>98</v>
      </c>
      <c r="AV257" s="11" t="s">
        <v>146</v>
      </c>
      <c r="AW257" s="11" t="s">
        <v>40</v>
      </c>
      <c r="AX257" s="11" t="s">
        <v>23</v>
      </c>
      <c r="AY257" s="176" t="s">
        <v>141</v>
      </c>
    </row>
    <row r="258" spans="2:65" s="1" customFormat="1" ht="22.5" customHeight="1">
      <c r="B258" s="32"/>
      <c r="C258" s="154" t="s">
        <v>204</v>
      </c>
      <c r="D258" s="154" t="s">
        <v>142</v>
      </c>
      <c r="E258" s="155" t="s">
        <v>353</v>
      </c>
      <c r="F258" s="246" t="s">
        <v>354</v>
      </c>
      <c r="G258" s="247"/>
      <c r="H258" s="247"/>
      <c r="I258" s="247"/>
      <c r="J258" s="156" t="s">
        <v>344</v>
      </c>
      <c r="K258" s="157">
        <v>3</v>
      </c>
      <c r="L258" s="248">
        <v>0</v>
      </c>
      <c r="M258" s="247"/>
      <c r="N258" s="249">
        <f>ROUND(L258*K258,2)</f>
        <v>0</v>
      </c>
      <c r="O258" s="247"/>
      <c r="P258" s="247"/>
      <c r="Q258" s="247"/>
      <c r="R258" s="34"/>
      <c r="T258" s="158" t="s">
        <v>21</v>
      </c>
      <c r="U258" s="41" t="s">
        <v>48</v>
      </c>
      <c r="V258" s="33"/>
      <c r="W258" s="159">
        <f>V258*K258</f>
        <v>0</v>
      </c>
      <c r="X258" s="159">
        <v>0</v>
      </c>
      <c r="Y258" s="159">
        <f>X258*K258</f>
        <v>0</v>
      </c>
      <c r="Z258" s="159">
        <v>9.0600000000000003E-3</v>
      </c>
      <c r="AA258" s="160">
        <f>Z258*K258</f>
        <v>2.7180000000000003E-2</v>
      </c>
      <c r="AR258" s="15" t="s">
        <v>210</v>
      </c>
      <c r="AT258" s="15" t="s">
        <v>142</v>
      </c>
      <c r="AU258" s="15" t="s">
        <v>98</v>
      </c>
      <c r="AY258" s="15" t="s">
        <v>141</v>
      </c>
      <c r="BE258" s="101">
        <f>IF(U258="základní",N258,0)</f>
        <v>0</v>
      </c>
      <c r="BF258" s="101">
        <f>IF(U258="snížená",N258,0)</f>
        <v>0</v>
      </c>
      <c r="BG258" s="101">
        <f>IF(U258="zákl. přenesená",N258,0)</f>
        <v>0</v>
      </c>
      <c r="BH258" s="101">
        <f>IF(U258="sníž. přenesená",N258,0)</f>
        <v>0</v>
      </c>
      <c r="BI258" s="101">
        <f>IF(U258="nulová",N258,0)</f>
        <v>0</v>
      </c>
      <c r="BJ258" s="15" t="s">
        <v>23</v>
      </c>
      <c r="BK258" s="101">
        <f>ROUND(L258*K258,2)</f>
        <v>0</v>
      </c>
      <c r="BL258" s="15" t="s">
        <v>210</v>
      </c>
      <c r="BM258" s="15" t="s">
        <v>355</v>
      </c>
    </row>
    <row r="259" spans="2:65" s="10" customFormat="1" ht="22.5" customHeight="1">
      <c r="B259" s="161"/>
      <c r="C259" s="162"/>
      <c r="D259" s="162"/>
      <c r="E259" s="163" t="s">
        <v>21</v>
      </c>
      <c r="F259" s="240" t="s">
        <v>151</v>
      </c>
      <c r="G259" s="241"/>
      <c r="H259" s="241"/>
      <c r="I259" s="241"/>
      <c r="J259" s="162"/>
      <c r="K259" s="164">
        <v>3</v>
      </c>
      <c r="L259" s="162"/>
      <c r="M259" s="162"/>
      <c r="N259" s="162"/>
      <c r="O259" s="162"/>
      <c r="P259" s="162"/>
      <c r="Q259" s="162"/>
      <c r="R259" s="165"/>
      <c r="T259" s="166"/>
      <c r="U259" s="162"/>
      <c r="V259" s="162"/>
      <c r="W259" s="162"/>
      <c r="X259" s="162"/>
      <c r="Y259" s="162"/>
      <c r="Z259" s="162"/>
      <c r="AA259" s="167"/>
      <c r="AT259" s="168" t="s">
        <v>149</v>
      </c>
      <c r="AU259" s="168" t="s">
        <v>98</v>
      </c>
      <c r="AV259" s="10" t="s">
        <v>98</v>
      </c>
      <c r="AW259" s="10" t="s">
        <v>40</v>
      </c>
      <c r="AX259" s="10" t="s">
        <v>83</v>
      </c>
      <c r="AY259" s="168" t="s">
        <v>141</v>
      </c>
    </row>
    <row r="260" spans="2:65" s="11" customFormat="1" ht="22.5" customHeight="1">
      <c r="B260" s="169"/>
      <c r="C260" s="170"/>
      <c r="D260" s="170"/>
      <c r="E260" s="171" t="s">
        <v>21</v>
      </c>
      <c r="F260" s="250" t="s">
        <v>150</v>
      </c>
      <c r="G260" s="251"/>
      <c r="H260" s="251"/>
      <c r="I260" s="251"/>
      <c r="J260" s="170"/>
      <c r="K260" s="172">
        <v>3</v>
      </c>
      <c r="L260" s="170"/>
      <c r="M260" s="170"/>
      <c r="N260" s="170"/>
      <c r="O260" s="170"/>
      <c r="P260" s="170"/>
      <c r="Q260" s="170"/>
      <c r="R260" s="173"/>
      <c r="T260" s="174"/>
      <c r="U260" s="170"/>
      <c r="V260" s="170"/>
      <c r="W260" s="170"/>
      <c r="X260" s="170"/>
      <c r="Y260" s="170"/>
      <c r="Z260" s="170"/>
      <c r="AA260" s="175"/>
      <c r="AT260" s="176" t="s">
        <v>149</v>
      </c>
      <c r="AU260" s="176" t="s">
        <v>98</v>
      </c>
      <c r="AV260" s="11" t="s">
        <v>146</v>
      </c>
      <c r="AW260" s="11" t="s">
        <v>40</v>
      </c>
      <c r="AX260" s="11" t="s">
        <v>23</v>
      </c>
      <c r="AY260" s="176" t="s">
        <v>141</v>
      </c>
    </row>
    <row r="261" spans="2:65" s="1" customFormat="1" ht="22.5" customHeight="1">
      <c r="B261" s="32"/>
      <c r="C261" s="154" t="s">
        <v>356</v>
      </c>
      <c r="D261" s="154" t="s">
        <v>142</v>
      </c>
      <c r="E261" s="155" t="s">
        <v>357</v>
      </c>
      <c r="F261" s="246" t="s">
        <v>358</v>
      </c>
      <c r="G261" s="247"/>
      <c r="H261" s="247"/>
      <c r="I261" s="247"/>
      <c r="J261" s="156" t="s">
        <v>183</v>
      </c>
      <c r="K261" s="157">
        <v>19</v>
      </c>
      <c r="L261" s="248">
        <v>0</v>
      </c>
      <c r="M261" s="247"/>
      <c r="N261" s="249">
        <f>ROUND(L261*K261,2)</f>
        <v>0</v>
      </c>
      <c r="O261" s="247"/>
      <c r="P261" s="247"/>
      <c r="Q261" s="247"/>
      <c r="R261" s="34"/>
      <c r="T261" s="158" t="s">
        <v>21</v>
      </c>
      <c r="U261" s="41" t="s">
        <v>48</v>
      </c>
      <c r="V261" s="33"/>
      <c r="W261" s="159">
        <f>V261*K261</f>
        <v>0</v>
      </c>
      <c r="X261" s="159">
        <v>0</v>
      </c>
      <c r="Y261" s="159">
        <f>X261*K261</f>
        <v>0</v>
      </c>
      <c r="Z261" s="159">
        <v>2E-3</v>
      </c>
      <c r="AA261" s="160">
        <f>Z261*K261</f>
        <v>3.7999999999999999E-2</v>
      </c>
      <c r="AR261" s="15" t="s">
        <v>210</v>
      </c>
      <c r="AT261" s="15" t="s">
        <v>142</v>
      </c>
      <c r="AU261" s="15" t="s">
        <v>98</v>
      </c>
      <c r="AY261" s="15" t="s">
        <v>141</v>
      </c>
      <c r="BE261" s="101">
        <f>IF(U261="základní",N261,0)</f>
        <v>0</v>
      </c>
      <c r="BF261" s="101">
        <f>IF(U261="snížená",N261,0)</f>
        <v>0</v>
      </c>
      <c r="BG261" s="101">
        <f>IF(U261="zákl. přenesená",N261,0)</f>
        <v>0</v>
      </c>
      <c r="BH261" s="101">
        <f>IF(U261="sníž. přenesená",N261,0)</f>
        <v>0</v>
      </c>
      <c r="BI261" s="101">
        <f>IF(U261="nulová",N261,0)</f>
        <v>0</v>
      </c>
      <c r="BJ261" s="15" t="s">
        <v>23</v>
      </c>
      <c r="BK261" s="101">
        <f>ROUND(L261*K261,2)</f>
        <v>0</v>
      </c>
      <c r="BL261" s="15" t="s">
        <v>210</v>
      </c>
      <c r="BM261" s="15" t="s">
        <v>359</v>
      </c>
    </row>
    <row r="262" spans="2:65" s="10" customFormat="1" ht="22.5" customHeight="1">
      <c r="B262" s="161"/>
      <c r="C262" s="162"/>
      <c r="D262" s="162"/>
      <c r="E262" s="163" t="s">
        <v>21</v>
      </c>
      <c r="F262" s="240" t="s">
        <v>221</v>
      </c>
      <c r="G262" s="241"/>
      <c r="H262" s="241"/>
      <c r="I262" s="241"/>
      <c r="J262" s="162"/>
      <c r="K262" s="164">
        <v>19</v>
      </c>
      <c r="L262" s="162"/>
      <c r="M262" s="162"/>
      <c r="N262" s="162"/>
      <c r="O262" s="162"/>
      <c r="P262" s="162"/>
      <c r="Q262" s="162"/>
      <c r="R262" s="165"/>
      <c r="T262" s="166"/>
      <c r="U262" s="162"/>
      <c r="V262" s="162"/>
      <c r="W262" s="162"/>
      <c r="X262" s="162"/>
      <c r="Y262" s="162"/>
      <c r="Z262" s="162"/>
      <c r="AA262" s="167"/>
      <c r="AT262" s="168" t="s">
        <v>149</v>
      </c>
      <c r="AU262" s="168" t="s">
        <v>98</v>
      </c>
      <c r="AV262" s="10" t="s">
        <v>98</v>
      </c>
      <c r="AW262" s="10" t="s">
        <v>40</v>
      </c>
      <c r="AX262" s="10" t="s">
        <v>83</v>
      </c>
      <c r="AY262" s="168" t="s">
        <v>141</v>
      </c>
    </row>
    <row r="263" spans="2:65" s="11" customFormat="1" ht="22.5" customHeight="1">
      <c r="B263" s="169"/>
      <c r="C263" s="170"/>
      <c r="D263" s="170"/>
      <c r="E263" s="171" t="s">
        <v>21</v>
      </c>
      <c r="F263" s="250" t="s">
        <v>150</v>
      </c>
      <c r="G263" s="251"/>
      <c r="H263" s="251"/>
      <c r="I263" s="251"/>
      <c r="J263" s="170"/>
      <c r="K263" s="172">
        <v>19</v>
      </c>
      <c r="L263" s="170"/>
      <c r="M263" s="170"/>
      <c r="N263" s="170"/>
      <c r="O263" s="170"/>
      <c r="P263" s="170"/>
      <c r="Q263" s="170"/>
      <c r="R263" s="173"/>
      <c r="T263" s="174"/>
      <c r="U263" s="170"/>
      <c r="V263" s="170"/>
      <c r="W263" s="170"/>
      <c r="X263" s="170"/>
      <c r="Y263" s="170"/>
      <c r="Z263" s="170"/>
      <c r="AA263" s="175"/>
      <c r="AT263" s="176" t="s">
        <v>149</v>
      </c>
      <c r="AU263" s="176" t="s">
        <v>98</v>
      </c>
      <c r="AV263" s="11" t="s">
        <v>146</v>
      </c>
      <c r="AW263" s="11" t="s">
        <v>40</v>
      </c>
      <c r="AX263" s="11" t="s">
        <v>23</v>
      </c>
      <c r="AY263" s="176" t="s">
        <v>141</v>
      </c>
    </row>
    <row r="264" spans="2:65" s="1" customFormat="1" ht="22.5" customHeight="1">
      <c r="B264" s="32"/>
      <c r="C264" s="154" t="s">
        <v>360</v>
      </c>
      <c r="D264" s="154" t="s">
        <v>142</v>
      </c>
      <c r="E264" s="155" t="s">
        <v>361</v>
      </c>
      <c r="F264" s="246" t="s">
        <v>362</v>
      </c>
      <c r="G264" s="247"/>
      <c r="H264" s="247"/>
      <c r="I264" s="247"/>
      <c r="J264" s="156" t="s">
        <v>183</v>
      </c>
      <c r="K264" s="157">
        <v>12.3</v>
      </c>
      <c r="L264" s="248">
        <v>0</v>
      </c>
      <c r="M264" s="247"/>
      <c r="N264" s="249">
        <f>ROUND(L264*K264,2)</f>
        <v>0</v>
      </c>
      <c r="O264" s="247"/>
      <c r="P264" s="247"/>
      <c r="Q264" s="247"/>
      <c r="R264" s="34"/>
      <c r="T264" s="158" t="s">
        <v>21</v>
      </c>
      <c r="U264" s="41" t="s">
        <v>48</v>
      </c>
      <c r="V264" s="33"/>
      <c r="W264" s="159">
        <f>V264*K264</f>
        <v>0</v>
      </c>
      <c r="X264" s="159">
        <v>0</v>
      </c>
      <c r="Y264" s="159">
        <f>X264*K264</f>
        <v>0</v>
      </c>
      <c r="Z264" s="159">
        <v>1.75E-3</v>
      </c>
      <c r="AA264" s="160">
        <f>Z264*K264</f>
        <v>2.1525000000000002E-2</v>
      </c>
      <c r="AR264" s="15" t="s">
        <v>210</v>
      </c>
      <c r="AT264" s="15" t="s">
        <v>142</v>
      </c>
      <c r="AU264" s="15" t="s">
        <v>98</v>
      </c>
      <c r="AY264" s="15" t="s">
        <v>141</v>
      </c>
      <c r="BE264" s="101">
        <f>IF(U264="základní",N264,0)</f>
        <v>0</v>
      </c>
      <c r="BF264" s="101">
        <f>IF(U264="snížená",N264,0)</f>
        <v>0</v>
      </c>
      <c r="BG264" s="101">
        <f>IF(U264="zákl. přenesená",N264,0)</f>
        <v>0</v>
      </c>
      <c r="BH264" s="101">
        <f>IF(U264="sníž. přenesená",N264,0)</f>
        <v>0</v>
      </c>
      <c r="BI264" s="101">
        <f>IF(U264="nulová",N264,0)</f>
        <v>0</v>
      </c>
      <c r="BJ264" s="15" t="s">
        <v>23</v>
      </c>
      <c r="BK264" s="101">
        <f>ROUND(L264*K264,2)</f>
        <v>0</v>
      </c>
      <c r="BL264" s="15" t="s">
        <v>210</v>
      </c>
      <c r="BM264" s="15" t="s">
        <v>363</v>
      </c>
    </row>
    <row r="265" spans="2:65" s="10" customFormat="1" ht="22.5" customHeight="1">
      <c r="B265" s="161"/>
      <c r="C265" s="162"/>
      <c r="D265" s="162"/>
      <c r="E265" s="163" t="s">
        <v>21</v>
      </c>
      <c r="F265" s="240" t="s">
        <v>364</v>
      </c>
      <c r="G265" s="241"/>
      <c r="H265" s="241"/>
      <c r="I265" s="241"/>
      <c r="J265" s="162"/>
      <c r="K265" s="164">
        <v>12.3</v>
      </c>
      <c r="L265" s="162"/>
      <c r="M265" s="162"/>
      <c r="N265" s="162"/>
      <c r="O265" s="162"/>
      <c r="P265" s="162"/>
      <c r="Q265" s="162"/>
      <c r="R265" s="165"/>
      <c r="T265" s="166"/>
      <c r="U265" s="162"/>
      <c r="V265" s="162"/>
      <c r="W265" s="162"/>
      <c r="X265" s="162"/>
      <c r="Y265" s="162"/>
      <c r="Z265" s="162"/>
      <c r="AA265" s="167"/>
      <c r="AT265" s="168" t="s">
        <v>149</v>
      </c>
      <c r="AU265" s="168" t="s">
        <v>98</v>
      </c>
      <c r="AV265" s="10" t="s">
        <v>98</v>
      </c>
      <c r="AW265" s="10" t="s">
        <v>40</v>
      </c>
      <c r="AX265" s="10" t="s">
        <v>83</v>
      </c>
      <c r="AY265" s="168" t="s">
        <v>141</v>
      </c>
    </row>
    <row r="266" spans="2:65" s="11" customFormat="1" ht="22.5" customHeight="1">
      <c r="B266" s="169"/>
      <c r="C266" s="170"/>
      <c r="D266" s="170"/>
      <c r="E266" s="171" t="s">
        <v>21</v>
      </c>
      <c r="F266" s="250" t="s">
        <v>150</v>
      </c>
      <c r="G266" s="251"/>
      <c r="H266" s="251"/>
      <c r="I266" s="251"/>
      <c r="J266" s="170"/>
      <c r="K266" s="172">
        <v>12.3</v>
      </c>
      <c r="L266" s="170"/>
      <c r="M266" s="170"/>
      <c r="N266" s="170"/>
      <c r="O266" s="170"/>
      <c r="P266" s="170"/>
      <c r="Q266" s="170"/>
      <c r="R266" s="173"/>
      <c r="T266" s="174"/>
      <c r="U266" s="170"/>
      <c r="V266" s="170"/>
      <c r="W266" s="170"/>
      <c r="X266" s="170"/>
      <c r="Y266" s="170"/>
      <c r="Z266" s="170"/>
      <c r="AA266" s="175"/>
      <c r="AT266" s="176" t="s">
        <v>149</v>
      </c>
      <c r="AU266" s="176" t="s">
        <v>98</v>
      </c>
      <c r="AV266" s="11" t="s">
        <v>146</v>
      </c>
      <c r="AW266" s="11" t="s">
        <v>40</v>
      </c>
      <c r="AX266" s="11" t="s">
        <v>23</v>
      </c>
      <c r="AY266" s="176" t="s">
        <v>141</v>
      </c>
    </row>
    <row r="267" spans="2:65" s="1" customFormat="1" ht="22.5" customHeight="1">
      <c r="B267" s="32"/>
      <c r="C267" s="154" t="s">
        <v>365</v>
      </c>
      <c r="D267" s="154" t="s">
        <v>142</v>
      </c>
      <c r="E267" s="155" t="s">
        <v>366</v>
      </c>
      <c r="F267" s="246" t="s">
        <v>367</v>
      </c>
      <c r="G267" s="247"/>
      <c r="H267" s="247"/>
      <c r="I267" s="247"/>
      <c r="J267" s="156" t="s">
        <v>154</v>
      </c>
      <c r="K267" s="157">
        <v>0.5</v>
      </c>
      <c r="L267" s="248">
        <v>0</v>
      </c>
      <c r="M267" s="247"/>
      <c r="N267" s="249">
        <f>ROUND(L267*K267,2)</f>
        <v>0</v>
      </c>
      <c r="O267" s="247"/>
      <c r="P267" s="247"/>
      <c r="Q267" s="247"/>
      <c r="R267" s="34"/>
      <c r="T267" s="158" t="s">
        <v>21</v>
      </c>
      <c r="U267" s="41" t="s">
        <v>48</v>
      </c>
      <c r="V267" s="33"/>
      <c r="W267" s="159">
        <f>V267*K267</f>
        <v>0</v>
      </c>
      <c r="X267" s="159">
        <v>0</v>
      </c>
      <c r="Y267" s="159">
        <f>X267*K267</f>
        <v>0</v>
      </c>
      <c r="Z267" s="159">
        <v>5.8399999999999997E-3</v>
      </c>
      <c r="AA267" s="160">
        <f>Z267*K267</f>
        <v>2.9199999999999999E-3</v>
      </c>
      <c r="AR267" s="15" t="s">
        <v>210</v>
      </c>
      <c r="AT267" s="15" t="s">
        <v>142</v>
      </c>
      <c r="AU267" s="15" t="s">
        <v>98</v>
      </c>
      <c r="AY267" s="15" t="s">
        <v>141</v>
      </c>
      <c r="BE267" s="101">
        <f>IF(U267="základní",N267,0)</f>
        <v>0</v>
      </c>
      <c r="BF267" s="101">
        <f>IF(U267="snížená",N267,0)</f>
        <v>0</v>
      </c>
      <c r="BG267" s="101">
        <f>IF(U267="zákl. přenesená",N267,0)</f>
        <v>0</v>
      </c>
      <c r="BH267" s="101">
        <f>IF(U267="sníž. přenesená",N267,0)</f>
        <v>0</v>
      </c>
      <c r="BI267" s="101">
        <f>IF(U267="nulová",N267,0)</f>
        <v>0</v>
      </c>
      <c r="BJ267" s="15" t="s">
        <v>23</v>
      </c>
      <c r="BK267" s="101">
        <f>ROUND(L267*K267,2)</f>
        <v>0</v>
      </c>
      <c r="BL267" s="15" t="s">
        <v>210</v>
      </c>
      <c r="BM267" s="15" t="s">
        <v>368</v>
      </c>
    </row>
    <row r="268" spans="2:65" s="10" customFormat="1" ht="22.5" customHeight="1">
      <c r="B268" s="161"/>
      <c r="C268" s="162"/>
      <c r="D268" s="162"/>
      <c r="E268" s="163" t="s">
        <v>21</v>
      </c>
      <c r="F268" s="240" t="s">
        <v>369</v>
      </c>
      <c r="G268" s="241"/>
      <c r="H268" s="241"/>
      <c r="I268" s="241"/>
      <c r="J268" s="162"/>
      <c r="K268" s="164">
        <v>0.5</v>
      </c>
      <c r="L268" s="162"/>
      <c r="M268" s="162"/>
      <c r="N268" s="162"/>
      <c r="O268" s="162"/>
      <c r="P268" s="162"/>
      <c r="Q268" s="162"/>
      <c r="R268" s="165"/>
      <c r="T268" s="166"/>
      <c r="U268" s="162"/>
      <c r="V268" s="162"/>
      <c r="W268" s="162"/>
      <c r="X268" s="162"/>
      <c r="Y268" s="162"/>
      <c r="Z268" s="162"/>
      <c r="AA268" s="167"/>
      <c r="AT268" s="168" t="s">
        <v>149</v>
      </c>
      <c r="AU268" s="168" t="s">
        <v>98</v>
      </c>
      <c r="AV268" s="10" t="s">
        <v>98</v>
      </c>
      <c r="AW268" s="10" t="s">
        <v>40</v>
      </c>
      <c r="AX268" s="10" t="s">
        <v>83</v>
      </c>
      <c r="AY268" s="168" t="s">
        <v>141</v>
      </c>
    </row>
    <row r="269" spans="2:65" s="11" customFormat="1" ht="22.5" customHeight="1">
      <c r="B269" s="169"/>
      <c r="C269" s="170"/>
      <c r="D269" s="170"/>
      <c r="E269" s="171" t="s">
        <v>21</v>
      </c>
      <c r="F269" s="250" t="s">
        <v>150</v>
      </c>
      <c r="G269" s="251"/>
      <c r="H269" s="251"/>
      <c r="I269" s="251"/>
      <c r="J269" s="170"/>
      <c r="K269" s="172">
        <v>0.5</v>
      </c>
      <c r="L269" s="170"/>
      <c r="M269" s="170"/>
      <c r="N269" s="170"/>
      <c r="O269" s="170"/>
      <c r="P269" s="170"/>
      <c r="Q269" s="170"/>
      <c r="R269" s="173"/>
      <c r="T269" s="174"/>
      <c r="U269" s="170"/>
      <c r="V269" s="170"/>
      <c r="W269" s="170"/>
      <c r="X269" s="170"/>
      <c r="Y269" s="170"/>
      <c r="Z269" s="170"/>
      <c r="AA269" s="175"/>
      <c r="AT269" s="176" t="s">
        <v>149</v>
      </c>
      <c r="AU269" s="176" t="s">
        <v>98</v>
      </c>
      <c r="AV269" s="11" t="s">
        <v>146</v>
      </c>
      <c r="AW269" s="11" t="s">
        <v>40</v>
      </c>
      <c r="AX269" s="11" t="s">
        <v>23</v>
      </c>
      <c r="AY269" s="176" t="s">
        <v>141</v>
      </c>
    </row>
    <row r="270" spans="2:65" s="1" customFormat="1" ht="22.5" customHeight="1">
      <c r="B270" s="32"/>
      <c r="C270" s="154" t="s">
        <v>370</v>
      </c>
      <c r="D270" s="154" t="s">
        <v>142</v>
      </c>
      <c r="E270" s="155" t="s">
        <v>371</v>
      </c>
      <c r="F270" s="246" t="s">
        <v>372</v>
      </c>
      <c r="G270" s="247"/>
      <c r="H270" s="247"/>
      <c r="I270" s="247"/>
      <c r="J270" s="156" t="s">
        <v>183</v>
      </c>
      <c r="K270" s="157">
        <v>37.164999999999999</v>
      </c>
      <c r="L270" s="248">
        <v>0</v>
      </c>
      <c r="M270" s="247"/>
      <c r="N270" s="249">
        <f>ROUND(L270*K270,2)</f>
        <v>0</v>
      </c>
      <c r="O270" s="247"/>
      <c r="P270" s="247"/>
      <c r="Q270" s="247"/>
      <c r="R270" s="34"/>
      <c r="T270" s="158" t="s">
        <v>21</v>
      </c>
      <c r="U270" s="41" t="s">
        <v>48</v>
      </c>
      <c r="V270" s="33"/>
      <c r="W270" s="159">
        <f>V270*K270</f>
        <v>0</v>
      </c>
      <c r="X270" s="159">
        <v>0</v>
      </c>
      <c r="Y270" s="159">
        <f>X270*K270</f>
        <v>0</v>
      </c>
      <c r="Z270" s="159">
        <v>2.5999999999999999E-3</v>
      </c>
      <c r="AA270" s="160">
        <f>Z270*K270</f>
        <v>9.6628999999999993E-2</v>
      </c>
      <c r="AR270" s="15" t="s">
        <v>210</v>
      </c>
      <c r="AT270" s="15" t="s">
        <v>142</v>
      </c>
      <c r="AU270" s="15" t="s">
        <v>98</v>
      </c>
      <c r="AY270" s="15" t="s">
        <v>141</v>
      </c>
      <c r="BE270" s="101">
        <f>IF(U270="základní",N270,0)</f>
        <v>0</v>
      </c>
      <c r="BF270" s="101">
        <f>IF(U270="snížená",N270,0)</f>
        <v>0</v>
      </c>
      <c r="BG270" s="101">
        <f>IF(U270="zákl. přenesená",N270,0)</f>
        <v>0</v>
      </c>
      <c r="BH270" s="101">
        <f>IF(U270="sníž. přenesená",N270,0)</f>
        <v>0</v>
      </c>
      <c r="BI270" s="101">
        <f>IF(U270="nulová",N270,0)</f>
        <v>0</v>
      </c>
      <c r="BJ270" s="15" t="s">
        <v>23</v>
      </c>
      <c r="BK270" s="101">
        <f>ROUND(L270*K270,2)</f>
        <v>0</v>
      </c>
      <c r="BL270" s="15" t="s">
        <v>210</v>
      </c>
      <c r="BM270" s="15" t="s">
        <v>373</v>
      </c>
    </row>
    <row r="271" spans="2:65" s="10" customFormat="1" ht="22.5" customHeight="1">
      <c r="B271" s="161"/>
      <c r="C271" s="162"/>
      <c r="D271" s="162"/>
      <c r="E271" s="163" t="s">
        <v>21</v>
      </c>
      <c r="F271" s="240" t="s">
        <v>374</v>
      </c>
      <c r="G271" s="241"/>
      <c r="H271" s="241"/>
      <c r="I271" s="241"/>
      <c r="J271" s="162"/>
      <c r="K271" s="164">
        <v>37.164999999999999</v>
      </c>
      <c r="L271" s="162"/>
      <c r="M271" s="162"/>
      <c r="N271" s="162"/>
      <c r="O271" s="162"/>
      <c r="P271" s="162"/>
      <c r="Q271" s="162"/>
      <c r="R271" s="165"/>
      <c r="T271" s="166"/>
      <c r="U271" s="162"/>
      <c r="V271" s="162"/>
      <c r="W271" s="162"/>
      <c r="X271" s="162"/>
      <c r="Y271" s="162"/>
      <c r="Z271" s="162"/>
      <c r="AA271" s="167"/>
      <c r="AT271" s="168" t="s">
        <v>149</v>
      </c>
      <c r="AU271" s="168" t="s">
        <v>98</v>
      </c>
      <c r="AV271" s="10" t="s">
        <v>98</v>
      </c>
      <c r="AW271" s="10" t="s">
        <v>40</v>
      </c>
      <c r="AX271" s="10" t="s">
        <v>83</v>
      </c>
      <c r="AY271" s="168" t="s">
        <v>141</v>
      </c>
    </row>
    <row r="272" spans="2:65" s="11" customFormat="1" ht="22.5" customHeight="1">
      <c r="B272" s="169"/>
      <c r="C272" s="170"/>
      <c r="D272" s="170"/>
      <c r="E272" s="171" t="s">
        <v>21</v>
      </c>
      <c r="F272" s="250" t="s">
        <v>150</v>
      </c>
      <c r="G272" s="251"/>
      <c r="H272" s="251"/>
      <c r="I272" s="251"/>
      <c r="J272" s="170"/>
      <c r="K272" s="172">
        <v>37.164999999999999</v>
      </c>
      <c r="L272" s="170"/>
      <c r="M272" s="170"/>
      <c r="N272" s="170"/>
      <c r="O272" s="170"/>
      <c r="P272" s="170"/>
      <c r="Q272" s="170"/>
      <c r="R272" s="173"/>
      <c r="T272" s="174"/>
      <c r="U272" s="170"/>
      <c r="V272" s="170"/>
      <c r="W272" s="170"/>
      <c r="X272" s="170"/>
      <c r="Y272" s="170"/>
      <c r="Z272" s="170"/>
      <c r="AA272" s="175"/>
      <c r="AT272" s="176" t="s">
        <v>149</v>
      </c>
      <c r="AU272" s="176" t="s">
        <v>98</v>
      </c>
      <c r="AV272" s="11" t="s">
        <v>146</v>
      </c>
      <c r="AW272" s="11" t="s">
        <v>40</v>
      </c>
      <c r="AX272" s="11" t="s">
        <v>23</v>
      </c>
      <c r="AY272" s="176" t="s">
        <v>141</v>
      </c>
    </row>
    <row r="273" spans="2:65" s="1" customFormat="1" ht="44.25" customHeight="1">
      <c r="B273" s="32"/>
      <c r="C273" s="154" t="s">
        <v>375</v>
      </c>
      <c r="D273" s="154" t="s">
        <v>142</v>
      </c>
      <c r="E273" s="155" t="s">
        <v>376</v>
      </c>
      <c r="F273" s="246" t="s">
        <v>377</v>
      </c>
      <c r="G273" s="247"/>
      <c r="H273" s="247"/>
      <c r="I273" s="247"/>
      <c r="J273" s="156" t="s">
        <v>154</v>
      </c>
      <c r="K273" s="157">
        <v>43.15</v>
      </c>
      <c r="L273" s="248">
        <v>0</v>
      </c>
      <c r="M273" s="247"/>
      <c r="N273" s="249">
        <f>ROUND(L273*K273,2)</f>
        <v>0</v>
      </c>
      <c r="O273" s="247"/>
      <c r="P273" s="247"/>
      <c r="Q273" s="247"/>
      <c r="R273" s="34"/>
      <c r="T273" s="158" t="s">
        <v>21</v>
      </c>
      <c r="U273" s="41" t="s">
        <v>48</v>
      </c>
      <c r="V273" s="33"/>
      <c r="W273" s="159">
        <f>V273*K273</f>
        <v>0</v>
      </c>
      <c r="X273" s="159">
        <v>7.6E-3</v>
      </c>
      <c r="Y273" s="159">
        <f>X273*K273</f>
        <v>0.32794000000000001</v>
      </c>
      <c r="Z273" s="159">
        <v>0</v>
      </c>
      <c r="AA273" s="160">
        <f>Z273*K273</f>
        <v>0</v>
      </c>
      <c r="AR273" s="15" t="s">
        <v>210</v>
      </c>
      <c r="AT273" s="15" t="s">
        <v>142</v>
      </c>
      <c r="AU273" s="15" t="s">
        <v>98</v>
      </c>
      <c r="AY273" s="15" t="s">
        <v>141</v>
      </c>
      <c r="BE273" s="101">
        <f>IF(U273="základní",N273,0)</f>
        <v>0</v>
      </c>
      <c r="BF273" s="101">
        <f>IF(U273="snížená",N273,0)</f>
        <v>0</v>
      </c>
      <c r="BG273" s="101">
        <f>IF(U273="zákl. přenesená",N273,0)</f>
        <v>0</v>
      </c>
      <c r="BH273" s="101">
        <f>IF(U273="sníž. přenesená",N273,0)</f>
        <v>0</v>
      </c>
      <c r="BI273" s="101">
        <f>IF(U273="nulová",N273,0)</f>
        <v>0</v>
      </c>
      <c r="BJ273" s="15" t="s">
        <v>23</v>
      </c>
      <c r="BK273" s="101">
        <f>ROUND(L273*K273,2)</f>
        <v>0</v>
      </c>
      <c r="BL273" s="15" t="s">
        <v>210</v>
      </c>
      <c r="BM273" s="15" t="s">
        <v>378</v>
      </c>
    </row>
    <row r="274" spans="2:65" s="10" customFormat="1" ht="22.5" customHeight="1">
      <c r="B274" s="161"/>
      <c r="C274" s="162"/>
      <c r="D274" s="162"/>
      <c r="E274" s="163" t="s">
        <v>21</v>
      </c>
      <c r="F274" s="240" t="s">
        <v>307</v>
      </c>
      <c r="G274" s="241"/>
      <c r="H274" s="241"/>
      <c r="I274" s="241"/>
      <c r="J274" s="162"/>
      <c r="K274" s="164">
        <v>18.5</v>
      </c>
      <c r="L274" s="162"/>
      <c r="M274" s="162"/>
      <c r="N274" s="162"/>
      <c r="O274" s="162"/>
      <c r="P274" s="162"/>
      <c r="Q274" s="162"/>
      <c r="R274" s="165"/>
      <c r="T274" s="166"/>
      <c r="U274" s="162"/>
      <c r="V274" s="162"/>
      <c r="W274" s="162"/>
      <c r="X274" s="162"/>
      <c r="Y274" s="162"/>
      <c r="Z274" s="162"/>
      <c r="AA274" s="167"/>
      <c r="AT274" s="168" t="s">
        <v>149</v>
      </c>
      <c r="AU274" s="168" t="s">
        <v>98</v>
      </c>
      <c r="AV274" s="10" t="s">
        <v>98</v>
      </c>
      <c r="AW274" s="10" t="s">
        <v>40</v>
      </c>
      <c r="AX274" s="10" t="s">
        <v>83</v>
      </c>
      <c r="AY274" s="168" t="s">
        <v>141</v>
      </c>
    </row>
    <row r="275" spans="2:65" s="10" customFormat="1" ht="22.5" customHeight="1">
      <c r="B275" s="161"/>
      <c r="C275" s="162"/>
      <c r="D275" s="162"/>
      <c r="E275" s="163" t="s">
        <v>21</v>
      </c>
      <c r="F275" s="252" t="s">
        <v>308</v>
      </c>
      <c r="G275" s="241"/>
      <c r="H275" s="241"/>
      <c r="I275" s="241"/>
      <c r="J275" s="162"/>
      <c r="K275" s="164">
        <v>24.65</v>
      </c>
      <c r="L275" s="162"/>
      <c r="M275" s="162"/>
      <c r="N275" s="162"/>
      <c r="O275" s="162"/>
      <c r="P275" s="162"/>
      <c r="Q275" s="162"/>
      <c r="R275" s="165"/>
      <c r="T275" s="166"/>
      <c r="U275" s="162"/>
      <c r="V275" s="162"/>
      <c r="W275" s="162"/>
      <c r="X275" s="162"/>
      <c r="Y275" s="162"/>
      <c r="Z275" s="162"/>
      <c r="AA275" s="167"/>
      <c r="AT275" s="168" t="s">
        <v>149</v>
      </c>
      <c r="AU275" s="168" t="s">
        <v>98</v>
      </c>
      <c r="AV275" s="10" t="s">
        <v>98</v>
      </c>
      <c r="AW275" s="10" t="s">
        <v>40</v>
      </c>
      <c r="AX275" s="10" t="s">
        <v>83</v>
      </c>
      <c r="AY275" s="168" t="s">
        <v>141</v>
      </c>
    </row>
    <row r="276" spans="2:65" s="11" customFormat="1" ht="22.5" customHeight="1">
      <c r="B276" s="169"/>
      <c r="C276" s="170"/>
      <c r="D276" s="170"/>
      <c r="E276" s="171" t="s">
        <v>21</v>
      </c>
      <c r="F276" s="250" t="s">
        <v>150</v>
      </c>
      <c r="G276" s="251"/>
      <c r="H276" s="251"/>
      <c r="I276" s="251"/>
      <c r="J276" s="170"/>
      <c r="K276" s="172">
        <v>43.15</v>
      </c>
      <c r="L276" s="170"/>
      <c r="M276" s="170"/>
      <c r="N276" s="170"/>
      <c r="O276" s="170"/>
      <c r="P276" s="170"/>
      <c r="Q276" s="170"/>
      <c r="R276" s="173"/>
      <c r="T276" s="174"/>
      <c r="U276" s="170"/>
      <c r="V276" s="170"/>
      <c r="W276" s="170"/>
      <c r="X276" s="170"/>
      <c r="Y276" s="170"/>
      <c r="Z276" s="170"/>
      <c r="AA276" s="175"/>
      <c r="AT276" s="176" t="s">
        <v>149</v>
      </c>
      <c r="AU276" s="176" t="s">
        <v>98</v>
      </c>
      <c r="AV276" s="11" t="s">
        <v>146</v>
      </c>
      <c r="AW276" s="11" t="s">
        <v>40</v>
      </c>
      <c r="AX276" s="11" t="s">
        <v>23</v>
      </c>
      <c r="AY276" s="176" t="s">
        <v>141</v>
      </c>
    </row>
    <row r="277" spans="2:65" s="1" customFormat="1" ht="44.25" customHeight="1">
      <c r="B277" s="32"/>
      <c r="C277" s="154" t="s">
        <v>379</v>
      </c>
      <c r="D277" s="154" t="s">
        <v>142</v>
      </c>
      <c r="E277" s="155" t="s">
        <v>380</v>
      </c>
      <c r="F277" s="246" t="s">
        <v>381</v>
      </c>
      <c r="G277" s="247"/>
      <c r="H277" s="247"/>
      <c r="I277" s="247"/>
      <c r="J277" s="156" t="s">
        <v>154</v>
      </c>
      <c r="K277" s="157">
        <v>48.932000000000002</v>
      </c>
      <c r="L277" s="248">
        <v>0</v>
      </c>
      <c r="M277" s="247"/>
      <c r="N277" s="249">
        <f>ROUND(L277*K277,2)</f>
        <v>0</v>
      </c>
      <c r="O277" s="247"/>
      <c r="P277" s="247"/>
      <c r="Q277" s="247"/>
      <c r="R277" s="34"/>
      <c r="T277" s="158" t="s">
        <v>21</v>
      </c>
      <c r="U277" s="41" t="s">
        <v>48</v>
      </c>
      <c r="V277" s="33"/>
      <c r="W277" s="159">
        <f>V277*K277</f>
        <v>0</v>
      </c>
      <c r="X277" s="159">
        <v>3.5E-4</v>
      </c>
      <c r="Y277" s="159">
        <f>X277*K277</f>
        <v>1.7126200000000001E-2</v>
      </c>
      <c r="Z277" s="159">
        <v>0</v>
      </c>
      <c r="AA277" s="160">
        <f>Z277*K277</f>
        <v>0</v>
      </c>
      <c r="AR277" s="15" t="s">
        <v>210</v>
      </c>
      <c r="AT277" s="15" t="s">
        <v>142</v>
      </c>
      <c r="AU277" s="15" t="s">
        <v>98</v>
      </c>
      <c r="AY277" s="15" t="s">
        <v>141</v>
      </c>
      <c r="BE277" s="101">
        <f>IF(U277="základní",N277,0)</f>
        <v>0</v>
      </c>
      <c r="BF277" s="101">
        <f>IF(U277="snížená",N277,0)</f>
        <v>0</v>
      </c>
      <c r="BG277" s="101">
        <f>IF(U277="zákl. přenesená",N277,0)</f>
        <v>0</v>
      </c>
      <c r="BH277" s="101">
        <f>IF(U277="sníž. přenesená",N277,0)</f>
        <v>0</v>
      </c>
      <c r="BI277" s="101">
        <f>IF(U277="nulová",N277,0)</f>
        <v>0</v>
      </c>
      <c r="BJ277" s="15" t="s">
        <v>23</v>
      </c>
      <c r="BK277" s="101">
        <f>ROUND(L277*K277,2)</f>
        <v>0</v>
      </c>
      <c r="BL277" s="15" t="s">
        <v>210</v>
      </c>
      <c r="BM277" s="15" t="s">
        <v>382</v>
      </c>
    </row>
    <row r="278" spans="2:65" s="10" customFormat="1" ht="31.5" customHeight="1">
      <c r="B278" s="161"/>
      <c r="C278" s="162"/>
      <c r="D278" s="162"/>
      <c r="E278" s="163" t="s">
        <v>21</v>
      </c>
      <c r="F278" s="240" t="s">
        <v>383</v>
      </c>
      <c r="G278" s="241"/>
      <c r="H278" s="241"/>
      <c r="I278" s="241"/>
      <c r="J278" s="162"/>
      <c r="K278" s="164">
        <v>24.282</v>
      </c>
      <c r="L278" s="162"/>
      <c r="M278" s="162"/>
      <c r="N278" s="162"/>
      <c r="O278" s="162"/>
      <c r="P278" s="162"/>
      <c r="Q278" s="162"/>
      <c r="R278" s="165"/>
      <c r="T278" s="166"/>
      <c r="U278" s="162"/>
      <c r="V278" s="162"/>
      <c r="W278" s="162"/>
      <c r="X278" s="162"/>
      <c r="Y278" s="162"/>
      <c r="Z278" s="162"/>
      <c r="AA278" s="167"/>
      <c r="AT278" s="168" t="s">
        <v>149</v>
      </c>
      <c r="AU278" s="168" t="s">
        <v>98</v>
      </c>
      <c r="AV278" s="10" t="s">
        <v>98</v>
      </c>
      <c r="AW278" s="10" t="s">
        <v>40</v>
      </c>
      <c r="AX278" s="10" t="s">
        <v>83</v>
      </c>
      <c r="AY278" s="168" t="s">
        <v>141</v>
      </c>
    </row>
    <row r="279" spans="2:65" s="10" customFormat="1" ht="22.5" customHeight="1">
      <c r="B279" s="161"/>
      <c r="C279" s="162"/>
      <c r="D279" s="162"/>
      <c r="E279" s="163" t="s">
        <v>21</v>
      </c>
      <c r="F279" s="252" t="s">
        <v>308</v>
      </c>
      <c r="G279" s="241"/>
      <c r="H279" s="241"/>
      <c r="I279" s="241"/>
      <c r="J279" s="162"/>
      <c r="K279" s="164">
        <v>24.65</v>
      </c>
      <c r="L279" s="162"/>
      <c r="M279" s="162"/>
      <c r="N279" s="162"/>
      <c r="O279" s="162"/>
      <c r="P279" s="162"/>
      <c r="Q279" s="162"/>
      <c r="R279" s="165"/>
      <c r="T279" s="166"/>
      <c r="U279" s="162"/>
      <c r="V279" s="162"/>
      <c r="W279" s="162"/>
      <c r="X279" s="162"/>
      <c r="Y279" s="162"/>
      <c r="Z279" s="162"/>
      <c r="AA279" s="167"/>
      <c r="AT279" s="168" t="s">
        <v>149</v>
      </c>
      <c r="AU279" s="168" t="s">
        <v>98</v>
      </c>
      <c r="AV279" s="10" t="s">
        <v>98</v>
      </c>
      <c r="AW279" s="10" t="s">
        <v>40</v>
      </c>
      <c r="AX279" s="10" t="s">
        <v>83</v>
      </c>
      <c r="AY279" s="168" t="s">
        <v>141</v>
      </c>
    </row>
    <row r="280" spans="2:65" s="11" customFormat="1" ht="22.5" customHeight="1">
      <c r="B280" s="169"/>
      <c r="C280" s="170"/>
      <c r="D280" s="170"/>
      <c r="E280" s="171" t="s">
        <v>21</v>
      </c>
      <c r="F280" s="250" t="s">
        <v>150</v>
      </c>
      <c r="G280" s="251"/>
      <c r="H280" s="251"/>
      <c r="I280" s="251"/>
      <c r="J280" s="170"/>
      <c r="K280" s="172">
        <v>48.932000000000002</v>
      </c>
      <c r="L280" s="170"/>
      <c r="M280" s="170"/>
      <c r="N280" s="170"/>
      <c r="O280" s="170"/>
      <c r="P280" s="170"/>
      <c r="Q280" s="170"/>
      <c r="R280" s="173"/>
      <c r="T280" s="174"/>
      <c r="U280" s="170"/>
      <c r="V280" s="170"/>
      <c r="W280" s="170"/>
      <c r="X280" s="170"/>
      <c r="Y280" s="170"/>
      <c r="Z280" s="170"/>
      <c r="AA280" s="175"/>
      <c r="AT280" s="176" t="s">
        <v>149</v>
      </c>
      <c r="AU280" s="176" t="s">
        <v>98</v>
      </c>
      <c r="AV280" s="11" t="s">
        <v>146</v>
      </c>
      <c r="AW280" s="11" t="s">
        <v>40</v>
      </c>
      <c r="AX280" s="11" t="s">
        <v>23</v>
      </c>
      <c r="AY280" s="176" t="s">
        <v>141</v>
      </c>
    </row>
    <row r="281" spans="2:65" s="1" customFormat="1" ht="31.5" customHeight="1">
      <c r="B281" s="32"/>
      <c r="C281" s="154" t="s">
        <v>384</v>
      </c>
      <c r="D281" s="154" t="s">
        <v>142</v>
      </c>
      <c r="E281" s="155" t="s">
        <v>385</v>
      </c>
      <c r="F281" s="246" t="s">
        <v>386</v>
      </c>
      <c r="G281" s="247"/>
      <c r="H281" s="247"/>
      <c r="I281" s="247"/>
      <c r="J281" s="156" t="s">
        <v>183</v>
      </c>
      <c r="K281" s="157">
        <v>50.615000000000002</v>
      </c>
      <c r="L281" s="248">
        <v>0</v>
      </c>
      <c r="M281" s="247"/>
      <c r="N281" s="249">
        <f>ROUND(L281*K281,2)</f>
        <v>0</v>
      </c>
      <c r="O281" s="247"/>
      <c r="P281" s="247"/>
      <c r="Q281" s="247"/>
      <c r="R281" s="34"/>
      <c r="T281" s="158" t="s">
        <v>21</v>
      </c>
      <c r="U281" s="41" t="s">
        <v>48</v>
      </c>
      <c r="V281" s="33"/>
      <c r="W281" s="159">
        <f>V281*K281</f>
        <v>0</v>
      </c>
      <c r="X281" s="159">
        <v>5.7999999999999996E-3</v>
      </c>
      <c r="Y281" s="159">
        <f>X281*K281</f>
        <v>0.29356699999999997</v>
      </c>
      <c r="Z281" s="159">
        <v>0</v>
      </c>
      <c r="AA281" s="160">
        <f>Z281*K281</f>
        <v>0</v>
      </c>
      <c r="AR281" s="15" t="s">
        <v>210</v>
      </c>
      <c r="AT281" s="15" t="s">
        <v>142</v>
      </c>
      <c r="AU281" s="15" t="s">
        <v>98</v>
      </c>
      <c r="AY281" s="15" t="s">
        <v>141</v>
      </c>
      <c r="BE281" s="101">
        <f>IF(U281="základní",N281,0)</f>
        <v>0</v>
      </c>
      <c r="BF281" s="101">
        <f>IF(U281="snížená",N281,0)</f>
        <v>0</v>
      </c>
      <c r="BG281" s="101">
        <f>IF(U281="zákl. přenesená",N281,0)</f>
        <v>0</v>
      </c>
      <c r="BH281" s="101">
        <f>IF(U281="sníž. přenesená",N281,0)</f>
        <v>0</v>
      </c>
      <c r="BI281" s="101">
        <f>IF(U281="nulová",N281,0)</f>
        <v>0</v>
      </c>
      <c r="BJ281" s="15" t="s">
        <v>23</v>
      </c>
      <c r="BK281" s="101">
        <f>ROUND(L281*K281,2)</f>
        <v>0</v>
      </c>
      <c r="BL281" s="15" t="s">
        <v>210</v>
      </c>
      <c r="BM281" s="15" t="s">
        <v>387</v>
      </c>
    </row>
    <row r="282" spans="2:65" s="10" customFormat="1" ht="22.5" customHeight="1">
      <c r="B282" s="161"/>
      <c r="C282" s="162"/>
      <c r="D282" s="162"/>
      <c r="E282" s="163" t="s">
        <v>21</v>
      </c>
      <c r="F282" s="240" t="s">
        <v>388</v>
      </c>
      <c r="G282" s="241"/>
      <c r="H282" s="241"/>
      <c r="I282" s="241"/>
      <c r="J282" s="162"/>
      <c r="K282" s="164">
        <v>25.28</v>
      </c>
      <c r="L282" s="162"/>
      <c r="M282" s="162"/>
      <c r="N282" s="162"/>
      <c r="O282" s="162"/>
      <c r="P282" s="162"/>
      <c r="Q282" s="162"/>
      <c r="R282" s="165"/>
      <c r="T282" s="166"/>
      <c r="U282" s="162"/>
      <c r="V282" s="162"/>
      <c r="W282" s="162"/>
      <c r="X282" s="162"/>
      <c r="Y282" s="162"/>
      <c r="Z282" s="162"/>
      <c r="AA282" s="167"/>
      <c r="AT282" s="168" t="s">
        <v>149</v>
      </c>
      <c r="AU282" s="168" t="s">
        <v>98</v>
      </c>
      <c r="AV282" s="10" t="s">
        <v>98</v>
      </c>
      <c r="AW282" s="10" t="s">
        <v>40</v>
      </c>
      <c r="AX282" s="10" t="s">
        <v>83</v>
      </c>
      <c r="AY282" s="168" t="s">
        <v>141</v>
      </c>
    </row>
    <row r="283" spans="2:65" s="10" customFormat="1" ht="22.5" customHeight="1">
      <c r="B283" s="161"/>
      <c r="C283" s="162"/>
      <c r="D283" s="162"/>
      <c r="E283" s="163" t="s">
        <v>21</v>
      </c>
      <c r="F283" s="252" t="s">
        <v>389</v>
      </c>
      <c r="G283" s="241"/>
      <c r="H283" s="241"/>
      <c r="I283" s="241"/>
      <c r="J283" s="162"/>
      <c r="K283" s="164">
        <v>25.335000000000001</v>
      </c>
      <c r="L283" s="162"/>
      <c r="M283" s="162"/>
      <c r="N283" s="162"/>
      <c r="O283" s="162"/>
      <c r="P283" s="162"/>
      <c r="Q283" s="162"/>
      <c r="R283" s="165"/>
      <c r="T283" s="166"/>
      <c r="U283" s="162"/>
      <c r="V283" s="162"/>
      <c r="W283" s="162"/>
      <c r="X283" s="162"/>
      <c r="Y283" s="162"/>
      <c r="Z283" s="162"/>
      <c r="AA283" s="167"/>
      <c r="AT283" s="168" t="s">
        <v>149</v>
      </c>
      <c r="AU283" s="168" t="s">
        <v>98</v>
      </c>
      <c r="AV283" s="10" t="s">
        <v>98</v>
      </c>
      <c r="AW283" s="10" t="s">
        <v>40</v>
      </c>
      <c r="AX283" s="10" t="s">
        <v>83</v>
      </c>
      <c r="AY283" s="168" t="s">
        <v>141</v>
      </c>
    </row>
    <row r="284" spans="2:65" s="11" customFormat="1" ht="22.5" customHeight="1">
      <c r="B284" s="169"/>
      <c r="C284" s="170"/>
      <c r="D284" s="170"/>
      <c r="E284" s="171" t="s">
        <v>21</v>
      </c>
      <c r="F284" s="250" t="s">
        <v>150</v>
      </c>
      <c r="G284" s="251"/>
      <c r="H284" s="251"/>
      <c r="I284" s="251"/>
      <c r="J284" s="170"/>
      <c r="K284" s="172">
        <v>50.615000000000002</v>
      </c>
      <c r="L284" s="170"/>
      <c r="M284" s="170"/>
      <c r="N284" s="170"/>
      <c r="O284" s="170"/>
      <c r="P284" s="170"/>
      <c r="Q284" s="170"/>
      <c r="R284" s="173"/>
      <c r="T284" s="174"/>
      <c r="U284" s="170"/>
      <c r="V284" s="170"/>
      <c r="W284" s="170"/>
      <c r="X284" s="170"/>
      <c r="Y284" s="170"/>
      <c r="Z284" s="170"/>
      <c r="AA284" s="175"/>
      <c r="AT284" s="176" t="s">
        <v>149</v>
      </c>
      <c r="AU284" s="176" t="s">
        <v>98</v>
      </c>
      <c r="AV284" s="11" t="s">
        <v>146</v>
      </c>
      <c r="AW284" s="11" t="s">
        <v>40</v>
      </c>
      <c r="AX284" s="11" t="s">
        <v>23</v>
      </c>
      <c r="AY284" s="176" t="s">
        <v>141</v>
      </c>
    </row>
    <row r="285" spans="2:65" s="1" customFormat="1" ht="31.5" customHeight="1">
      <c r="B285" s="32"/>
      <c r="C285" s="154" t="s">
        <v>390</v>
      </c>
      <c r="D285" s="154" t="s">
        <v>142</v>
      </c>
      <c r="E285" s="155" t="s">
        <v>391</v>
      </c>
      <c r="F285" s="246" t="s">
        <v>392</v>
      </c>
      <c r="G285" s="247"/>
      <c r="H285" s="247"/>
      <c r="I285" s="247"/>
      <c r="J285" s="156" t="s">
        <v>183</v>
      </c>
      <c r="K285" s="157">
        <v>37.164999999999999</v>
      </c>
      <c r="L285" s="248">
        <v>0</v>
      </c>
      <c r="M285" s="247"/>
      <c r="N285" s="249">
        <f>ROUND(L285*K285,2)</f>
        <v>0</v>
      </c>
      <c r="O285" s="247"/>
      <c r="P285" s="247"/>
      <c r="Q285" s="247"/>
      <c r="R285" s="34"/>
      <c r="T285" s="158" t="s">
        <v>21</v>
      </c>
      <c r="U285" s="41" t="s">
        <v>48</v>
      </c>
      <c r="V285" s="33"/>
      <c r="W285" s="159">
        <f>V285*K285</f>
        <v>0</v>
      </c>
      <c r="X285" s="159">
        <v>2.2699999999999999E-3</v>
      </c>
      <c r="Y285" s="159">
        <f>X285*K285</f>
        <v>8.4364549999999996E-2</v>
      </c>
      <c r="Z285" s="159">
        <v>0</v>
      </c>
      <c r="AA285" s="160">
        <f>Z285*K285</f>
        <v>0</v>
      </c>
      <c r="AR285" s="15" t="s">
        <v>210</v>
      </c>
      <c r="AT285" s="15" t="s">
        <v>142</v>
      </c>
      <c r="AU285" s="15" t="s">
        <v>98</v>
      </c>
      <c r="AY285" s="15" t="s">
        <v>141</v>
      </c>
      <c r="BE285" s="101">
        <f>IF(U285="základní",N285,0)</f>
        <v>0</v>
      </c>
      <c r="BF285" s="101">
        <f>IF(U285="snížená",N285,0)</f>
        <v>0</v>
      </c>
      <c r="BG285" s="101">
        <f>IF(U285="zákl. přenesená",N285,0)</f>
        <v>0</v>
      </c>
      <c r="BH285" s="101">
        <f>IF(U285="sníž. přenesená",N285,0)</f>
        <v>0</v>
      </c>
      <c r="BI285" s="101">
        <f>IF(U285="nulová",N285,0)</f>
        <v>0</v>
      </c>
      <c r="BJ285" s="15" t="s">
        <v>23</v>
      </c>
      <c r="BK285" s="101">
        <f>ROUND(L285*K285,2)</f>
        <v>0</v>
      </c>
      <c r="BL285" s="15" t="s">
        <v>210</v>
      </c>
      <c r="BM285" s="15" t="s">
        <v>393</v>
      </c>
    </row>
    <row r="286" spans="2:65" s="10" customFormat="1" ht="22.5" customHeight="1">
      <c r="B286" s="161"/>
      <c r="C286" s="162"/>
      <c r="D286" s="162"/>
      <c r="E286" s="163" t="s">
        <v>21</v>
      </c>
      <c r="F286" s="240" t="s">
        <v>374</v>
      </c>
      <c r="G286" s="241"/>
      <c r="H286" s="241"/>
      <c r="I286" s="241"/>
      <c r="J286" s="162"/>
      <c r="K286" s="164">
        <v>37.164999999999999</v>
      </c>
      <c r="L286" s="162"/>
      <c r="M286" s="162"/>
      <c r="N286" s="162"/>
      <c r="O286" s="162"/>
      <c r="P286" s="162"/>
      <c r="Q286" s="162"/>
      <c r="R286" s="165"/>
      <c r="T286" s="166"/>
      <c r="U286" s="162"/>
      <c r="V286" s="162"/>
      <c r="W286" s="162"/>
      <c r="X286" s="162"/>
      <c r="Y286" s="162"/>
      <c r="Z286" s="162"/>
      <c r="AA286" s="167"/>
      <c r="AT286" s="168" t="s">
        <v>149</v>
      </c>
      <c r="AU286" s="168" t="s">
        <v>98</v>
      </c>
      <c r="AV286" s="10" t="s">
        <v>98</v>
      </c>
      <c r="AW286" s="10" t="s">
        <v>40</v>
      </c>
      <c r="AX286" s="10" t="s">
        <v>83</v>
      </c>
      <c r="AY286" s="168" t="s">
        <v>141</v>
      </c>
    </row>
    <row r="287" spans="2:65" s="11" customFormat="1" ht="22.5" customHeight="1">
      <c r="B287" s="169"/>
      <c r="C287" s="170"/>
      <c r="D287" s="170"/>
      <c r="E287" s="171" t="s">
        <v>21</v>
      </c>
      <c r="F287" s="250" t="s">
        <v>150</v>
      </c>
      <c r="G287" s="251"/>
      <c r="H287" s="251"/>
      <c r="I287" s="251"/>
      <c r="J287" s="170"/>
      <c r="K287" s="172">
        <v>37.164999999999999</v>
      </c>
      <c r="L287" s="170"/>
      <c r="M287" s="170"/>
      <c r="N287" s="170"/>
      <c r="O287" s="170"/>
      <c r="P287" s="170"/>
      <c r="Q287" s="170"/>
      <c r="R287" s="173"/>
      <c r="T287" s="174"/>
      <c r="U287" s="170"/>
      <c r="V287" s="170"/>
      <c r="W287" s="170"/>
      <c r="X287" s="170"/>
      <c r="Y287" s="170"/>
      <c r="Z287" s="170"/>
      <c r="AA287" s="175"/>
      <c r="AT287" s="176" t="s">
        <v>149</v>
      </c>
      <c r="AU287" s="176" t="s">
        <v>98</v>
      </c>
      <c r="AV287" s="11" t="s">
        <v>146</v>
      </c>
      <c r="AW287" s="11" t="s">
        <v>40</v>
      </c>
      <c r="AX287" s="11" t="s">
        <v>23</v>
      </c>
      <c r="AY287" s="176" t="s">
        <v>141</v>
      </c>
    </row>
    <row r="288" spans="2:65" s="1" customFormat="1" ht="31.5" customHeight="1">
      <c r="B288" s="32"/>
      <c r="C288" s="154" t="s">
        <v>394</v>
      </c>
      <c r="D288" s="154" t="s">
        <v>142</v>
      </c>
      <c r="E288" s="155" t="s">
        <v>395</v>
      </c>
      <c r="F288" s="246" t="s">
        <v>396</v>
      </c>
      <c r="G288" s="247"/>
      <c r="H288" s="247"/>
      <c r="I288" s="247"/>
      <c r="J288" s="156" t="s">
        <v>344</v>
      </c>
      <c r="K288" s="157">
        <v>2</v>
      </c>
      <c r="L288" s="248">
        <v>0</v>
      </c>
      <c r="M288" s="247"/>
      <c r="N288" s="249">
        <f>ROUND(L288*K288,2)</f>
        <v>0</v>
      </c>
      <c r="O288" s="247"/>
      <c r="P288" s="247"/>
      <c r="Q288" s="247"/>
      <c r="R288" s="34"/>
      <c r="T288" s="158" t="s">
        <v>21</v>
      </c>
      <c r="U288" s="41" t="s">
        <v>48</v>
      </c>
      <c r="V288" s="33"/>
      <c r="W288" s="159">
        <f>V288*K288</f>
        <v>0</v>
      </c>
      <c r="X288" s="159">
        <v>3.5999999999999999E-3</v>
      </c>
      <c r="Y288" s="159">
        <f>X288*K288</f>
        <v>7.1999999999999998E-3</v>
      </c>
      <c r="Z288" s="159">
        <v>0</v>
      </c>
      <c r="AA288" s="160">
        <f>Z288*K288</f>
        <v>0</v>
      </c>
      <c r="AR288" s="15" t="s">
        <v>210</v>
      </c>
      <c r="AT288" s="15" t="s">
        <v>142</v>
      </c>
      <c r="AU288" s="15" t="s">
        <v>98</v>
      </c>
      <c r="AY288" s="15" t="s">
        <v>141</v>
      </c>
      <c r="BE288" s="101">
        <f>IF(U288="základní",N288,0)</f>
        <v>0</v>
      </c>
      <c r="BF288" s="101">
        <f>IF(U288="snížená",N288,0)</f>
        <v>0</v>
      </c>
      <c r="BG288" s="101">
        <f>IF(U288="zákl. přenesená",N288,0)</f>
        <v>0</v>
      </c>
      <c r="BH288" s="101">
        <f>IF(U288="sníž. přenesená",N288,0)</f>
        <v>0</v>
      </c>
      <c r="BI288" s="101">
        <f>IF(U288="nulová",N288,0)</f>
        <v>0</v>
      </c>
      <c r="BJ288" s="15" t="s">
        <v>23</v>
      </c>
      <c r="BK288" s="101">
        <f>ROUND(L288*K288,2)</f>
        <v>0</v>
      </c>
      <c r="BL288" s="15" t="s">
        <v>210</v>
      </c>
      <c r="BM288" s="15" t="s">
        <v>397</v>
      </c>
    </row>
    <row r="289" spans="2:65" s="10" customFormat="1" ht="22.5" customHeight="1">
      <c r="B289" s="161"/>
      <c r="C289" s="162"/>
      <c r="D289" s="162"/>
      <c r="E289" s="163" t="s">
        <v>21</v>
      </c>
      <c r="F289" s="240" t="s">
        <v>98</v>
      </c>
      <c r="G289" s="241"/>
      <c r="H289" s="241"/>
      <c r="I289" s="241"/>
      <c r="J289" s="162"/>
      <c r="K289" s="164">
        <v>2</v>
      </c>
      <c r="L289" s="162"/>
      <c r="M289" s="162"/>
      <c r="N289" s="162"/>
      <c r="O289" s="162"/>
      <c r="P289" s="162"/>
      <c r="Q289" s="162"/>
      <c r="R289" s="165"/>
      <c r="T289" s="166"/>
      <c r="U289" s="162"/>
      <c r="V289" s="162"/>
      <c r="W289" s="162"/>
      <c r="X289" s="162"/>
      <c r="Y289" s="162"/>
      <c r="Z289" s="162"/>
      <c r="AA289" s="167"/>
      <c r="AT289" s="168" t="s">
        <v>149</v>
      </c>
      <c r="AU289" s="168" t="s">
        <v>98</v>
      </c>
      <c r="AV289" s="10" t="s">
        <v>98</v>
      </c>
      <c r="AW289" s="10" t="s">
        <v>40</v>
      </c>
      <c r="AX289" s="10" t="s">
        <v>83</v>
      </c>
      <c r="AY289" s="168" t="s">
        <v>141</v>
      </c>
    </row>
    <row r="290" spans="2:65" s="11" customFormat="1" ht="22.5" customHeight="1">
      <c r="B290" s="169"/>
      <c r="C290" s="170"/>
      <c r="D290" s="170"/>
      <c r="E290" s="171" t="s">
        <v>21</v>
      </c>
      <c r="F290" s="250" t="s">
        <v>150</v>
      </c>
      <c r="G290" s="251"/>
      <c r="H290" s="251"/>
      <c r="I290" s="251"/>
      <c r="J290" s="170"/>
      <c r="K290" s="172">
        <v>2</v>
      </c>
      <c r="L290" s="170"/>
      <c r="M290" s="170"/>
      <c r="N290" s="170"/>
      <c r="O290" s="170"/>
      <c r="P290" s="170"/>
      <c r="Q290" s="170"/>
      <c r="R290" s="173"/>
      <c r="T290" s="174"/>
      <c r="U290" s="170"/>
      <c r="V290" s="170"/>
      <c r="W290" s="170"/>
      <c r="X290" s="170"/>
      <c r="Y290" s="170"/>
      <c r="Z290" s="170"/>
      <c r="AA290" s="175"/>
      <c r="AT290" s="176" t="s">
        <v>149</v>
      </c>
      <c r="AU290" s="176" t="s">
        <v>98</v>
      </c>
      <c r="AV290" s="11" t="s">
        <v>146</v>
      </c>
      <c r="AW290" s="11" t="s">
        <v>40</v>
      </c>
      <c r="AX290" s="11" t="s">
        <v>23</v>
      </c>
      <c r="AY290" s="176" t="s">
        <v>141</v>
      </c>
    </row>
    <row r="291" spans="2:65" s="1" customFormat="1" ht="31.5" customHeight="1">
      <c r="B291" s="32"/>
      <c r="C291" s="154" t="s">
        <v>398</v>
      </c>
      <c r="D291" s="154" t="s">
        <v>142</v>
      </c>
      <c r="E291" s="155" t="s">
        <v>399</v>
      </c>
      <c r="F291" s="246" t="s">
        <v>400</v>
      </c>
      <c r="G291" s="247"/>
      <c r="H291" s="247"/>
      <c r="I291" s="247"/>
      <c r="J291" s="156" t="s">
        <v>183</v>
      </c>
      <c r="K291" s="157">
        <v>6.5</v>
      </c>
      <c r="L291" s="248">
        <v>0</v>
      </c>
      <c r="M291" s="247"/>
      <c r="N291" s="249">
        <f>ROUND(L291*K291,2)</f>
        <v>0</v>
      </c>
      <c r="O291" s="247"/>
      <c r="P291" s="247"/>
      <c r="Q291" s="247"/>
      <c r="R291" s="34"/>
      <c r="T291" s="158" t="s">
        <v>21</v>
      </c>
      <c r="U291" s="41" t="s">
        <v>48</v>
      </c>
      <c r="V291" s="33"/>
      <c r="W291" s="159">
        <f>V291*K291</f>
        <v>0</v>
      </c>
      <c r="X291" s="159">
        <v>3.5000000000000001E-3</v>
      </c>
      <c r="Y291" s="159">
        <f>X291*K291</f>
        <v>2.2749999999999999E-2</v>
      </c>
      <c r="Z291" s="159">
        <v>0</v>
      </c>
      <c r="AA291" s="160">
        <f>Z291*K291</f>
        <v>0</v>
      </c>
      <c r="AR291" s="15" t="s">
        <v>210</v>
      </c>
      <c r="AT291" s="15" t="s">
        <v>142</v>
      </c>
      <c r="AU291" s="15" t="s">
        <v>98</v>
      </c>
      <c r="AY291" s="15" t="s">
        <v>141</v>
      </c>
      <c r="BE291" s="101">
        <f>IF(U291="základní",N291,0)</f>
        <v>0</v>
      </c>
      <c r="BF291" s="101">
        <f>IF(U291="snížená",N291,0)</f>
        <v>0</v>
      </c>
      <c r="BG291" s="101">
        <f>IF(U291="zákl. přenesená",N291,0)</f>
        <v>0</v>
      </c>
      <c r="BH291" s="101">
        <f>IF(U291="sníž. přenesená",N291,0)</f>
        <v>0</v>
      </c>
      <c r="BI291" s="101">
        <f>IF(U291="nulová",N291,0)</f>
        <v>0</v>
      </c>
      <c r="BJ291" s="15" t="s">
        <v>23</v>
      </c>
      <c r="BK291" s="101">
        <f>ROUND(L291*K291,2)</f>
        <v>0</v>
      </c>
      <c r="BL291" s="15" t="s">
        <v>210</v>
      </c>
      <c r="BM291" s="15" t="s">
        <v>401</v>
      </c>
    </row>
    <row r="292" spans="2:65" s="10" customFormat="1" ht="22.5" customHeight="1">
      <c r="B292" s="161"/>
      <c r="C292" s="162"/>
      <c r="D292" s="162"/>
      <c r="E292" s="163" t="s">
        <v>21</v>
      </c>
      <c r="F292" s="240" t="s">
        <v>402</v>
      </c>
      <c r="G292" s="241"/>
      <c r="H292" s="241"/>
      <c r="I292" s="241"/>
      <c r="J292" s="162"/>
      <c r="K292" s="164">
        <v>6.5</v>
      </c>
      <c r="L292" s="162"/>
      <c r="M292" s="162"/>
      <c r="N292" s="162"/>
      <c r="O292" s="162"/>
      <c r="P292" s="162"/>
      <c r="Q292" s="162"/>
      <c r="R292" s="165"/>
      <c r="T292" s="166"/>
      <c r="U292" s="162"/>
      <c r="V292" s="162"/>
      <c r="W292" s="162"/>
      <c r="X292" s="162"/>
      <c r="Y292" s="162"/>
      <c r="Z292" s="162"/>
      <c r="AA292" s="167"/>
      <c r="AT292" s="168" t="s">
        <v>149</v>
      </c>
      <c r="AU292" s="168" t="s">
        <v>98</v>
      </c>
      <c r="AV292" s="10" t="s">
        <v>98</v>
      </c>
      <c r="AW292" s="10" t="s">
        <v>40</v>
      </c>
      <c r="AX292" s="10" t="s">
        <v>83</v>
      </c>
      <c r="AY292" s="168" t="s">
        <v>141</v>
      </c>
    </row>
    <row r="293" spans="2:65" s="11" customFormat="1" ht="22.5" customHeight="1">
      <c r="B293" s="169"/>
      <c r="C293" s="170"/>
      <c r="D293" s="170"/>
      <c r="E293" s="171" t="s">
        <v>21</v>
      </c>
      <c r="F293" s="250" t="s">
        <v>150</v>
      </c>
      <c r="G293" s="251"/>
      <c r="H293" s="251"/>
      <c r="I293" s="251"/>
      <c r="J293" s="170"/>
      <c r="K293" s="172">
        <v>6.5</v>
      </c>
      <c r="L293" s="170"/>
      <c r="M293" s="170"/>
      <c r="N293" s="170"/>
      <c r="O293" s="170"/>
      <c r="P293" s="170"/>
      <c r="Q293" s="170"/>
      <c r="R293" s="173"/>
      <c r="T293" s="174"/>
      <c r="U293" s="170"/>
      <c r="V293" s="170"/>
      <c r="W293" s="170"/>
      <c r="X293" s="170"/>
      <c r="Y293" s="170"/>
      <c r="Z293" s="170"/>
      <c r="AA293" s="175"/>
      <c r="AT293" s="176" t="s">
        <v>149</v>
      </c>
      <c r="AU293" s="176" t="s">
        <v>98</v>
      </c>
      <c r="AV293" s="11" t="s">
        <v>146</v>
      </c>
      <c r="AW293" s="11" t="s">
        <v>40</v>
      </c>
      <c r="AX293" s="11" t="s">
        <v>23</v>
      </c>
      <c r="AY293" s="176" t="s">
        <v>141</v>
      </c>
    </row>
    <row r="294" spans="2:65" s="1" customFormat="1" ht="31.5" customHeight="1">
      <c r="B294" s="32"/>
      <c r="C294" s="154" t="s">
        <v>403</v>
      </c>
      <c r="D294" s="154" t="s">
        <v>142</v>
      </c>
      <c r="E294" s="155" t="s">
        <v>404</v>
      </c>
      <c r="F294" s="246" t="s">
        <v>405</v>
      </c>
      <c r="G294" s="247"/>
      <c r="H294" s="247"/>
      <c r="I294" s="247"/>
      <c r="J294" s="156" t="s">
        <v>183</v>
      </c>
      <c r="K294" s="157">
        <v>37.164999999999999</v>
      </c>
      <c r="L294" s="248">
        <v>0</v>
      </c>
      <c r="M294" s="247"/>
      <c r="N294" s="249">
        <f>ROUND(L294*K294,2)</f>
        <v>0</v>
      </c>
      <c r="O294" s="247"/>
      <c r="P294" s="247"/>
      <c r="Q294" s="247"/>
      <c r="R294" s="34"/>
      <c r="T294" s="158" t="s">
        <v>21</v>
      </c>
      <c r="U294" s="41" t="s">
        <v>48</v>
      </c>
      <c r="V294" s="33"/>
      <c r="W294" s="159">
        <f>V294*K294</f>
        <v>0</v>
      </c>
      <c r="X294" s="159">
        <v>1.74E-3</v>
      </c>
      <c r="Y294" s="159">
        <f>X294*K294</f>
        <v>6.4667100000000005E-2</v>
      </c>
      <c r="Z294" s="159">
        <v>0</v>
      </c>
      <c r="AA294" s="160">
        <f>Z294*K294</f>
        <v>0</v>
      </c>
      <c r="AR294" s="15" t="s">
        <v>210</v>
      </c>
      <c r="AT294" s="15" t="s">
        <v>142</v>
      </c>
      <c r="AU294" s="15" t="s">
        <v>98</v>
      </c>
      <c r="AY294" s="15" t="s">
        <v>141</v>
      </c>
      <c r="BE294" s="101">
        <f>IF(U294="základní",N294,0)</f>
        <v>0</v>
      </c>
      <c r="BF294" s="101">
        <f>IF(U294="snížená",N294,0)</f>
        <v>0</v>
      </c>
      <c r="BG294" s="101">
        <f>IF(U294="zákl. přenesená",N294,0)</f>
        <v>0</v>
      </c>
      <c r="BH294" s="101">
        <f>IF(U294="sníž. přenesená",N294,0)</f>
        <v>0</v>
      </c>
      <c r="BI294" s="101">
        <f>IF(U294="nulová",N294,0)</f>
        <v>0</v>
      </c>
      <c r="BJ294" s="15" t="s">
        <v>23</v>
      </c>
      <c r="BK294" s="101">
        <f>ROUND(L294*K294,2)</f>
        <v>0</v>
      </c>
      <c r="BL294" s="15" t="s">
        <v>210</v>
      </c>
      <c r="BM294" s="15" t="s">
        <v>406</v>
      </c>
    </row>
    <row r="295" spans="2:65" s="10" customFormat="1" ht="22.5" customHeight="1">
      <c r="B295" s="161"/>
      <c r="C295" s="162"/>
      <c r="D295" s="162"/>
      <c r="E295" s="163" t="s">
        <v>21</v>
      </c>
      <c r="F295" s="240" t="s">
        <v>374</v>
      </c>
      <c r="G295" s="241"/>
      <c r="H295" s="241"/>
      <c r="I295" s="241"/>
      <c r="J295" s="162"/>
      <c r="K295" s="164">
        <v>37.164999999999999</v>
      </c>
      <c r="L295" s="162"/>
      <c r="M295" s="162"/>
      <c r="N295" s="162"/>
      <c r="O295" s="162"/>
      <c r="P295" s="162"/>
      <c r="Q295" s="162"/>
      <c r="R295" s="165"/>
      <c r="T295" s="166"/>
      <c r="U295" s="162"/>
      <c r="V295" s="162"/>
      <c r="W295" s="162"/>
      <c r="X295" s="162"/>
      <c r="Y295" s="162"/>
      <c r="Z295" s="162"/>
      <c r="AA295" s="167"/>
      <c r="AT295" s="168" t="s">
        <v>149</v>
      </c>
      <c r="AU295" s="168" t="s">
        <v>98</v>
      </c>
      <c r="AV295" s="10" t="s">
        <v>98</v>
      </c>
      <c r="AW295" s="10" t="s">
        <v>40</v>
      </c>
      <c r="AX295" s="10" t="s">
        <v>83</v>
      </c>
      <c r="AY295" s="168" t="s">
        <v>141</v>
      </c>
    </row>
    <row r="296" spans="2:65" s="11" customFormat="1" ht="22.5" customHeight="1">
      <c r="B296" s="169"/>
      <c r="C296" s="170"/>
      <c r="D296" s="170"/>
      <c r="E296" s="171" t="s">
        <v>21</v>
      </c>
      <c r="F296" s="250" t="s">
        <v>150</v>
      </c>
      <c r="G296" s="251"/>
      <c r="H296" s="251"/>
      <c r="I296" s="251"/>
      <c r="J296" s="170"/>
      <c r="K296" s="172">
        <v>37.164999999999999</v>
      </c>
      <c r="L296" s="170"/>
      <c r="M296" s="170"/>
      <c r="N296" s="170"/>
      <c r="O296" s="170"/>
      <c r="P296" s="170"/>
      <c r="Q296" s="170"/>
      <c r="R296" s="173"/>
      <c r="T296" s="174"/>
      <c r="U296" s="170"/>
      <c r="V296" s="170"/>
      <c r="W296" s="170"/>
      <c r="X296" s="170"/>
      <c r="Y296" s="170"/>
      <c r="Z296" s="170"/>
      <c r="AA296" s="175"/>
      <c r="AT296" s="176" t="s">
        <v>149</v>
      </c>
      <c r="AU296" s="176" t="s">
        <v>98</v>
      </c>
      <c r="AV296" s="11" t="s">
        <v>146</v>
      </c>
      <c r="AW296" s="11" t="s">
        <v>40</v>
      </c>
      <c r="AX296" s="11" t="s">
        <v>23</v>
      </c>
      <c r="AY296" s="176" t="s">
        <v>141</v>
      </c>
    </row>
    <row r="297" spans="2:65" s="1" customFormat="1" ht="31.5" customHeight="1">
      <c r="B297" s="32"/>
      <c r="C297" s="154" t="s">
        <v>199</v>
      </c>
      <c r="D297" s="154" t="s">
        <v>142</v>
      </c>
      <c r="E297" s="155" t="s">
        <v>407</v>
      </c>
      <c r="F297" s="246" t="s">
        <v>408</v>
      </c>
      <c r="G297" s="247"/>
      <c r="H297" s="247"/>
      <c r="I297" s="247"/>
      <c r="J297" s="156" t="s">
        <v>183</v>
      </c>
      <c r="K297" s="157">
        <v>1.5</v>
      </c>
      <c r="L297" s="248">
        <v>0</v>
      </c>
      <c r="M297" s="247"/>
      <c r="N297" s="249">
        <f>ROUND(L297*K297,2)</f>
        <v>0</v>
      </c>
      <c r="O297" s="247"/>
      <c r="P297" s="247"/>
      <c r="Q297" s="247"/>
      <c r="R297" s="34"/>
      <c r="T297" s="158" t="s">
        <v>21</v>
      </c>
      <c r="U297" s="41" t="s">
        <v>48</v>
      </c>
      <c r="V297" s="33"/>
      <c r="W297" s="159">
        <f>V297*K297</f>
        <v>0</v>
      </c>
      <c r="X297" s="159">
        <v>2.1199999999999999E-3</v>
      </c>
      <c r="Y297" s="159">
        <f>X297*K297</f>
        <v>3.1799999999999997E-3</v>
      </c>
      <c r="Z297" s="159">
        <v>0</v>
      </c>
      <c r="AA297" s="160">
        <f>Z297*K297</f>
        <v>0</v>
      </c>
      <c r="AR297" s="15" t="s">
        <v>210</v>
      </c>
      <c r="AT297" s="15" t="s">
        <v>142</v>
      </c>
      <c r="AU297" s="15" t="s">
        <v>98</v>
      </c>
      <c r="AY297" s="15" t="s">
        <v>141</v>
      </c>
      <c r="BE297" s="101">
        <f>IF(U297="základní",N297,0)</f>
        <v>0</v>
      </c>
      <c r="BF297" s="101">
        <f>IF(U297="snížená",N297,0)</f>
        <v>0</v>
      </c>
      <c r="BG297" s="101">
        <f>IF(U297="zákl. přenesená",N297,0)</f>
        <v>0</v>
      </c>
      <c r="BH297" s="101">
        <f>IF(U297="sníž. přenesená",N297,0)</f>
        <v>0</v>
      </c>
      <c r="BI297" s="101">
        <f>IF(U297="nulová",N297,0)</f>
        <v>0</v>
      </c>
      <c r="BJ297" s="15" t="s">
        <v>23</v>
      </c>
      <c r="BK297" s="101">
        <f>ROUND(L297*K297,2)</f>
        <v>0</v>
      </c>
      <c r="BL297" s="15" t="s">
        <v>210</v>
      </c>
      <c r="BM297" s="15" t="s">
        <v>409</v>
      </c>
    </row>
    <row r="298" spans="2:65" s="10" customFormat="1" ht="22.5" customHeight="1">
      <c r="B298" s="161"/>
      <c r="C298" s="162"/>
      <c r="D298" s="162"/>
      <c r="E298" s="163" t="s">
        <v>21</v>
      </c>
      <c r="F298" s="240" t="s">
        <v>410</v>
      </c>
      <c r="G298" s="241"/>
      <c r="H298" s="241"/>
      <c r="I298" s="241"/>
      <c r="J298" s="162"/>
      <c r="K298" s="164">
        <v>1.5</v>
      </c>
      <c r="L298" s="162"/>
      <c r="M298" s="162"/>
      <c r="N298" s="162"/>
      <c r="O298" s="162"/>
      <c r="P298" s="162"/>
      <c r="Q298" s="162"/>
      <c r="R298" s="165"/>
      <c r="T298" s="166"/>
      <c r="U298" s="162"/>
      <c r="V298" s="162"/>
      <c r="W298" s="162"/>
      <c r="X298" s="162"/>
      <c r="Y298" s="162"/>
      <c r="Z298" s="162"/>
      <c r="AA298" s="167"/>
      <c r="AT298" s="168" t="s">
        <v>149</v>
      </c>
      <c r="AU298" s="168" t="s">
        <v>98</v>
      </c>
      <c r="AV298" s="10" t="s">
        <v>98</v>
      </c>
      <c r="AW298" s="10" t="s">
        <v>40</v>
      </c>
      <c r="AX298" s="10" t="s">
        <v>83</v>
      </c>
      <c r="AY298" s="168" t="s">
        <v>141</v>
      </c>
    </row>
    <row r="299" spans="2:65" s="11" customFormat="1" ht="22.5" customHeight="1">
      <c r="B299" s="169"/>
      <c r="C299" s="170"/>
      <c r="D299" s="170"/>
      <c r="E299" s="171" t="s">
        <v>21</v>
      </c>
      <c r="F299" s="250" t="s">
        <v>150</v>
      </c>
      <c r="G299" s="251"/>
      <c r="H299" s="251"/>
      <c r="I299" s="251"/>
      <c r="J299" s="170"/>
      <c r="K299" s="172">
        <v>1.5</v>
      </c>
      <c r="L299" s="170"/>
      <c r="M299" s="170"/>
      <c r="N299" s="170"/>
      <c r="O299" s="170"/>
      <c r="P299" s="170"/>
      <c r="Q299" s="170"/>
      <c r="R299" s="173"/>
      <c r="T299" s="174"/>
      <c r="U299" s="170"/>
      <c r="V299" s="170"/>
      <c r="W299" s="170"/>
      <c r="X299" s="170"/>
      <c r="Y299" s="170"/>
      <c r="Z299" s="170"/>
      <c r="AA299" s="175"/>
      <c r="AT299" s="176" t="s">
        <v>149</v>
      </c>
      <c r="AU299" s="176" t="s">
        <v>98</v>
      </c>
      <c r="AV299" s="11" t="s">
        <v>146</v>
      </c>
      <c r="AW299" s="11" t="s">
        <v>40</v>
      </c>
      <c r="AX299" s="11" t="s">
        <v>23</v>
      </c>
      <c r="AY299" s="176" t="s">
        <v>141</v>
      </c>
    </row>
    <row r="300" spans="2:65" s="1" customFormat="1" ht="31.5" customHeight="1">
      <c r="B300" s="32"/>
      <c r="C300" s="154" t="s">
        <v>411</v>
      </c>
      <c r="D300" s="154" t="s">
        <v>142</v>
      </c>
      <c r="E300" s="155" t="s">
        <v>412</v>
      </c>
      <c r="F300" s="246" t="s">
        <v>413</v>
      </c>
      <c r="G300" s="247"/>
      <c r="H300" s="247"/>
      <c r="I300" s="247"/>
      <c r="J300" s="156" t="s">
        <v>218</v>
      </c>
      <c r="K300" s="157">
        <v>0.82099999999999995</v>
      </c>
      <c r="L300" s="248">
        <v>0</v>
      </c>
      <c r="M300" s="247"/>
      <c r="N300" s="249">
        <f>ROUND(L300*K300,2)</f>
        <v>0</v>
      </c>
      <c r="O300" s="247"/>
      <c r="P300" s="247"/>
      <c r="Q300" s="247"/>
      <c r="R300" s="34"/>
      <c r="T300" s="158" t="s">
        <v>21</v>
      </c>
      <c r="U300" s="41" t="s">
        <v>48</v>
      </c>
      <c r="V300" s="33"/>
      <c r="W300" s="159">
        <f>V300*K300</f>
        <v>0</v>
      </c>
      <c r="X300" s="159">
        <v>0</v>
      </c>
      <c r="Y300" s="159">
        <f>X300*K300</f>
        <v>0</v>
      </c>
      <c r="Z300" s="159">
        <v>0</v>
      </c>
      <c r="AA300" s="160">
        <f>Z300*K300</f>
        <v>0</v>
      </c>
      <c r="AR300" s="15" t="s">
        <v>210</v>
      </c>
      <c r="AT300" s="15" t="s">
        <v>142</v>
      </c>
      <c r="AU300" s="15" t="s">
        <v>98</v>
      </c>
      <c r="AY300" s="15" t="s">
        <v>141</v>
      </c>
      <c r="BE300" s="101">
        <f>IF(U300="základní",N300,0)</f>
        <v>0</v>
      </c>
      <c r="BF300" s="101">
        <f>IF(U300="snížená",N300,0)</f>
        <v>0</v>
      </c>
      <c r="BG300" s="101">
        <f>IF(U300="zákl. přenesená",N300,0)</f>
        <v>0</v>
      </c>
      <c r="BH300" s="101">
        <f>IF(U300="sníž. přenesená",N300,0)</f>
        <v>0</v>
      </c>
      <c r="BI300" s="101">
        <f>IF(U300="nulová",N300,0)</f>
        <v>0</v>
      </c>
      <c r="BJ300" s="15" t="s">
        <v>23</v>
      </c>
      <c r="BK300" s="101">
        <f>ROUND(L300*K300,2)</f>
        <v>0</v>
      </c>
      <c r="BL300" s="15" t="s">
        <v>210</v>
      </c>
      <c r="BM300" s="15" t="s">
        <v>414</v>
      </c>
    </row>
    <row r="301" spans="2:65" s="9" customFormat="1" ht="29.85" customHeight="1">
      <c r="B301" s="143"/>
      <c r="C301" s="144"/>
      <c r="D301" s="153" t="s">
        <v>115</v>
      </c>
      <c r="E301" s="153"/>
      <c r="F301" s="153"/>
      <c r="G301" s="153"/>
      <c r="H301" s="153"/>
      <c r="I301" s="153"/>
      <c r="J301" s="153"/>
      <c r="K301" s="153"/>
      <c r="L301" s="153"/>
      <c r="M301" s="153"/>
      <c r="N301" s="258">
        <f>BK301</f>
        <v>0</v>
      </c>
      <c r="O301" s="259"/>
      <c r="P301" s="259"/>
      <c r="Q301" s="259"/>
      <c r="R301" s="146"/>
      <c r="T301" s="147"/>
      <c r="U301" s="144"/>
      <c r="V301" s="144"/>
      <c r="W301" s="148">
        <f>SUM(W302:W510)</f>
        <v>0</v>
      </c>
      <c r="X301" s="144"/>
      <c r="Y301" s="148">
        <f>SUM(Y302:Y510)</f>
        <v>26.002680844999997</v>
      </c>
      <c r="Z301" s="144"/>
      <c r="AA301" s="149">
        <f>SUM(AA302:AA510)</f>
        <v>29.462033779999995</v>
      </c>
      <c r="AR301" s="150" t="s">
        <v>98</v>
      </c>
      <c r="AT301" s="151" t="s">
        <v>82</v>
      </c>
      <c r="AU301" s="151" t="s">
        <v>23</v>
      </c>
      <c r="AY301" s="150" t="s">
        <v>141</v>
      </c>
      <c r="BK301" s="152">
        <f>SUM(BK302:BK510)</f>
        <v>0</v>
      </c>
    </row>
    <row r="302" spans="2:65" s="1" customFormat="1" ht="31.5" customHeight="1">
      <c r="B302" s="32"/>
      <c r="C302" s="154" t="s">
        <v>415</v>
      </c>
      <c r="D302" s="154" t="s">
        <v>142</v>
      </c>
      <c r="E302" s="155" t="s">
        <v>416</v>
      </c>
      <c r="F302" s="246" t="s">
        <v>417</v>
      </c>
      <c r="G302" s="247"/>
      <c r="H302" s="247"/>
      <c r="I302" s="247"/>
      <c r="J302" s="156" t="s">
        <v>154</v>
      </c>
      <c r="K302" s="157">
        <v>397.27499999999998</v>
      </c>
      <c r="L302" s="248">
        <v>0</v>
      </c>
      <c r="M302" s="247"/>
      <c r="N302" s="249">
        <f>ROUND(L302*K302,2)</f>
        <v>0</v>
      </c>
      <c r="O302" s="247"/>
      <c r="P302" s="247"/>
      <c r="Q302" s="247"/>
      <c r="R302" s="34"/>
      <c r="T302" s="158" t="s">
        <v>21</v>
      </c>
      <c r="U302" s="41" t="s">
        <v>48</v>
      </c>
      <c r="V302" s="33"/>
      <c r="W302" s="159">
        <f>V302*K302</f>
        <v>0</v>
      </c>
      <c r="X302" s="159">
        <v>0</v>
      </c>
      <c r="Y302" s="159">
        <f>X302*K302</f>
        <v>0</v>
      </c>
      <c r="Z302" s="159">
        <v>0</v>
      </c>
      <c r="AA302" s="160">
        <f>Z302*K302</f>
        <v>0</v>
      </c>
      <c r="AR302" s="15" t="s">
        <v>210</v>
      </c>
      <c r="AT302" s="15" t="s">
        <v>142</v>
      </c>
      <c r="AU302" s="15" t="s">
        <v>98</v>
      </c>
      <c r="AY302" s="15" t="s">
        <v>141</v>
      </c>
      <c r="BE302" s="101">
        <f>IF(U302="základní",N302,0)</f>
        <v>0</v>
      </c>
      <c r="BF302" s="101">
        <f>IF(U302="snížená",N302,0)</f>
        <v>0</v>
      </c>
      <c r="BG302" s="101">
        <f>IF(U302="zákl. přenesená",N302,0)</f>
        <v>0</v>
      </c>
      <c r="BH302" s="101">
        <f>IF(U302="sníž. přenesená",N302,0)</f>
        <v>0</v>
      </c>
      <c r="BI302" s="101">
        <f>IF(U302="nulová",N302,0)</f>
        <v>0</v>
      </c>
      <c r="BJ302" s="15" t="s">
        <v>23</v>
      </c>
      <c r="BK302" s="101">
        <f>ROUND(L302*K302,2)</f>
        <v>0</v>
      </c>
      <c r="BL302" s="15" t="s">
        <v>210</v>
      </c>
      <c r="BM302" s="15" t="s">
        <v>418</v>
      </c>
    </row>
    <row r="303" spans="2:65" s="10" customFormat="1" ht="44.25" customHeight="1">
      <c r="B303" s="161"/>
      <c r="C303" s="162"/>
      <c r="D303" s="162"/>
      <c r="E303" s="163" t="s">
        <v>21</v>
      </c>
      <c r="F303" s="240" t="s">
        <v>419</v>
      </c>
      <c r="G303" s="241"/>
      <c r="H303" s="241"/>
      <c r="I303" s="241"/>
      <c r="J303" s="162"/>
      <c r="K303" s="164">
        <v>397.27499999999998</v>
      </c>
      <c r="L303" s="162"/>
      <c r="M303" s="162"/>
      <c r="N303" s="162"/>
      <c r="O303" s="162"/>
      <c r="P303" s="162"/>
      <c r="Q303" s="162"/>
      <c r="R303" s="165"/>
      <c r="T303" s="166"/>
      <c r="U303" s="162"/>
      <c r="V303" s="162"/>
      <c r="W303" s="162"/>
      <c r="X303" s="162"/>
      <c r="Y303" s="162"/>
      <c r="Z303" s="162"/>
      <c r="AA303" s="167"/>
      <c r="AT303" s="168" t="s">
        <v>149</v>
      </c>
      <c r="AU303" s="168" t="s">
        <v>98</v>
      </c>
      <c r="AV303" s="10" t="s">
        <v>98</v>
      </c>
      <c r="AW303" s="10" t="s">
        <v>40</v>
      </c>
      <c r="AX303" s="10" t="s">
        <v>83</v>
      </c>
      <c r="AY303" s="168" t="s">
        <v>141</v>
      </c>
    </row>
    <row r="304" spans="2:65" s="11" customFormat="1" ht="22.5" customHeight="1">
      <c r="B304" s="169"/>
      <c r="C304" s="170"/>
      <c r="D304" s="170"/>
      <c r="E304" s="171" t="s">
        <v>21</v>
      </c>
      <c r="F304" s="250" t="s">
        <v>150</v>
      </c>
      <c r="G304" s="251"/>
      <c r="H304" s="251"/>
      <c r="I304" s="251"/>
      <c r="J304" s="170"/>
      <c r="K304" s="172">
        <v>397.27499999999998</v>
      </c>
      <c r="L304" s="170"/>
      <c r="M304" s="170"/>
      <c r="N304" s="170"/>
      <c r="O304" s="170"/>
      <c r="P304" s="170"/>
      <c r="Q304" s="170"/>
      <c r="R304" s="173"/>
      <c r="T304" s="174"/>
      <c r="U304" s="170"/>
      <c r="V304" s="170"/>
      <c r="W304" s="170"/>
      <c r="X304" s="170"/>
      <c r="Y304" s="170"/>
      <c r="Z304" s="170"/>
      <c r="AA304" s="175"/>
      <c r="AT304" s="176" t="s">
        <v>149</v>
      </c>
      <c r="AU304" s="176" t="s">
        <v>98</v>
      </c>
      <c r="AV304" s="11" t="s">
        <v>146</v>
      </c>
      <c r="AW304" s="11" t="s">
        <v>40</v>
      </c>
      <c r="AX304" s="11" t="s">
        <v>23</v>
      </c>
      <c r="AY304" s="176" t="s">
        <v>141</v>
      </c>
    </row>
    <row r="305" spans="2:65" s="1" customFormat="1" ht="31.5" customHeight="1">
      <c r="B305" s="32"/>
      <c r="C305" s="177" t="s">
        <v>420</v>
      </c>
      <c r="D305" s="177" t="s">
        <v>310</v>
      </c>
      <c r="E305" s="178" t="s">
        <v>421</v>
      </c>
      <c r="F305" s="253" t="s">
        <v>422</v>
      </c>
      <c r="G305" s="254"/>
      <c r="H305" s="254"/>
      <c r="I305" s="254"/>
      <c r="J305" s="179" t="s">
        <v>344</v>
      </c>
      <c r="K305" s="180">
        <v>3419</v>
      </c>
      <c r="L305" s="255">
        <v>0</v>
      </c>
      <c r="M305" s="254"/>
      <c r="N305" s="256">
        <f>ROUND(L305*K305,2)</f>
        <v>0</v>
      </c>
      <c r="O305" s="247"/>
      <c r="P305" s="247"/>
      <c r="Q305" s="247"/>
      <c r="R305" s="34"/>
      <c r="T305" s="158" t="s">
        <v>21</v>
      </c>
      <c r="U305" s="41" t="s">
        <v>48</v>
      </c>
      <c r="V305" s="33"/>
      <c r="W305" s="159">
        <f>V305*K305</f>
        <v>0</v>
      </c>
      <c r="X305" s="159">
        <v>4.7999999999999996E-3</v>
      </c>
      <c r="Y305" s="159">
        <f>X305*K305</f>
        <v>16.411199999999997</v>
      </c>
      <c r="Z305" s="159">
        <v>0</v>
      </c>
      <c r="AA305" s="160">
        <f>Z305*K305</f>
        <v>0</v>
      </c>
      <c r="AR305" s="15" t="s">
        <v>280</v>
      </c>
      <c r="AT305" s="15" t="s">
        <v>310</v>
      </c>
      <c r="AU305" s="15" t="s">
        <v>98</v>
      </c>
      <c r="AY305" s="15" t="s">
        <v>141</v>
      </c>
      <c r="BE305" s="101">
        <f>IF(U305="základní",N305,0)</f>
        <v>0</v>
      </c>
      <c r="BF305" s="101">
        <f>IF(U305="snížená",N305,0)</f>
        <v>0</v>
      </c>
      <c r="BG305" s="101">
        <f>IF(U305="zákl. přenesená",N305,0)</f>
        <v>0</v>
      </c>
      <c r="BH305" s="101">
        <f>IF(U305="sníž. přenesená",N305,0)</f>
        <v>0</v>
      </c>
      <c r="BI305" s="101">
        <f>IF(U305="nulová",N305,0)</f>
        <v>0</v>
      </c>
      <c r="BJ305" s="15" t="s">
        <v>23</v>
      </c>
      <c r="BK305" s="101">
        <f>ROUND(L305*K305,2)</f>
        <v>0</v>
      </c>
      <c r="BL305" s="15" t="s">
        <v>210</v>
      </c>
      <c r="BM305" s="15" t="s">
        <v>423</v>
      </c>
    </row>
    <row r="306" spans="2:65" s="1" customFormat="1" ht="22.5" customHeight="1">
      <c r="B306" s="32"/>
      <c r="C306" s="33"/>
      <c r="D306" s="33"/>
      <c r="E306" s="33"/>
      <c r="F306" s="257" t="s">
        <v>424</v>
      </c>
      <c r="G306" s="208"/>
      <c r="H306" s="208"/>
      <c r="I306" s="208"/>
      <c r="J306" s="33"/>
      <c r="K306" s="33"/>
      <c r="L306" s="33"/>
      <c r="M306" s="33"/>
      <c r="N306" s="33"/>
      <c r="O306" s="33"/>
      <c r="P306" s="33"/>
      <c r="Q306" s="33"/>
      <c r="R306" s="34"/>
      <c r="T306" s="75"/>
      <c r="U306" s="33"/>
      <c r="V306" s="33"/>
      <c r="W306" s="33"/>
      <c r="X306" s="33"/>
      <c r="Y306" s="33"/>
      <c r="Z306" s="33"/>
      <c r="AA306" s="76"/>
      <c r="AT306" s="15" t="s">
        <v>425</v>
      </c>
      <c r="AU306" s="15" t="s">
        <v>98</v>
      </c>
    </row>
    <row r="307" spans="2:65" s="10" customFormat="1" ht="22.5" customHeight="1">
      <c r="B307" s="161"/>
      <c r="C307" s="162"/>
      <c r="D307" s="162"/>
      <c r="E307" s="163" t="s">
        <v>21</v>
      </c>
      <c r="F307" s="252" t="s">
        <v>426</v>
      </c>
      <c r="G307" s="241"/>
      <c r="H307" s="241"/>
      <c r="I307" s="241"/>
      <c r="J307" s="162"/>
      <c r="K307" s="164">
        <v>4200</v>
      </c>
      <c r="L307" s="162"/>
      <c r="M307" s="162"/>
      <c r="N307" s="162"/>
      <c r="O307" s="162"/>
      <c r="P307" s="162"/>
      <c r="Q307" s="162"/>
      <c r="R307" s="165"/>
      <c r="T307" s="166"/>
      <c r="U307" s="162"/>
      <c r="V307" s="162"/>
      <c r="W307" s="162"/>
      <c r="X307" s="162"/>
      <c r="Y307" s="162"/>
      <c r="Z307" s="162"/>
      <c r="AA307" s="167"/>
      <c r="AT307" s="168" t="s">
        <v>149</v>
      </c>
      <c r="AU307" s="168" t="s">
        <v>98</v>
      </c>
      <c r="AV307" s="10" t="s">
        <v>98</v>
      </c>
      <c r="AW307" s="10" t="s">
        <v>40</v>
      </c>
      <c r="AX307" s="10" t="s">
        <v>83</v>
      </c>
      <c r="AY307" s="168" t="s">
        <v>141</v>
      </c>
    </row>
    <row r="308" spans="2:65" s="10" customFormat="1" ht="22.5" customHeight="1">
      <c r="B308" s="161"/>
      <c r="C308" s="162"/>
      <c r="D308" s="162"/>
      <c r="E308" s="163" t="s">
        <v>21</v>
      </c>
      <c r="F308" s="252" t="s">
        <v>427</v>
      </c>
      <c r="G308" s="241"/>
      <c r="H308" s="241"/>
      <c r="I308" s="241"/>
      <c r="J308" s="162"/>
      <c r="K308" s="164">
        <v>-781</v>
      </c>
      <c r="L308" s="162"/>
      <c r="M308" s="162"/>
      <c r="N308" s="162"/>
      <c r="O308" s="162"/>
      <c r="P308" s="162"/>
      <c r="Q308" s="162"/>
      <c r="R308" s="165"/>
      <c r="T308" s="166"/>
      <c r="U308" s="162"/>
      <c r="V308" s="162"/>
      <c r="W308" s="162"/>
      <c r="X308" s="162"/>
      <c r="Y308" s="162"/>
      <c r="Z308" s="162"/>
      <c r="AA308" s="167"/>
      <c r="AT308" s="168" t="s">
        <v>149</v>
      </c>
      <c r="AU308" s="168" t="s">
        <v>98</v>
      </c>
      <c r="AV308" s="10" t="s">
        <v>98</v>
      </c>
      <c r="AW308" s="10" t="s">
        <v>40</v>
      </c>
      <c r="AX308" s="10" t="s">
        <v>83</v>
      </c>
      <c r="AY308" s="168" t="s">
        <v>141</v>
      </c>
    </row>
    <row r="309" spans="2:65" s="11" customFormat="1" ht="22.5" customHeight="1">
      <c r="B309" s="169"/>
      <c r="C309" s="170"/>
      <c r="D309" s="170"/>
      <c r="E309" s="171" t="s">
        <v>21</v>
      </c>
      <c r="F309" s="250" t="s">
        <v>150</v>
      </c>
      <c r="G309" s="251"/>
      <c r="H309" s="251"/>
      <c r="I309" s="251"/>
      <c r="J309" s="170"/>
      <c r="K309" s="172">
        <v>3419</v>
      </c>
      <c r="L309" s="170"/>
      <c r="M309" s="170"/>
      <c r="N309" s="170"/>
      <c r="O309" s="170"/>
      <c r="P309" s="170"/>
      <c r="Q309" s="170"/>
      <c r="R309" s="173"/>
      <c r="T309" s="174"/>
      <c r="U309" s="170"/>
      <c r="V309" s="170"/>
      <c r="W309" s="170"/>
      <c r="X309" s="170"/>
      <c r="Y309" s="170"/>
      <c r="Z309" s="170"/>
      <c r="AA309" s="175"/>
      <c r="AT309" s="176" t="s">
        <v>149</v>
      </c>
      <c r="AU309" s="176" t="s">
        <v>98</v>
      </c>
      <c r="AV309" s="11" t="s">
        <v>146</v>
      </c>
      <c r="AW309" s="11" t="s">
        <v>40</v>
      </c>
      <c r="AX309" s="11" t="s">
        <v>23</v>
      </c>
      <c r="AY309" s="176" t="s">
        <v>141</v>
      </c>
    </row>
    <row r="310" spans="2:65" s="1" customFormat="1" ht="31.5" customHeight="1">
      <c r="B310" s="32"/>
      <c r="C310" s="177" t="s">
        <v>428</v>
      </c>
      <c r="D310" s="177" t="s">
        <v>310</v>
      </c>
      <c r="E310" s="178" t="s">
        <v>429</v>
      </c>
      <c r="F310" s="253" t="s">
        <v>430</v>
      </c>
      <c r="G310" s="254"/>
      <c r="H310" s="254"/>
      <c r="I310" s="254"/>
      <c r="J310" s="179" t="s">
        <v>344</v>
      </c>
      <c r="K310" s="180">
        <v>117</v>
      </c>
      <c r="L310" s="255">
        <v>0</v>
      </c>
      <c r="M310" s="254"/>
      <c r="N310" s="256">
        <f>ROUND(L310*K310,2)</f>
        <v>0</v>
      </c>
      <c r="O310" s="247"/>
      <c r="P310" s="247"/>
      <c r="Q310" s="247"/>
      <c r="R310" s="34"/>
      <c r="T310" s="158" t="s">
        <v>21</v>
      </c>
      <c r="U310" s="41" t="s">
        <v>48</v>
      </c>
      <c r="V310" s="33"/>
      <c r="W310" s="159">
        <f>V310*K310</f>
        <v>0</v>
      </c>
      <c r="X310" s="159">
        <v>2.3999999999999998E-3</v>
      </c>
      <c r="Y310" s="159">
        <f>X310*K310</f>
        <v>0.28079999999999999</v>
      </c>
      <c r="Z310" s="159">
        <v>0</v>
      </c>
      <c r="AA310" s="160">
        <f>Z310*K310</f>
        <v>0</v>
      </c>
      <c r="AR310" s="15" t="s">
        <v>280</v>
      </c>
      <c r="AT310" s="15" t="s">
        <v>310</v>
      </c>
      <c r="AU310" s="15" t="s">
        <v>98</v>
      </c>
      <c r="AY310" s="15" t="s">
        <v>141</v>
      </c>
      <c r="BE310" s="101">
        <f>IF(U310="základní",N310,0)</f>
        <v>0</v>
      </c>
      <c r="BF310" s="101">
        <f>IF(U310="snížená",N310,0)</f>
        <v>0</v>
      </c>
      <c r="BG310" s="101">
        <f>IF(U310="zákl. přenesená",N310,0)</f>
        <v>0</v>
      </c>
      <c r="BH310" s="101">
        <f>IF(U310="sníž. přenesená",N310,0)</f>
        <v>0</v>
      </c>
      <c r="BI310" s="101">
        <f>IF(U310="nulová",N310,0)</f>
        <v>0</v>
      </c>
      <c r="BJ310" s="15" t="s">
        <v>23</v>
      </c>
      <c r="BK310" s="101">
        <f>ROUND(L310*K310,2)</f>
        <v>0</v>
      </c>
      <c r="BL310" s="15" t="s">
        <v>210</v>
      </c>
      <c r="BM310" s="15" t="s">
        <v>431</v>
      </c>
    </row>
    <row r="311" spans="2:65" s="10" customFormat="1" ht="22.5" customHeight="1">
      <c r="B311" s="161"/>
      <c r="C311" s="162"/>
      <c r="D311" s="162"/>
      <c r="E311" s="163" t="s">
        <v>21</v>
      </c>
      <c r="F311" s="240" t="s">
        <v>432</v>
      </c>
      <c r="G311" s="241"/>
      <c r="H311" s="241"/>
      <c r="I311" s="241"/>
      <c r="J311" s="162"/>
      <c r="K311" s="164">
        <v>117</v>
      </c>
      <c r="L311" s="162"/>
      <c r="M311" s="162"/>
      <c r="N311" s="162"/>
      <c r="O311" s="162"/>
      <c r="P311" s="162"/>
      <c r="Q311" s="162"/>
      <c r="R311" s="165"/>
      <c r="T311" s="166"/>
      <c r="U311" s="162"/>
      <c r="V311" s="162"/>
      <c r="W311" s="162"/>
      <c r="X311" s="162"/>
      <c r="Y311" s="162"/>
      <c r="Z311" s="162"/>
      <c r="AA311" s="167"/>
      <c r="AT311" s="168" t="s">
        <v>149</v>
      </c>
      <c r="AU311" s="168" t="s">
        <v>98</v>
      </c>
      <c r="AV311" s="10" t="s">
        <v>98</v>
      </c>
      <c r="AW311" s="10" t="s">
        <v>40</v>
      </c>
      <c r="AX311" s="10" t="s">
        <v>83</v>
      </c>
      <c r="AY311" s="168" t="s">
        <v>141</v>
      </c>
    </row>
    <row r="312" spans="2:65" s="11" customFormat="1" ht="22.5" customHeight="1">
      <c r="B312" s="169"/>
      <c r="C312" s="170"/>
      <c r="D312" s="170"/>
      <c r="E312" s="171" t="s">
        <v>21</v>
      </c>
      <c r="F312" s="250" t="s">
        <v>150</v>
      </c>
      <c r="G312" s="251"/>
      <c r="H312" s="251"/>
      <c r="I312" s="251"/>
      <c r="J312" s="170"/>
      <c r="K312" s="172">
        <v>117</v>
      </c>
      <c r="L312" s="170"/>
      <c r="M312" s="170"/>
      <c r="N312" s="170"/>
      <c r="O312" s="170"/>
      <c r="P312" s="170"/>
      <c r="Q312" s="170"/>
      <c r="R312" s="173"/>
      <c r="T312" s="174"/>
      <c r="U312" s="170"/>
      <c r="V312" s="170"/>
      <c r="W312" s="170"/>
      <c r="X312" s="170"/>
      <c r="Y312" s="170"/>
      <c r="Z312" s="170"/>
      <c r="AA312" s="175"/>
      <c r="AT312" s="176" t="s">
        <v>149</v>
      </c>
      <c r="AU312" s="176" t="s">
        <v>98</v>
      </c>
      <c r="AV312" s="11" t="s">
        <v>146</v>
      </c>
      <c r="AW312" s="11" t="s">
        <v>40</v>
      </c>
      <c r="AX312" s="11" t="s">
        <v>23</v>
      </c>
      <c r="AY312" s="176" t="s">
        <v>141</v>
      </c>
    </row>
    <row r="313" spans="2:65" s="1" customFormat="1" ht="31.5" customHeight="1">
      <c r="B313" s="32"/>
      <c r="C313" s="177" t="s">
        <v>433</v>
      </c>
      <c r="D313" s="177" t="s">
        <v>310</v>
      </c>
      <c r="E313" s="178" t="s">
        <v>434</v>
      </c>
      <c r="F313" s="253" t="s">
        <v>435</v>
      </c>
      <c r="G313" s="254"/>
      <c r="H313" s="254"/>
      <c r="I313" s="254"/>
      <c r="J313" s="179" t="s">
        <v>344</v>
      </c>
      <c r="K313" s="180">
        <v>781</v>
      </c>
      <c r="L313" s="255">
        <v>0</v>
      </c>
      <c r="M313" s="254"/>
      <c r="N313" s="256">
        <f>ROUND(L313*K313,2)</f>
        <v>0</v>
      </c>
      <c r="O313" s="247"/>
      <c r="P313" s="247"/>
      <c r="Q313" s="247"/>
      <c r="R313" s="34"/>
      <c r="T313" s="158" t="s">
        <v>21</v>
      </c>
      <c r="U313" s="41" t="s">
        <v>48</v>
      </c>
      <c r="V313" s="33"/>
      <c r="W313" s="159">
        <f>V313*K313</f>
        <v>0</v>
      </c>
      <c r="X313" s="159">
        <v>2.3999999999999998E-3</v>
      </c>
      <c r="Y313" s="159">
        <f>X313*K313</f>
        <v>1.8743999999999998</v>
      </c>
      <c r="Z313" s="159">
        <v>0</v>
      </c>
      <c r="AA313" s="160">
        <f>Z313*K313</f>
        <v>0</v>
      </c>
      <c r="AR313" s="15" t="s">
        <v>280</v>
      </c>
      <c r="AT313" s="15" t="s">
        <v>310</v>
      </c>
      <c r="AU313" s="15" t="s">
        <v>98</v>
      </c>
      <c r="AY313" s="15" t="s">
        <v>141</v>
      </c>
      <c r="BE313" s="101">
        <f>IF(U313="základní",N313,0)</f>
        <v>0</v>
      </c>
      <c r="BF313" s="101">
        <f>IF(U313="snížená",N313,0)</f>
        <v>0</v>
      </c>
      <c r="BG313" s="101">
        <f>IF(U313="zákl. přenesená",N313,0)</f>
        <v>0</v>
      </c>
      <c r="BH313" s="101">
        <f>IF(U313="sníž. přenesená",N313,0)</f>
        <v>0</v>
      </c>
      <c r="BI313" s="101">
        <f>IF(U313="nulová",N313,0)</f>
        <v>0</v>
      </c>
      <c r="BJ313" s="15" t="s">
        <v>23</v>
      </c>
      <c r="BK313" s="101">
        <f>ROUND(L313*K313,2)</f>
        <v>0</v>
      </c>
      <c r="BL313" s="15" t="s">
        <v>210</v>
      </c>
      <c r="BM313" s="15" t="s">
        <v>436</v>
      </c>
    </row>
    <row r="314" spans="2:65" s="10" customFormat="1" ht="22.5" customHeight="1">
      <c r="B314" s="161"/>
      <c r="C314" s="162"/>
      <c r="D314" s="162"/>
      <c r="E314" s="163" t="s">
        <v>21</v>
      </c>
      <c r="F314" s="240" t="s">
        <v>437</v>
      </c>
      <c r="G314" s="241"/>
      <c r="H314" s="241"/>
      <c r="I314" s="241"/>
      <c r="J314" s="162"/>
      <c r="K314" s="164">
        <v>781</v>
      </c>
      <c r="L314" s="162"/>
      <c r="M314" s="162"/>
      <c r="N314" s="162"/>
      <c r="O314" s="162"/>
      <c r="P314" s="162"/>
      <c r="Q314" s="162"/>
      <c r="R314" s="165"/>
      <c r="T314" s="166"/>
      <c r="U314" s="162"/>
      <c r="V314" s="162"/>
      <c r="W314" s="162"/>
      <c r="X314" s="162"/>
      <c r="Y314" s="162"/>
      <c r="Z314" s="162"/>
      <c r="AA314" s="167"/>
      <c r="AT314" s="168" t="s">
        <v>149</v>
      </c>
      <c r="AU314" s="168" t="s">
        <v>98</v>
      </c>
      <c r="AV314" s="10" t="s">
        <v>98</v>
      </c>
      <c r="AW314" s="10" t="s">
        <v>40</v>
      </c>
      <c r="AX314" s="10" t="s">
        <v>83</v>
      </c>
      <c r="AY314" s="168" t="s">
        <v>141</v>
      </c>
    </row>
    <row r="315" spans="2:65" s="11" customFormat="1" ht="22.5" customHeight="1">
      <c r="B315" s="169"/>
      <c r="C315" s="170"/>
      <c r="D315" s="170"/>
      <c r="E315" s="171" t="s">
        <v>21</v>
      </c>
      <c r="F315" s="250" t="s">
        <v>150</v>
      </c>
      <c r="G315" s="251"/>
      <c r="H315" s="251"/>
      <c r="I315" s="251"/>
      <c r="J315" s="170"/>
      <c r="K315" s="172">
        <v>781</v>
      </c>
      <c r="L315" s="170"/>
      <c r="M315" s="170"/>
      <c r="N315" s="170"/>
      <c r="O315" s="170"/>
      <c r="P315" s="170"/>
      <c r="Q315" s="170"/>
      <c r="R315" s="173"/>
      <c r="T315" s="174"/>
      <c r="U315" s="170"/>
      <c r="V315" s="170"/>
      <c r="W315" s="170"/>
      <c r="X315" s="170"/>
      <c r="Y315" s="170"/>
      <c r="Z315" s="170"/>
      <c r="AA315" s="175"/>
      <c r="AT315" s="176" t="s">
        <v>149</v>
      </c>
      <c r="AU315" s="176" t="s">
        <v>98</v>
      </c>
      <c r="AV315" s="11" t="s">
        <v>146</v>
      </c>
      <c r="AW315" s="11" t="s">
        <v>40</v>
      </c>
      <c r="AX315" s="11" t="s">
        <v>23</v>
      </c>
      <c r="AY315" s="176" t="s">
        <v>141</v>
      </c>
    </row>
    <row r="316" spans="2:65" s="1" customFormat="1" ht="31.5" customHeight="1">
      <c r="B316" s="32"/>
      <c r="C316" s="177" t="s">
        <v>438</v>
      </c>
      <c r="D316" s="177" t="s">
        <v>310</v>
      </c>
      <c r="E316" s="178" t="s">
        <v>439</v>
      </c>
      <c r="F316" s="253" t="s">
        <v>440</v>
      </c>
      <c r="G316" s="254"/>
      <c r="H316" s="254"/>
      <c r="I316" s="254"/>
      <c r="J316" s="179" t="s">
        <v>344</v>
      </c>
      <c r="K316" s="180">
        <v>1750</v>
      </c>
      <c r="L316" s="255">
        <v>0</v>
      </c>
      <c r="M316" s="254"/>
      <c r="N316" s="256">
        <f>ROUND(L316*K316,2)</f>
        <v>0</v>
      </c>
      <c r="O316" s="247"/>
      <c r="P316" s="247"/>
      <c r="Q316" s="247"/>
      <c r="R316" s="34"/>
      <c r="T316" s="158" t="s">
        <v>21</v>
      </c>
      <c r="U316" s="41" t="s">
        <v>48</v>
      </c>
      <c r="V316" s="33"/>
      <c r="W316" s="159">
        <f>V316*K316</f>
        <v>0</v>
      </c>
      <c r="X316" s="159">
        <v>2.3999999999999998E-3</v>
      </c>
      <c r="Y316" s="159">
        <f>X316*K316</f>
        <v>4.1999999999999993</v>
      </c>
      <c r="Z316" s="159">
        <v>0</v>
      </c>
      <c r="AA316" s="160">
        <f>Z316*K316</f>
        <v>0</v>
      </c>
      <c r="AR316" s="15" t="s">
        <v>280</v>
      </c>
      <c r="AT316" s="15" t="s">
        <v>310</v>
      </c>
      <c r="AU316" s="15" t="s">
        <v>98</v>
      </c>
      <c r="AY316" s="15" t="s">
        <v>141</v>
      </c>
      <c r="BE316" s="101">
        <f>IF(U316="základní",N316,0)</f>
        <v>0</v>
      </c>
      <c r="BF316" s="101">
        <f>IF(U316="snížená",N316,0)</f>
        <v>0</v>
      </c>
      <c r="BG316" s="101">
        <f>IF(U316="zákl. přenesená",N316,0)</f>
        <v>0</v>
      </c>
      <c r="BH316" s="101">
        <f>IF(U316="sníž. přenesená",N316,0)</f>
        <v>0</v>
      </c>
      <c r="BI316" s="101">
        <f>IF(U316="nulová",N316,0)</f>
        <v>0</v>
      </c>
      <c r="BJ316" s="15" t="s">
        <v>23</v>
      </c>
      <c r="BK316" s="101">
        <f>ROUND(L316*K316,2)</f>
        <v>0</v>
      </c>
      <c r="BL316" s="15" t="s">
        <v>210</v>
      </c>
      <c r="BM316" s="15" t="s">
        <v>441</v>
      </c>
    </row>
    <row r="317" spans="2:65" s="10" customFormat="1" ht="22.5" customHeight="1">
      <c r="B317" s="161"/>
      <c r="C317" s="162"/>
      <c r="D317" s="162"/>
      <c r="E317" s="163" t="s">
        <v>21</v>
      </c>
      <c r="F317" s="240" t="s">
        <v>442</v>
      </c>
      <c r="G317" s="241"/>
      <c r="H317" s="241"/>
      <c r="I317" s="241"/>
      <c r="J317" s="162"/>
      <c r="K317" s="164">
        <v>1750</v>
      </c>
      <c r="L317" s="162"/>
      <c r="M317" s="162"/>
      <c r="N317" s="162"/>
      <c r="O317" s="162"/>
      <c r="P317" s="162"/>
      <c r="Q317" s="162"/>
      <c r="R317" s="165"/>
      <c r="T317" s="166"/>
      <c r="U317" s="162"/>
      <c r="V317" s="162"/>
      <c r="W317" s="162"/>
      <c r="X317" s="162"/>
      <c r="Y317" s="162"/>
      <c r="Z317" s="162"/>
      <c r="AA317" s="167"/>
      <c r="AT317" s="168" t="s">
        <v>149</v>
      </c>
      <c r="AU317" s="168" t="s">
        <v>98</v>
      </c>
      <c r="AV317" s="10" t="s">
        <v>98</v>
      </c>
      <c r="AW317" s="10" t="s">
        <v>40</v>
      </c>
      <c r="AX317" s="10" t="s">
        <v>83</v>
      </c>
      <c r="AY317" s="168" t="s">
        <v>141</v>
      </c>
    </row>
    <row r="318" spans="2:65" s="11" customFormat="1" ht="22.5" customHeight="1">
      <c r="B318" s="169"/>
      <c r="C318" s="170"/>
      <c r="D318" s="170"/>
      <c r="E318" s="171" t="s">
        <v>21</v>
      </c>
      <c r="F318" s="250" t="s">
        <v>150</v>
      </c>
      <c r="G318" s="251"/>
      <c r="H318" s="251"/>
      <c r="I318" s="251"/>
      <c r="J318" s="170"/>
      <c r="K318" s="172">
        <v>1750</v>
      </c>
      <c r="L318" s="170"/>
      <c r="M318" s="170"/>
      <c r="N318" s="170"/>
      <c r="O318" s="170"/>
      <c r="P318" s="170"/>
      <c r="Q318" s="170"/>
      <c r="R318" s="173"/>
      <c r="T318" s="174"/>
      <c r="U318" s="170"/>
      <c r="V318" s="170"/>
      <c r="W318" s="170"/>
      <c r="X318" s="170"/>
      <c r="Y318" s="170"/>
      <c r="Z318" s="170"/>
      <c r="AA318" s="175"/>
      <c r="AT318" s="176" t="s">
        <v>149</v>
      </c>
      <c r="AU318" s="176" t="s">
        <v>98</v>
      </c>
      <c r="AV318" s="11" t="s">
        <v>146</v>
      </c>
      <c r="AW318" s="11" t="s">
        <v>40</v>
      </c>
      <c r="AX318" s="11" t="s">
        <v>23</v>
      </c>
      <c r="AY318" s="176" t="s">
        <v>141</v>
      </c>
    </row>
    <row r="319" spans="2:65" s="1" customFormat="1" ht="31.5" customHeight="1">
      <c r="B319" s="32"/>
      <c r="C319" s="177" t="s">
        <v>443</v>
      </c>
      <c r="D319" s="177" t="s">
        <v>310</v>
      </c>
      <c r="E319" s="178" t="s">
        <v>444</v>
      </c>
      <c r="F319" s="253" t="s">
        <v>445</v>
      </c>
      <c r="G319" s="254"/>
      <c r="H319" s="254"/>
      <c r="I319" s="254"/>
      <c r="J319" s="179" t="s">
        <v>344</v>
      </c>
      <c r="K319" s="180">
        <v>48</v>
      </c>
      <c r="L319" s="255">
        <v>0</v>
      </c>
      <c r="M319" s="254"/>
      <c r="N319" s="256">
        <f>ROUND(L319*K319,2)</f>
        <v>0</v>
      </c>
      <c r="O319" s="247"/>
      <c r="P319" s="247"/>
      <c r="Q319" s="247"/>
      <c r="R319" s="34"/>
      <c r="T319" s="158" t="s">
        <v>21</v>
      </c>
      <c r="U319" s="41" t="s">
        <v>48</v>
      </c>
      <c r="V319" s="33"/>
      <c r="W319" s="159">
        <f>V319*K319</f>
        <v>0</v>
      </c>
      <c r="X319" s="159">
        <v>6.4000000000000003E-3</v>
      </c>
      <c r="Y319" s="159">
        <f>X319*K319</f>
        <v>0.30720000000000003</v>
      </c>
      <c r="Z319" s="159">
        <v>0</v>
      </c>
      <c r="AA319" s="160">
        <f>Z319*K319</f>
        <v>0</v>
      </c>
      <c r="AR319" s="15" t="s">
        <v>280</v>
      </c>
      <c r="AT319" s="15" t="s">
        <v>310</v>
      </c>
      <c r="AU319" s="15" t="s">
        <v>98</v>
      </c>
      <c r="AY319" s="15" t="s">
        <v>141</v>
      </c>
      <c r="BE319" s="101">
        <f>IF(U319="základní",N319,0)</f>
        <v>0</v>
      </c>
      <c r="BF319" s="101">
        <f>IF(U319="snížená",N319,0)</f>
        <v>0</v>
      </c>
      <c r="BG319" s="101">
        <f>IF(U319="zákl. přenesená",N319,0)</f>
        <v>0</v>
      </c>
      <c r="BH319" s="101">
        <f>IF(U319="sníž. přenesená",N319,0)</f>
        <v>0</v>
      </c>
      <c r="BI319" s="101">
        <f>IF(U319="nulová",N319,0)</f>
        <v>0</v>
      </c>
      <c r="BJ319" s="15" t="s">
        <v>23</v>
      </c>
      <c r="BK319" s="101">
        <f>ROUND(L319*K319,2)</f>
        <v>0</v>
      </c>
      <c r="BL319" s="15" t="s">
        <v>210</v>
      </c>
      <c r="BM319" s="15" t="s">
        <v>446</v>
      </c>
    </row>
    <row r="320" spans="2:65" s="1" customFormat="1" ht="22.5" customHeight="1">
      <c r="B320" s="32"/>
      <c r="C320" s="33"/>
      <c r="D320" s="33"/>
      <c r="E320" s="33"/>
      <c r="F320" s="257" t="s">
        <v>447</v>
      </c>
      <c r="G320" s="208"/>
      <c r="H320" s="208"/>
      <c r="I320" s="208"/>
      <c r="J320" s="33"/>
      <c r="K320" s="33"/>
      <c r="L320" s="33"/>
      <c r="M320" s="33"/>
      <c r="N320" s="33"/>
      <c r="O320" s="33"/>
      <c r="P320" s="33"/>
      <c r="Q320" s="33"/>
      <c r="R320" s="34"/>
      <c r="T320" s="75"/>
      <c r="U320" s="33"/>
      <c r="V320" s="33"/>
      <c r="W320" s="33"/>
      <c r="X320" s="33"/>
      <c r="Y320" s="33"/>
      <c r="Z320" s="33"/>
      <c r="AA320" s="76"/>
      <c r="AT320" s="15" t="s">
        <v>425</v>
      </c>
      <c r="AU320" s="15" t="s">
        <v>98</v>
      </c>
    </row>
    <row r="321" spans="2:65" s="10" customFormat="1" ht="22.5" customHeight="1">
      <c r="B321" s="161"/>
      <c r="C321" s="162"/>
      <c r="D321" s="162"/>
      <c r="E321" s="163" t="s">
        <v>21</v>
      </c>
      <c r="F321" s="252" t="s">
        <v>448</v>
      </c>
      <c r="G321" s="241"/>
      <c r="H321" s="241"/>
      <c r="I321" s="241"/>
      <c r="J321" s="162"/>
      <c r="K321" s="164">
        <v>48</v>
      </c>
      <c r="L321" s="162"/>
      <c r="M321" s="162"/>
      <c r="N321" s="162"/>
      <c r="O321" s="162"/>
      <c r="P321" s="162"/>
      <c r="Q321" s="162"/>
      <c r="R321" s="165"/>
      <c r="T321" s="166"/>
      <c r="U321" s="162"/>
      <c r="V321" s="162"/>
      <c r="W321" s="162"/>
      <c r="X321" s="162"/>
      <c r="Y321" s="162"/>
      <c r="Z321" s="162"/>
      <c r="AA321" s="167"/>
      <c r="AT321" s="168" t="s">
        <v>149</v>
      </c>
      <c r="AU321" s="168" t="s">
        <v>98</v>
      </c>
      <c r="AV321" s="10" t="s">
        <v>98</v>
      </c>
      <c r="AW321" s="10" t="s">
        <v>40</v>
      </c>
      <c r="AX321" s="10" t="s">
        <v>83</v>
      </c>
      <c r="AY321" s="168" t="s">
        <v>141</v>
      </c>
    </row>
    <row r="322" spans="2:65" s="11" customFormat="1" ht="22.5" customHeight="1">
      <c r="B322" s="169"/>
      <c r="C322" s="170"/>
      <c r="D322" s="170"/>
      <c r="E322" s="171" t="s">
        <v>21</v>
      </c>
      <c r="F322" s="250" t="s">
        <v>150</v>
      </c>
      <c r="G322" s="251"/>
      <c r="H322" s="251"/>
      <c r="I322" s="251"/>
      <c r="J322" s="170"/>
      <c r="K322" s="172">
        <v>48</v>
      </c>
      <c r="L322" s="170"/>
      <c r="M322" s="170"/>
      <c r="N322" s="170"/>
      <c r="O322" s="170"/>
      <c r="P322" s="170"/>
      <c r="Q322" s="170"/>
      <c r="R322" s="173"/>
      <c r="T322" s="174"/>
      <c r="U322" s="170"/>
      <c r="V322" s="170"/>
      <c r="W322" s="170"/>
      <c r="X322" s="170"/>
      <c r="Y322" s="170"/>
      <c r="Z322" s="170"/>
      <c r="AA322" s="175"/>
      <c r="AT322" s="176" t="s">
        <v>149</v>
      </c>
      <c r="AU322" s="176" t="s">
        <v>98</v>
      </c>
      <c r="AV322" s="11" t="s">
        <v>146</v>
      </c>
      <c r="AW322" s="11" t="s">
        <v>40</v>
      </c>
      <c r="AX322" s="11" t="s">
        <v>23</v>
      </c>
      <c r="AY322" s="176" t="s">
        <v>141</v>
      </c>
    </row>
    <row r="323" spans="2:65" s="1" customFormat="1" ht="31.5" customHeight="1">
      <c r="B323" s="32"/>
      <c r="C323" s="177" t="s">
        <v>449</v>
      </c>
      <c r="D323" s="177" t="s">
        <v>310</v>
      </c>
      <c r="E323" s="178" t="s">
        <v>450</v>
      </c>
      <c r="F323" s="253" t="s">
        <v>451</v>
      </c>
      <c r="G323" s="254"/>
      <c r="H323" s="254"/>
      <c r="I323" s="254"/>
      <c r="J323" s="179" t="s">
        <v>344</v>
      </c>
      <c r="K323" s="180">
        <v>40</v>
      </c>
      <c r="L323" s="255">
        <v>0</v>
      </c>
      <c r="M323" s="254"/>
      <c r="N323" s="256">
        <f>ROUND(L323*K323,2)</f>
        <v>0</v>
      </c>
      <c r="O323" s="247"/>
      <c r="P323" s="247"/>
      <c r="Q323" s="247"/>
      <c r="R323" s="34"/>
      <c r="T323" s="158" t="s">
        <v>21</v>
      </c>
      <c r="U323" s="41" t="s">
        <v>48</v>
      </c>
      <c r="V323" s="33"/>
      <c r="W323" s="159">
        <f>V323*K323</f>
        <v>0</v>
      </c>
      <c r="X323" s="159">
        <v>4.5999999999999999E-3</v>
      </c>
      <c r="Y323" s="159">
        <f>X323*K323</f>
        <v>0.184</v>
      </c>
      <c r="Z323" s="159">
        <v>0</v>
      </c>
      <c r="AA323" s="160">
        <f>Z323*K323</f>
        <v>0</v>
      </c>
      <c r="AR323" s="15" t="s">
        <v>280</v>
      </c>
      <c r="AT323" s="15" t="s">
        <v>310</v>
      </c>
      <c r="AU323" s="15" t="s">
        <v>98</v>
      </c>
      <c r="AY323" s="15" t="s">
        <v>141</v>
      </c>
      <c r="BE323" s="101">
        <f>IF(U323="základní",N323,0)</f>
        <v>0</v>
      </c>
      <c r="BF323" s="101">
        <f>IF(U323="snížená",N323,0)</f>
        <v>0</v>
      </c>
      <c r="BG323" s="101">
        <f>IF(U323="zákl. přenesená",N323,0)</f>
        <v>0</v>
      </c>
      <c r="BH323" s="101">
        <f>IF(U323="sníž. přenesená",N323,0)</f>
        <v>0</v>
      </c>
      <c r="BI323" s="101">
        <f>IF(U323="nulová",N323,0)</f>
        <v>0</v>
      </c>
      <c r="BJ323" s="15" t="s">
        <v>23</v>
      </c>
      <c r="BK323" s="101">
        <f>ROUND(L323*K323,2)</f>
        <v>0</v>
      </c>
      <c r="BL323" s="15" t="s">
        <v>210</v>
      </c>
      <c r="BM323" s="15" t="s">
        <v>452</v>
      </c>
    </row>
    <row r="324" spans="2:65" s="1" customFormat="1" ht="22.5" customHeight="1">
      <c r="B324" s="32"/>
      <c r="C324" s="33"/>
      <c r="D324" s="33"/>
      <c r="E324" s="33"/>
      <c r="F324" s="257" t="s">
        <v>453</v>
      </c>
      <c r="G324" s="208"/>
      <c r="H324" s="208"/>
      <c r="I324" s="208"/>
      <c r="J324" s="33"/>
      <c r="K324" s="33"/>
      <c r="L324" s="33"/>
      <c r="M324" s="33"/>
      <c r="N324" s="33"/>
      <c r="O324" s="33"/>
      <c r="P324" s="33"/>
      <c r="Q324" s="33"/>
      <c r="R324" s="34"/>
      <c r="T324" s="75"/>
      <c r="U324" s="33"/>
      <c r="V324" s="33"/>
      <c r="W324" s="33"/>
      <c r="X324" s="33"/>
      <c r="Y324" s="33"/>
      <c r="Z324" s="33"/>
      <c r="AA324" s="76"/>
      <c r="AT324" s="15" t="s">
        <v>425</v>
      </c>
      <c r="AU324" s="15" t="s">
        <v>98</v>
      </c>
    </row>
    <row r="325" spans="2:65" s="10" customFormat="1" ht="22.5" customHeight="1">
      <c r="B325" s="161"/>
      <c r="C325" s="162"/>
      <c r="D325" s="162"/>
      <c r="E325" s="163" t="s">
        <v>21</v>
      </c>
      <c r="F325" s="252" t="s">
        <v>303</v>
      </c>
      <c r="G325" s="241"/>
      <c r="H325" s="241"/>
      <c r="I325" s="241"/>
      <c r="J325" s="162"/>
      <c r="K325" s="164">
        <v>40</v>
      </c>
      <c r="L325" s="162"/>
      <c r="M325" s="162"/>
      <c r="N325" s="162"/>
      <c r="O325" s="162"/>
      <c r="P325" s="162"/>
      <c r="Q325" s="162"/>
      <c r="R325" s="165"/>
      <c r="T325" s="166"/>
      <c r="U325" s="162"/>
      <c r="V325" s="162"/>
      <c r="W325" s="162"/>
      <c r="X325" s="162"/>
      <c r="Y325" s="162"/>
      <c r="Z325" s="162"/>
      <c r="AA325" s="167"/>
      <c r="AT325" s="168" t="s">
        <v>149</v>
      </c>
      <c r="AU325" s="168" t="s">
        <v>98</v>
      </c>
      <c r="AV325" s="10" t="s">
        <v>98</v>
      </c>
      <c r="AW325" s="10" t="s">
        <v>40</v>
      </c>
      <c r="AX325" s="10" t="s">
        <v>83</v>
      </c>
      <c r="AY325" s="168" t="s">
        <v>141</v>
      </c>
    </row>
    <row r="326" spans="2:65" s="11" customFormat="1" ht="22.5" customHeight="1">
      <c r="B326" s="169"/>
      <c r="C326" s="170"/>
      <c r="D326" s="170"/>
      <c r="E326" s="171" t="s">
        <v>21</v>
      </c>
      <c r="F326" s="250" t="s">
        <v>150</v>
      </c>
      <c r="G326" s="251"/>
      <c r="H326" s="251"/>
      <c r="I326" s="251"/>
      <c r="J326" s="170"/>
      <c r="K326" s="172">
        <v>40</v>
      </c>
      <c r="L326" s="170"/>
      <c r="M326" s="170"/>
      <c r="N326" s="170"/>
      <c r="O326" s="170"/>
      <c r="P326" s="170"/>
      <c r="Q326" s="170"/>
      <c r="R326" s="173"/>
      <c r="T326" s="174"/>
      <c r="U326" s="170"/>
      <c r="V326" s="170"/>
      <c r="W326" s="170"/>
      <c r="X326" s="170"/>
      <c r="Y326" s="170"/>
      <c r="Z326" s="170"/>
      <c r="AA326" s="175"/>
      <c r="AT326" s="176" t="s">
        <v>149</v>
      </c>
      <c r="AU326" s="176" t="s">
        <v>98</v>
      </c>
      <c r="AV326" s="11" t="s">
        <v>146</v>
      </c>
      <c r="AW326" s="11" t="s">
        <v>40</v>
      </c>
      <c r="AX326" s="11" t="s">
        <v>23</v>
      </c>
      <c r="AY326" s="176" t="s">
        <v>141</v>
      </c>
    </row>
    <row r="327" spans="2:65" s="1" customFormat="1" ht="31.5" customHeight="1">
      <c r="B327" s="32"/>
      <c r="C327" s="177" t="s">
        <v>454</v>
      </c>
      <c r="D327" s="177" t="s">
        <v>310</v>
      </c>
      <c r="E327" s="178" t="s">
        <v>455</v>
      </c>
      <c r="F327" s="253" t="s">
        <v>456</v>
      </c>
      <c r="G327" s="254"/>
      <c r="H327" s="254"/>
      <c r="I327" s="254"/>
      <c r="J327" s="179" t="s">
        <v>344</v>
      </c>
      <c r="K327" s="180">
        <v>57</v>
      </c>
      <c r="L327" s="255">
        <v>0</v>
      </c>
      <c r="M327" s="254"/>
      <c r="N327" s="256">
        <f>ROUND(L327*K327,2)</f>
        <v>0</v>
      </c>
      <c r="O327" s="247"/>
      <c r="P327" s="247"/>
      <c r="Q327" s="247"/>
      <c r="R327" s="34"/>
      <c r="T327" s="158" t="s">
        <v>21</v>
      </c>
      <c r="U327" s="41" t="s">
        <v>48</v>
      </c>
      <c r="V327" s="33"/>
      <c r="W327" s="159">
        <f>V327*K327</f>
        <v>0</v>
      </c>
      <c r="X327" s="159">
        <v>9.1999999999999998E-3</v>
      </c>
      <c r="Y327" s="159">
        <f>X327*K327</f>
        <v>0.52439999999999998</v>
      </c>
      <c r="Z327" s="159">
        <v>0</v>
      </c>
      <c r="AA327" s="160">
        <f>Z327*K327</f>
        <v>0</v>
      </c>
      <c r="AR327" s="15" t="s">
        <v>280</v>
      </c>
      <c r="AT327" s="15" t="s">
        <v>310</v>
      </c>
      <c r="AU327" s="15" t="s">
        <v>98</v>
      </c>
      <c r="AY327" s="15" t="s">
        <v>141</v>
      </c>
      <c r="BE327" s="101">
        <f>IF(U327="základní",N327,0)</f>
        <v>0</v>
      </c>
      <c r="BF327" s="101">
        <f>IF(U327="snížená",N327,0)</f>
        <v>0</v>
      </c>
      <c r="BG327" s="101">
        <f>IF(U327="zákl. přenesená",N327,0)</f>
        <v>0</v>
      </c>
      <c r="BH327" s="101">
        <f>IF(U327="sníž. přenesená",N327,0)</f>
        <v>0</v>
      </c>
      <c r="BI327" s="101">
        <f>IF(U327="nulová",N327,0)</f>
        <v>0</v>
      </c>
      <c r="BJ327" s="15" t="s">
        <v>23</v>
      </c>
      <c r="BK327" s="101">
        <f>ROUND(L327*K327,2)</f>
        <v>0</v>
      </c>
      <c r="BL327" s="15" t="s">
        <v>210</v>
      </c>
      <c r="BM327" s="15" t="s">
        <v>457</v>
      </c>
    </row>
    <row r="328" spans="2:65" s="1" customFormat="1" ht="22.5" customHeight="1">
      <c r="B328" s="32"/>
      <c r="C328" s="33"/>
      <c r="D328" s="33"/>
      <c r="E328" s="33"/>
      <c r="F328" s="257" t="s">
        <v>458</v>
      </c>
      <c r="G328" s="208"/>
      <c r="H328" s="208"/>
      <c r="I328" s="208"/>
      <c r="J328" s="33"/>
      <c r="K328" s="33"/>
      <c r="L328" s="33"/>
      <c r="M328" s="33"/>
      <c r="N328" s="33"/>
      <c r="O328" s="33"/>
      <c r="P328" s="33"/>
      <c r="Q328" s="33"/>
      <c r="R328" s="34"/>
      <c r="T328" s="75"/>
      <c r="U328" s="33"/>
      <c r="V328" s="33"/>
      <c r="W328" s="33"/>
      <c r="X328" s="33"/>
      <c r="Y328" s="33"/>
      <c r="Z328" s="33"/>
      <c r="AA328" s="76"/>
      <c r="AT328" s="15" t="s">
        <v>425</v>
      </c>
      <c r="AU328" s="15" t="s">
        <v>98</v>
      </c>
    </row>
    <row r="329" spans="2:65" s="10" customFormat="1" ht="22.5" customHeight="1">
      <c r="B329" s="161"/>
      <c r="C329" s="162"/>
      <c r="D329" s="162"/>
      <c r="E329" s="163" t="s">
        <v>21</v>
      </c>
      <c r="F329" s="252" t="s">
        <v>384</v>
      </c>
      <c r="G329" s="241"/>
      <c r="H329" s="241"/>
      <c r="I329" s="241"/>
      <c r="J329" s="162"/>
      <c r="K329" s="164">
        <v>57</v>
      </c>
      <c r="L329" s="162"/>
      <c r="M329" s="162"/>
      <c r="N329" s="162"/>
      <c r="O329" s="162"/>
      <c r="P329" s="162"/>
      <c r="Q329" s="162"/>
      <c r="R329" s="165"/>
      <c r="T329" s="166"/>
      <c r="U329" s="162"/>
      <c r="V329" s="162"/>
      <c r="W329" s="162"/>
      <c r="X329" s="162"/>
      <c r="Y329" s="162"/>
      <c r="Z329" s="162"/>
      <c r="AA329" s="167"/>
      <c r="AT329" s="168" t="s">
        <v>149</v>
      </c>
      <c r="AU329" s="168" t="s">
        <v>98</v>
      </c>
      <c r="AV329" s="10" t="s">
        <v>98</v>
      </c>
      <c r="AW329" s="10" t="s">
        <v>40</v>
      </c>
      <c r="AX329" s="10" t="s">
        <v>83</v>
      </c>
      <c r="AY329" s="168" t="s">
        <v>141</v>
      </c>
    </row>
    <row r="330" spans="2:65" s="11" customFormat="1" ht="22.5" customHeight="1">
      <c r="B330" s="169"/>
      <c r="C330" s="170"/>
      <c r="D330" s="170"/>
      <c r="E330" s="171" t="s">
        <v>21</v>
      </c>
      <c r="F330" s="250" t="s">
        <v>150</v>
      </c>
      <c r="G330" s="251"/>
      <c r="H330" s="251"/>
      <c r="I330" s="251"/>
      <c r="J330" s="170"/>
      <c r="K330" s="172">
        <v>57</v>
      </c>
      <c r="L330" s="170"/>
      <c r="M330" s="170"/>
      <c r="N330" s="170"/>
      <c r="O330" s="170"/>
      <c r="P330" s="170"/>
      <c r="Q330" s="170"/>
      <c r="R330" s="173"/>
      <c r="T330" s="174"/>
      <c r="U330" s="170"/>
      <c r="V330" s="170"/>
      <c r="W330" s="170"/>
      <c r="X330" s="170"/>
      <c r="Y330" s="170"/>
      <c r="Z330" s="170"/>
      <c r="AA330" s="175"/>
      <c r="AT330" s="176" t="s">
        <v>149</v>
      </c>
      <c r="AU330" s="176" t="s">
        <v>98</v>
      </c>
      <c r="AV330" s="11" t="s">
        <v>146</v>
      </c>
      <c r="AW330" s="11" t="s">
        <v>40</v>
      </c>
      <c r="AX330" s="11" t="s">
        <v>23</v>
      </c>
      <c r="AY330" s="176" t="s">
        <v>141</v>
      </c>
    </row>
    <row r="331" spans="2:65" s="1" customFormat="1" ht="22.5" customHeight="1">
      <c r="B331" s="32"/>
      <c r="C331" s="177" t="s">
        <v>459</v>
      </c>
      <c r="D331" s="177" t="s">
        <v>310</v>
      </c>
      <c r="E331" s="178" t="s">
        <v>460</v>
      </c>
      <c r="F331" s="253" t="s">
        <v>461</v>
      </c>
      <c r="G331" s="254"/>
      <c r="H331" s="254"/>
      <c r="I331" s="254"/>
      <c r="J331" s="179" t="s">
        <v>344</v>
      </c>
      <c r="K331" s="180">
        <v>5</v>
      </c>
      <c r="L331" s="255">
        <v>0</v>
      </c>
      <c r="M331" s="254"/>
      <c r="N331" s="256">
        <f>ROUND(L331*K331,2)</f>
        <v>0</v>
      </c>
      <c r="O331" s="247"/>
      <c r="P331" s="247"/>
      <c r="Q331" s="247"/>
      <c r="R331" s="34"/>
      <c r="T331" s="158" t="s">
        <v>21</v>
      </c>
      <c r="U331" s="41" t="s">
        <v>48</v>
      </c>
      <c r="V331" s="33"/>
      <c r="W331" s="159">
        <f>V331*K331</f>
        <v>0</v>
      </c>
      <c r="X331" s="159">
        <v>1.8E-3</v>
      </c>
      <c r="Y331" s="159">
        <f>X331*K331</f>
        <v>8.9999999999999993E-3</v>
      </c>
      <c r="Z331" s="159">
        <v>0</v>
      </c>
      <c r="AA331" s="160">
        <f>Z331*K331</f>
        <v>0</v>
      </c>
      <c r="AR331" s="15" t="s">
        <v>280</v>
      </c>
      <c r="AT331" s="15" t="s">
        <v>310</v>
      </c>
      <c r="AU331" s="15" t="s">
        <v>98</v>
      </c>
      <c r="AY331" s="15" t="s">
        <v>141</v>
      </c>
      <c r="BE331" s="101">
        <f>IF(U331="základní",N331,0)</f>
        <v>0</v>
      </c>
      <c r="BF331" s="101">
        <f>IF(U331="snížená",N331,0)</f>
        <v>0</v>
      </c>
      <c r="BG331" s="101">
        <f>IF(U331="zákl. přenesená",N331,0)</f>
        <v>0</v>
      </c>
      <c r="BH331" s="101">
        <f>IF(U331="sníž. přenesená",N331,0)</f>
        <v>0</v>
      </c>
      <c r="BI331" s="101">
        <f>IF(U331="nulová",N331,0)</f>
        <v>0</v>
      </c>
      <c r="BJ331" s="15" t="s">
        <v>23</v>
      </c>
      <c r="BK331" s="101">
        <f>ROUND(L331*K331,2)</f>
        <v>0</v>
      </c>
      <c r="BL331" s="15" t="s">
        <v>210</v>
      </c>
      <c r="BM331" s="15" t="s">
        <v>462</v>
      </c>
    </row>
    <row r="332" spans="2:65" s="10" customFormat="1" ht="22.5" customHeight="1">
      <c r="B332" s="161"/>
      <c r="C332" s="162"/>
      <c r="D332" s="162"/>
      <c r="E332" s="163" t="s">
        <v>21</v>
      </c>
      <c r="F332" s="240" t="s">
        <v>161</v>
      </c>
      <c r="G332" s="241"/>
      <c r="H332" s="241"/>
      <c r="I332" s="241"/>
      <c r="J332" s="162"/>
      <c r="K332" s="164">
        <v>5</v>
      </c>
      <c r="L332" s="162"/>
      <c r="M332" s="162"/>
      <c r="N332" s="162"/>
      <c r="O332" s="162"/>
      <c r="P332" s="162"/>
      <c r="Q332" s="162"/>
      <c r="R332" s="165"/>
      <c r="T332" s="166"/>
      <c r="U332" s="162"/>
      <c r="V332" s="162"/>
      <c r="W332" s="162"/>
      <c r="X332" s="162"/>
      <c r="Y332" s="162"/>
      <c r="Z332" s="162"/>
      <c r="AA332" s="167"/>
      <c r="AT332" s="168" t="s">
        <v>149</v>
      </c>
      <c r="AU332" s="168" t="s">
        <v>98</v>
      </c>
      <c r="AV332" s="10" t="s">
        <v>98</v>
      </c>
      <c r="AW332" s="10" t="s">
        <v>40</v>
      </c>
      <c r="AX332" s="10" t="s">
        <v>83</v>
      </c>
      <c r="AY332" s="168" t="s">
        <v>141</v>
      </c>
    </row>
    <row r="333" spans="2:65" s="11" customFormat="1" ht="22.5" customHeight="1">
      <c r="B333" s="169"/>
      <c r="C333" s="170"/>
      <c r="D333" s="170"/>
      <c r="E333" s="171" t="s">
        <v>21</v>
      </c>
      <c r="F333" s="250" t="s">
        <v>150</v>
      </c>
      <c r="G333" s="251"/>
      <c r="H333" s="251"/>
      <c r="I333" s="251"/>
      <c r="J333" s="170"/>
      <c r="K333" s="172">
        <v>5</v>
      </c>
      <c r="L333" s="170"/>
      <c r="M333" s="170"/>
      <c r="N333" s="170"/>
      <c r="O333" s="170"/>
      <c r="P333" s="170"/>
      <c r="Q333" s="170"/>
      <c r="R333" s="173"/>
      <c r="T333" s="174"/>
      <c r="U333" s="170"/>
      <c r="V333" s="170"/>
      <c r="W333" s="170"/>
      <c r="X333" s="170"/>
      <c r="Y333" s="170"/>
      <c r="Z333" s="170"/>
      <c r="AA333" s="175"/>
      <c r="AT333" s="176" t="s">
        <v>149</v>
      </c>
      <c r="AU333" s="176" t="s">
        <v>98</v>
      </c>
      <c r="AV333" s="11" t="s">
        <v>146</v>
      </c>
      <c r="AW333" s="11" t="s">
        <v>40</v>
      </c>
      <c r="AX333" s="11" t="s">
        <v>23</v>
      </c>
      <c r="AY333" s="176" t="s">
        <v>141</v>
      </c>
    </row>
    <row r="334" spans="2:65" s="1" customFormat="1" ht="22.5" customHeight="1">
      <c r="B334" s="32"/>
      <c r="C334" s="177" t="s">
        <v>463</v>
      </c>
      <c r="D334" s="177" t="s">
        <v>310</v>
      </c>
      <c r="E334" s="178" t="s">
        <v>464</v>
      </c>
      <c r="F334" s="253" t="s">
        <v>465</v>
      </c>
      <c r="G334" s="254"/>
      <c r="H334" s="254"/>
      <c r="I334" s="254"/>
      <c r="J334" s="179" t="s">
        <v>183</v>
      </c>
      <c r="K334" s="180">
        <v>6</v>
      </c>
      <c r="L334" s="255">
        <v>0</v>
      </c>
      <c r="M334" s="254"/>
      <c r="N334" s="256">
        <f>ROUND(L334*K334,2)</f>
        <v>0</v>
      </c>
      <c r="O334" s="247"/>
      <c r="P334" s="247"/>
      <c r="Q334" s="247"/>
      <c r="R334" s="34"/>
      <c r="T334" s="158" t="s">
        <v>21</v>
      </c>
      <c r="U334" s="41" t="s">
        <v>48</v>
      </c>
      <c r="V334" s="33"/>
      <c r="W334" s="159">
        <f>V334*K334</f>
        <v>0</v>
      </c>
      <c r="X334" s="159">
        <v>0</v>
      </c>
      <c r="Y334" s="159">
        <f>X334*K334</f>
        <v>0</v>
      </c>
      <c r="Z334" s="159">
        <v>0</v>
      </c>
      <c r="AA334" s="160">
        <f>Z334*K334</f>
        <v>0</v>
      </c>
      <c r="AR334" s="15" t="s">
        <v>280</v>
      </c>
      <c r="AT334" s="15" t="s">
        <v>310</v>
      </c>
      <c r="AU334" s="15" t="s">
        <v>98</v>
      </c>
      <c r="AY334" s="15" t="s">
        <v>141</v>
      </c>
      <c r="BE334" s="101">
        <f>IF(U334="základní",N334,0)</f>
        <v>0</v>
      </c>
      <c r="BF334" s="101">
        <f>IF(U334="snížená",N334,0)</f>
        <v>0</v>
      </c>
      <c r="BG334" s="101">
        <f>IF(U334="zákl. přenesená",N334,0)</f>
        <v>0</v>
      </c>
      <c r="BH334" s="101">
        <f>IF(U334="sníž. přenesená",N334,0)</f>
        <v>0</v>
      </c>
      <c r="BI334" s="101">
        <f>IF(U334="nulová",N334,0)</f>
        <v>0</v>
      </c>
      <c r="BJ334" s="15" t="s">
        <v>23</v>
      </c>
      <c r="BK334" s="101">
        <f>ROUND(L334*K334,2)</f>
        <v>0</v>
      </c>
      <c r="BL334" s="15" t="s">
        <v>210</v>
      </c>
      <c r="BM334" s="15" t="s">
        <v>466</v>
      </c>
    </row>
    <row r="335" spans="2:65" s="10" customFormat="1" ht="22.5" customHeight="1">
      <c r="B335" s="161"/>
      <c r="C335" s="162"/>
      <c r="D335" s="162"/>
      <c r="E335" s="163" t="s">
        <v>21</v>
      </c>
      <c r="F335" s="240" t="s">
        <v>165</v>
      </c>
      <c r="G335" s="241"/>
      <c r="H335" s="241"/>
      <c r="I335" s="241"/>
      <c r="J335" s="162"/>
      <c r="K335" s="164">
        <v>6</v>
      </c>
      <c r="L335" s="162"/>
      <c r="M335" s="162"/>
      <c r="N335" s="162"/>
      <c r="O335" s="162"/>
      <c r="P335" s="162"/>
      <c r="Q335" s="162"/>
      <c r="R335" s="165"/>
      <c r="T335" s="166"/>
      <c r="U335" s="162"/>
      <c r="V335" s="162"/>
      <c r="W335" s="162"/>
      <c r="X335" s="162"/>
      <c r="Y335" s="162"/>
      <c r="Z335" s="162"/>
      <c r="AA335" s="167"/>
      <c r="AT335" s="168" t="s">
        <v>149</v>
      </c>
      <c r="AU335" s="168" t="s">
        <v>98</v>
      </c>
      <c r="AV335" s="10" t="s">
        <v>98</v>
      </c>
      <c r="AW335" s="10" t="s">
        <v>40</v>
      </c>
      <c r="AX335" s="10" t="s">
        <v>83</v>
      </c>
      <c r="AY335" s="168" t="s">
        <v>141</v>
      </c>
    </row>
    <row r="336" spans="2:65" s="11" customFormat="1" ht="22.5" customHeight="1">
      <c r="B336" s="169"/>
      <c r="C336" s="170"/>
      <c r="D336" s="170"/>
      <c r="E336" s="171" t="s">
        <v>21</v>
      </c>
      <c r="F336" s="250" t="s">
        <v>150</v>
      </c>
      <c r="G336" s="251"/>
      <c r="H336" s="251"/>
      <c r="I336" s="251"/>
      <c r="J336" s="170"/>
      <c r="K336" s="172">
        <v>6</v>
      </c>
      <c r="L336" s="170"/>
      <c r="M336" s="170"/>
      <c r="N336" s="170"/>
      <c r="O336" s="170"/>
      <c r="P336" s="170"/>
      <c r="Q336" s="170"/>
      <c r="R336" s="173"/>
      <c r="T336" s="174"/>
      <c r="U336" s="170"/>
      <c r="V336" s="170"/>
      <c r="W336" s="170"/>
      <c r="X336" s="170"/>
      <c r="Y336" s="170"/>
      <c r="Z336" s="170"/>
      <c r="AA336" s="175"/>
      <c r="AT336" s="176" t="s">
        <v>149</v>
      </c>
      <c r="AU336" s="176" t="s">
        <v>98</v>
      </c>
      <c r="AV336" s="11" t="s">
        <v>146</v>
      </c>
      <c r="AW336" s="11" t="s">
        <v>40</v>
      </c>
      <c r="AX336" s="11" t="s">
        <v>23</v>
      </c>
      <c r="AY336" s="176" t="s">
        <v>141</v>
      </c>
    </row>
    <row r="337" spans="2:65" s="1" customFormat="1" ht="31.5" customHeight="1">
      <c r="B337" s="32"/>
      <c r="C337" s="154" t="s">
        <v>467</v>
      </c>
      <c r="D337" s="154" t="s">
        <v>142</v>
      </c>
      <c r="E337" s="155" t="s">
        <v>468</v>
      </c>
      <c r="F337" s="246" t="s">
        <v>469</v>
      </c>
      <c r="G337" s="247"/>
      <c r="H337" s="247"/>
      <c r="I337" s="247"/>
      <c r="J337" s="156" t="s">
        <v>183</v>
      </c>
      <c r="K337" s="157">
        <v>111.495</v>
      </c>
      <c r="L337" s="248">
        <v>0</v>
      </c>
      <c r="M337" s="247"/>
      <c r="N337" s="249">
        <f>ROUND(L337*K337,2)</f>
        <v>0</v>
      </c>
      <c r="O337" s="247"/>
      <c r="P337" s="247"/>
      <c r="Q337" s="247"/>
      <c r="R337" s="34"/>
      <c r="T337" s="158" t="s">
        <v>21</v>
      </c>
      <c r="U337" s="41" t="s">
        <v>48</v>
      </c>
      <c r="V337" s="33"/>
      <c r="W337" s="159">
        <f>V337*K337</f>
        <v>0</v>
      </c>
      <c r="X337" s="159">
        <v>2.0000000000000002E-5</v>
      </c>
      <c r="Y337" s="159">
        <f>X337*K337</f>
        <v>2.2299000000000004E-3</v>
      </c>
      <c r="Z337" s="159">
        <v>0</v>
      </c>
      <c r="AA337" s="160">
        <f>Z337*K337</f>
        <v>0</v>
      </c>
      <c r="AR337" s="15" t="s">
        <v>210</v>
      </c>
      <c r="AT337" s="15" t="s">
        <v>142</v>
      </c>
      <c r="AU337" s="15" t="s">
        <v>98</v>
      </c>
      <c r="AY337" s="15" t="s">
        <v>141</v>
      </c>
      <c r="BE337" s="101">
        <f>IF(U337="základní",N337,0)</f>
        <v>0</v>
      </c>
      <c r="BF337" s="101">
        <f>IF(U337="snížená",N337,0)</f>
        <v>0</v>
      </c>
      <c r="BG337" s="101">
        <f>IF(U337="zákl. přenesená",N337,0)</f>
        <v>0</v>
      </c>
      <c r="BH337" s="101">
        <f>IF(U337="sníž. přenesená",N337,0)</f>
        <v>0</v>
      </c>
      <c r="BI337" s="101">
        <f>IF(U337="nulová",N337,0)</f>
        <v>0</v>
      </c>
      <c r="BJ337" s="15" t="s">
        <v>23</v>
      </c>
      <c r="BK337" s="101">
        <f>ROUND(L337*K337,2)</f>
        <v>0</v>
      </c>
      <c r="BL337" s="15" t="s">
        <v>210</v>
      </c>
      <c r="BM337" s="15" t="s">
        <v>470</v>
      </c>
    </row>
    <row r="338" spans="2:65" s="10" customFormat="1" ht="22.5" customHeight="1">
      <c r="B338" s="161"/>
      <c r="C338" s="162"/>
      <c r="D338" s="162"/>
      <c r="E338" s="163" t="s">
        <v>21</v>
      </c>
      <c r="F338" s="240" t="s">
        <v>471</v>
      </c>
      <c r="G338" s="241"/>
      <c r="H338" s="241"/>
      <c r="I338" s="241"/>
      <c r="J338" s="162"/>
      <c r="K338" s="164">
        <v>37.164999999999999</v>
      </c>
      <c r="L338" s="162"/>
      <c r="M338" s="162"/>
      <c r="N338" s="162"/>
      <c r="O338" s="162"/>
      <c r="P338" s="162"/>
      <c r="Q338" s="162"/>
      <c r="R338" s="165"/>
      <c r="T338" s="166"/>
      <c r="U338" s="162"/>
      <c r="V338" s="162"/>
      <c r="W338" s="162"/>
      <c r="X338" s="162"/>
      <c r="Y338" s="162"/>
      <c r="Z338" s="162"/>
      <c r="AA338" s="167"/>
      <c r="AT338" s="168" t="s">
        <v>149</v>
      </c>
      <c r="AU338" s="168" t="s">
        <v>98</v>
      </c>
      <c r="AV338" s="10" t="s">
        <v>98</v>
      </c>
      <c r="AW338" s="10" t="s">
        <v>40</v>
      </c>
      <c r="AX338" s="10" t="s">
        <v>83</v>
      </c>
      <c r="AY338" s="168" t="s">
        <v>141</v>
      </c>
    </row>
    <row r="339" spans="2:65" s="11" customFormat="1" ht="22.5" customHeight="1">
      <c r="B339" s="169"/>
      <c r="C339" s="170"/>
      <c r="D339" s="170"/>
      <c r="E339" s="171" t="s">
        <v>21</v>
      </c>
      <c r="F339" s="250" t="s">
        <v>150</v>
      </c>
      <c r="G339" s="251"/>
      <c r="H339" s="251"/>
      <c r="I339" s="251"/>
      <c r="J339" s="170"/>
      <c r="K339" s="172">
        <v>37.164999999999999</v>
      </c>
      <c r="L339" s="170"/>
      <c r="M339" s="170"/>
      <c r="N339" s="170"/>
      <c r="O339" s="170"/>
      <c r="P339" s="170"/>
      <c r="Q339" s="170"/>
      <c r="R339" s="173"/>
      <c r="T339" s="174"/>
      <c r="U339" s="170"/>
      <c r="V339" s="170"/>
      <c r="W339" s="170"/>
      <c r="X339" s="170"/>
      <c r="Y339" s="170"/>
      <c r="Z339" s="170"/>
      <c r="AA339" s="175"/>
      <c r="AT339" s="176" t="s">
        <v>149</v>
      </c>
      <c r="AU339" s="176" t="s">
        <v>98</v>
      </c>
      <c r="AV339" s="11" t="s">
        <v>146</v>
      </c>
      <c r="AW339" s="11" t="s">
        <v>40</v>
      </c>
      <c r="AX339" s="11" t="s">
        <v>23</v>
      </c>
      <c r="AY339" s="176" t="s">
        <v>141</v>
      </c>
    </row>
    <row r="340" spans="2:65" s="1" customFormat="1" ht="22.5" customHeight="1">
      <c r="B340" s="32"/>
      <c r="C340" s="177" t="s">
        <v>472</v>
      </c>
      <c r="D340" s="177" t="s">
        <v>310</v>
      </c>
      <c r="E340" s="178" t="s">
        <v>473</v>
      </c>
      <c r="F340" s="253" t="s">
        <v>474</v>
      </c>
      <c r="G340" s="254"/>
      <c r="H340" s="254"/>
      <c r="I340" s="254"/>
      <c r="J340" s="179" t="s">
        <v>344</v>
      </c>
      <c r="K340" s="180">
        <v>37.164999999999999</v>
      </c>
      <c r="L340" s="255">
        <v>0</v>
      </c>
      <c r="M340" s="254"/>
      <c r="N340" s="256">
        <f>ROUND(L340*K340,2)</f>
        <v>0</v>
      </c>
      <c r="O340" s="247"/>
      <c r="P340" s="247"/>
      <c r="Q340" s="247"/>
      <c r="R340" s="34"/>
      <c r="T340" s="158" t="s">
        <v>21</v>
      </c>
      <c r="U340" s="41" t="s">
        <v>48</v>
      </c>
      <c r="V340" s="33"/>
      <c r="W340" s="159">
        <f>V340*K340</f>
        <v>0</v>
      </c>
      <c r="X340" s="159">
        <v>8.8999999999999995E-4</v>
      </c>
      <c r="Y340" s="159">
        <f>X340*K340</f>
        <v>3.3076849999999998E-2</v>
      </c>
      <c r="Z340" s="159">
        <v>0</v>
      </c>
      <c r="AA340" s="160">
        <f>Z340*K340</f>
        <v>0</v>
      </c>
      <c r="AR340" s="15" t="s">
        <v>280</v>
      </c>
      <c r="AT340" s="15" t="s">
        <v>310</v>
      </c>
      <c r="AU340" s="15" t="s">
        <v>98</v>
      </c>
      <c r="AY340" s="15" t="s">
        <v>141</v>
      </c>
      <c r="BE340" s="101">
        <f>IF(U340="základní",N340,0)</f>
        <v>0</v>
      </c>
      <c r="BF340" s="101">
        <f>IF(U340="snížená",N340,0)</f>
        <v>0</v>
      </c>
      <c r="BG340" s="101">
        <f>IF(U340="zákl. přenesená",N340,0)</f>
        <v>0</v>
      </c>
      <c r="BH340" s="101">
        <f>IF(U340="sníž. přenesená",N340,0)</f>
        <v>0</v>
      </c>
      <c r="BI340" s="101">
        <f>IF(U340="nulová",N340,0)</f>
        <v>0</v>
      </c>
      <c r="BJ340" s="15" t="s">
        <v>23</v>
      </c>
      <c r="BK340" s="101">
        <f>ROUND(L340*K340,2)</f>
        <v>0</v>
      </c>
      <c r="BL340" s="15" t="s">
        <v>210</v>
      </c>
      <c r="BM340" s="15" t="s">
        <v>475</v>
      </c>
    </row>
    <row r="341" spans="2:65" s="10" customFormat="1" ht="22.5" customHeight="1">
      <c r="B341" s="161"/>
      <c r="C341" s="162"/>
      <c r="D341" s="162"/>
      <c r="E341" s="163" t="s">
        <v>21</v>
      </c>
      <c r="F341" s="240" t="s">
        <v>471</v>
      </c>
      <c r="G341" s="241"/>
      <c r="H341" s="241"/>
      <c r="I341" s="241"/>
      <c r="J341" s="162"/>
      <c r="K341" s="164">
        <v>37.164999999999999</v>
      </c>
      <c r="L341" s="162"/>
      <c r="M341" s="162"/>
      <c r="N341" s="162"/>
      <c r="O341" s="162"/>
      <c r="P341" s="162"/>
      <c r="Q341" s="162"/>
      <c r="R341" s="165"/>
      <c r="T341" s="166"/>
      <c r="U341" s="162"/>
      <c r="V341" s="162"/>
      <c r="W341" s="162"/>
      <c r="X341" s="162"/>
      <c r="Y341" s="162"/>
      <c r="Z341" s="162"/>
      <c r="AA341" s="167"/>
      <c r="AT341" s="168" t="s">
        <v>149</v>
      </c>
      <c r="AU341" s="168" t="s">
        <v>98</v>
      </c>
      <c r="AV341" s="10" t="s">
        <v>98</v>
      </c>
      <c r="AW341" s="10" t="s">
        <v>40</v>
      </c>
      <c r="AX341" s="10" t="s">
        <v>83</v>
      </c>
      <c r="AY341" s="168" t="s">
        <v>141</v>
      </c>
    </row>
    <row r="342" spans="2:65" s="11" customFormat="1" ht="22.5" customHeight="1">
      <c r="B342" s="169"/>
      <c r="C342" s="170"/>
      <c r="D342" s="170"/>
      <c r="E342" s="171" t="s">
        <v>21</v>
      </c>
      <c r="F342" s="250" t="s">
        <v>150</v>
      </c>
      <c r="G342" s="251"/>
      <c r="H342" s="251"/>
      <c r="I342" s="251"/>
      <c r="J342" s="170"/>
      <c r="K342" s="172">
        <v>37.164999999999999</v>
      </c>
      <c r="L342" s="170"/>
      <c r="M342" s="170"/>
      <c r="N342" s="170"/>
      <c r="O342" s="170"/>
      <c r="P342" s="170"/>
      <c r="Q342" s="170"/>
      <c r="R342" s="173"/>
      <c r="T342" s="174"/>
      <c r="U342" s="170"/>
      <c r="V342" s="170"/>
      <c r="W342" s="170"/>
      <c r="X342" s="170"/>
      <c r="Y342" s="170"/>
      <c r="Z342" s="170"/>
      <c r="AA342" s="175"/>
      <c r="AT342" s="176" t="s">
        <v>149</v>
      </c>
      <c r="AU342" s="176" t="s">
        <v>98</v>
      </c>
      <c r="AV342" s="11" t="s">
        <v>146</v>
      </c>
      <c r="AW342" s="11" t="s">
        <v>40</v>
      </c>
      <c r="AX342" s="11" t="s">
        <v>23</v>
      </c>
      <c r="AY342" s="176" t="s">
        <v>141</v>
      </c>
    </row>
    <row r="343" spans="2:65" s="1" customFormat="1" ht="22.5" customHeight="1">
      <c r="B343" s="32"/>
      <c r="C343" s="177" t="s">
        <v>476</v>
      </c>
      <c r="D343" s="177" t="s">
        <v>310</v>
      </c>
      <c r="E343" s="178" t="s">
        <v>477</v>
      </c>
      <c r="F343" s="253" t="s">
        <v>478</v>
      </c>
      <c r="G343" s="254"/>
      <c r="H343" s="254"/>
      <c r="I343" s="254"/>
      <c r="J343" s="179" t="s">
        <v>183</v>
      </c>
      <c r="K343" s="180">
        <v>37.164999999999999</v>
      </c>
      <c r="L343" s="255">
        <v>0</v>
      </c>
      <c r="M343" s="254"/>
      <c r="N343" s="256">
        <f>ROUND(L343*K343,2)</f>
        <v>0</v>
      </c>
      <c r="O343" s="247"/>
      <c r="P343" s="247"/>
      <c r="Q343" s="247"/>
      <c r="R343" s="34"/>
      <c r="T343" s="158" t="s">
        <v>21</v>
      </c>
      <c r="U343" s="41" t="s">
        <v>48</v>
      </c>
      <c r="V343" s="33"/>
      <c r="W343" s="159">
        <f>V343*K343</f>
        <v>0</v>
      </c>
      <c r="X343" s="159">
        <v>5.0000000000000001E-4</v>
      </c>
      <c r="Y343" s="159">
        <f>X343*K343</f>
        <v>1.8582499999999998E-2</v>
      </c>
      <c r="Z343" s="159">
        <v>0</v>
      </c>
      <c r="AA343" s="160">
        <f>Z343*K343</f>
        <v>0</v>
      </c>
      <c r="AR343" s="15" t="s">
        <v>280</v>
      </c>
      <c r="AT343" s="15" t="s">
        <v>310</v>
      </c>
      <c r="AU343" s="15" t="s">
        <v>98</v>
      </c>
      <c r="AY343" s="15" t="s">
        <v>141</v>
      </c>
      <c r="BE343" s="101">
        <f>IF(U343="základní",N343,0)</f>
        <v>0</v>
      </c>
      <c r="BF343" s="101">
        <f>IF(U343="snížená",N343,0)</f>
        <v>0</v>
      </c>
      <c r="BG343" s="101">
        <f>IF(U343="zákl. přenesená",N343,0)</f>
        <v>0</v>
      </c>
      <c r="BH343" s="101">
        <f>IF(U343="sníž. přenesená",N343,0)</f>
        <v>0</v>
      </c>
      <c r="BI343" s="101">
        <f>IF(U343="nulová",N343,0)</f>
        <v>0</v>
      </c>
      <c r="BJ343" s="15" t="s">
        <v>23</v>
      </c>
      <c r="BK343" s="101">
        <f>ROUND(L343*K343,2)</f>
        <v>0</v>
      </c>
      <c r="BL343" s="15" t="s">
        <v>210</v>
      </c>
      <c r="BM343" s="15" t="s">
        <v>479</v>
      </c>
    </row>
    <row r="344" spans="2:65" s="10" customFormat="1" ht="22.5" customHeight="1">
      <c r="B344" s="161"/>
      <c r="C344" s="162"/>
      <c r="D344" s="162"/>
      <c r="E344" s="163" t="s">
        <v>21</v>
      </c>
      <c r="F344" s="240" t="s">
        <v>471</v>
      </c>
      <c r="G344" s="241"/>
      <c r="H344" s="241"/>
      <c r="I344" s="241"/>
      <c r="J344" s="162"/>
      <c r="K344" s="164">
        <v>37.164999999999999</v>
      </c>
      <c r="L344" s="162"/>
      <c r="M344" s="162"/>
      <c r="N344" s="162"/>
      <c r="O344" s="162"/>
      <c r="P344" s="162"/>
      <c r="Q344" s="162"/>
      <c r="R344" s="165"/>
      <c r="T344" s="166"/>
      <c r="U344" s="162"/>
      <c r="V344" s="162"/>
      <c r="W344" s="162"/>
      <c r="X344" s="162"/>
      <c r="Y344" s="162"/>
      <c r="Z344" s="162"/>
      <c r="AA344" s="167"/>
      <c r="AT344" s="168" t="s">
        <v>149</v>
      </c>
      <c r="AU344" s="168" t="s">
        <v>98</v>
      </c>
      <c r="AV344" s="10" t="s">
        <v>98</v>
      </c>
      <c r="AW344" s="10" t="s">
        <v>40</v>
      </c>
      <c r="AX344" s="10" t="s">
        <v>83</v>
      </c>
      <c r="AY344" s="168" t="s">
        <v>141</v>
      </c>
    </row>
    <row r="345" spans="2:65" s="11" customFormat="1" ht="22.5" customHeight="1">
      <c r="B345" s="169"/>
      <c r="C345" s="170"/>
      <c r="D345" s="170"/>
      <c r="E345" s="171" t="s">
        <v>21</v>
      </c>
      <c r="F345" s="250" t="s">
        <v>150</v>
      </c>
      <c r="G345" s="251"/>
      <c r="H345" s="251"/>
      <c r="I345" s="251"/>
      <c r="J345" s="170"/>
      <c r="K345" s="172">
        <v>37.164999999999999</v>
      </c>
      <c r="L345" s="170"/>
      <c r="M345" s="170"/>
      <c r="N345" s="170"/>
      <c r="O345" s="170"/>
      <c r="P345" s="170"/>
      <c r="Q345" s="170"/>
      <c r="R345" s="173"/>
      <c r="T345" s="174"/>
      <c r="U345" s="170"/>
      <c r="V345" s="170"/>
      <c r="W345" s="170"/>
      <c r="X345" s="170"/>
      <c r="Y345" s="170"/>
      <c r="Z345" s="170"/>
      <c r="AA345" s="175"/>
      <c r="AT345" s="176" t="s">
        <v>149</v>
      </c>
      <c r="AU345" s="176" t="s">
        <v>98</v>
      </c>
      <c r="AV345" s="11" t="s">
        <v>146</v>
      </c>
      <c r="AW345" s="11" t="s">
        <v>40</v>
      </c>
      <c r="AX345" s="11" t="s">
        <v>23</v>
      </c>
      <c r="AY345" s="176" t="s">
        <v>141</v>
      </c>
    </row>
    <row r="346" spans="2:65" s="1" customFormat="1" ht="22.5" customHeight="1">
      <c r="B346" s="32"/>
      <c r="C346" s="177" t="s">
        <v>480</v>
      </c>
      <c r="D346" s="177" t="s">
        <v>310</v>
      </c>
      <c r="E346" s="178" t="s">
        <v>481</v>
      </c>
      <c r="F346" s="253" t="s">
        <v>482</v>
      </c>
      <c r="G346" s="254"/>
      <c r="H346" s="254"/>
      <c r="I346" s="254"/>
      <c r="J346" s="179" t="s">
        <v>183</v>
      </c>
      <c r="K346" s="180">
        <v>37.164999999999999</v>
      </c>
      <c r="L346" s="255">
        <v>0</v>
      </c>
      <c r="M346" s="254"/>
      <c r="N346" s="256">
        <f>ROUND(L346*K346,2)</f>
        <v>0</v>
      </c>
      <c r="O346" s="247"/>
      <c r="P346" s="247"/>
      <c r="Q346" s="247"/>
      <c r="R346" s="34"/>
      <c r="T346" s="158" t="s">
        <v>21</v>
      </c>
      <c r="U346" s="41" t="s">
        <v>48</v>
      </c>
      <c r="V346" s="33"/>
      <c r="W346" s="159">
        <f>V346*K346</f>
        <v>0</v>
      </c>
      <c r="X346" s="159">
        <v>6.0000000000000002E-5</v>
      </c>
      <c r="Y346" s="159">
        <f>X346*K346</f>
        <v>2.2298999999999999E-3</v>
      </c>
      <c r="Z346" s="159">
        <v>0</v>
      </c>
      <c r="AA346" s="160">
        <f>Z346*K346</f>
        <v>0</v>
      </c>
      <c r="AR346" s="15" t="s">
        <v>280</v>
      </c>
      <c r="AT346" s="15" t="s">
        <v>310</v>
      </c>
      <c r="AU346" s="15" t="s">
        <v>98</v>
      </c>
      <c r="AY346" s="15" t="s">
        <v>141</v>
      </c>
      <c r="BE346" s="101">
        <f>IF(U346="základní",N346,0)</f>
        <v>0</v>
      </c>
      <c r="BF346" s="101">
        <f>IF(U346="snížená",N346,0)</f>
        <v>0</v>
      </c>
      <c r="BG346" s="101">
        <f>IF(U346="zákl. přenesená",N346,0)</f>
        <v>0</v>
      </c>
      <c r="BH346" s="101">
        <f>IF(U346="sníž. přenesená",N346,0)</f>
        <v>0</v>
      </c>
      <c r="BI346" s="101">
        <f>IF(U346="nulová",N346,0)</f>
        <v>0</v>
      </c>
      <c r="BJ346" s="15" t="s">
        <v>23</v>
      </c>
      <c r="BK346" s="101">
        <f>ROUND(L346*K346,2)</f>
        <v>0</v>
      </c>
      <c r="BL346" s="15" t="s">
        <v>210</v>
      </c>
      <c r="BM346" s="15" t="s">
        <v>483</v>
      </c>
    </row>
    <row r="347" spans="2:65" s="10" customFormat="1" ht="22.5" customHeight="1">
      <c r="B347" s="161"/>
      <c r="C347" s="162"/>
      <c r="D347" s="162"/>
      <c r="E347" s="163" t="s">
        <v>21</v>
      </c>
      <c r="F347" s="240" t="s">
        <v>471</v>
      </c>
      <c r="G347" s="241"/>
      <c r="H347" s="241"/>
      <c r="I347" s="241"/>
      <c r="J347" s="162"/>
      <c r="K347" s="164">
        <v>37.164999999999999</v>
      </c>
      <c r="L347" s="162"/>
      <c r="M347" s="162"/>
      <c r="N347" s="162"/>
      <c r="O347" s="162"/>
      <c r="P347" s="162"/>
      <c r="Q347" s="162"/>
      <c r="R347" s="165"/>
      <c r="T347" s="166"/>
      <c r="U347" s="162"/>
      <c r="V347" s="162"/>
      <c r="W347" s="162"/>
      <c r="X347" s="162"/>
      <c r="Y347" s="162"/>
      <c r="Z347" s="162"/>
      <c r="AA347" s="167"/>
      <c r="AT347" s="168" t="s">
        <v>149</v>
      </c>
      <c r="AU347" s="168" t="s">
        <v>98</v>
      </c>
      <c r="AV347" s="10" t="s">
        <v>98</v>
      </c>
      <c r="AW347" s="10" t="s">
        <v>40</v>
      </c>
      <c r="AX347" s="10" t="s">
        <v>83</v>
      </c>
      <c r="AY347" s="168" t="s">
        <v>141</v>
      </c>
    </row>
    <row r="348" spans="2:65" s="11" customFormat="1" ht="22.5" customHeight="1">
      <c r="B348" s="169"/>
      <c r="C348" s="170"/>
      <c r="D348" s="170"/>
      <c r="E348" s="171" t="s">
        <v>21</v>
      </c>
      <c r="F348" s="250" t="s">
        <v>150</v>
      </c>
      <c r="G348" s="251"/>
      <c r="H348" s="251"/>
      <c r="I348" s="251"/>
      <c r="J348" s="170"/>
      <c r="K348" s="172">
        <v>37.164999999999999</v>
      </c>
      <c r="L348" s="170"/>
      <c r="M348" s="170"/>
      <c r="N348" s="170"/>
      <c r="O348" s="170"/>
      <c r="P348" s="170"/>
      <c r="Q348" s="170"/>
      <c r="R348" s="173"/>
      <c r="T348" s="174"/>
      <c r="U348" s="170"/>
      <c r="V348" s="170"/>
      <c r="W348" s="170"/>
      <c r="X348" s="170"/>
      <c r="Y348" s="170"/>
      <c r="Z348" s="170"/>
      <c r="AA348" s="175"/>
      <c r="AT348" s="176" t="s">
        <v>149</v>
      </c>
      <c r="AU348" s="176" t="s">
        <v>98</v>
      </c>
      <c r="AV348" s="11" t="s">
        <v>146</v>
      </c>
      <c r="AW348" s="11" t="s">
        <v>40</v>
      </c>
      <c r="AX348" s="11" t="s">
        <v>23</v>
      </c>
      <c r="AY348" s="176" t="s">
        <v>141</v>
      </c>
    </row>
    <row r="349" spans="2:65" s="1" customFormat="1" ht="22.5" customHeight="1">
      <c r="B349" s="32"/>
      <c r="C349" s="177" t="s">
        <v>484</v>
      </c>
      <c r="D349" s="177" t="s">
        <v>310</v>
      </c>
      <c r="E349" s="178" t="s">
        <v>485</v>
      </c>
      <c r="F349" s="253" t="s">
        <v>486</v>
      </c>
      <c r="G349" s="254"/>
      <c r="H349" s="254"/>
      <c r="I349" s="254"/>
      <c r="J349" s="179" t="s">
        <v>344</v>
      </c>
      <c r="K349" s="180">
        <v>42</v>
      </c>
      <c r="L349" s="255">
        <v>0</v>
      </c>
      <c r="M349" s="254"/>
      <c r="N349" s="256">
        <f>ROUND(L349*K349,2)</f>
        <v>0</v>
      </c>
      <c r="O349" s="247"/>
      <c r="P349" s="247"/>
      <c r="Q349" s="247"/>
      <c r="R349" s="34"/>
      <c r="T349" s="158" t="s">
        <v>21</v>
      </c>
      <c r="U349" s="41" t="s">
        <v>48</v>
      </c>
      <c r="V349" s="33"/>
      <c r="W349" s="159">
        <f>V349*K349</f>
        <v>0</v>
      </c>
      <c r="X349" s="159">
        <v>0</v>
      </c>
      <c r="Y349" s="159">
        <f>X349*K349</f>
        <v>0</v>
      </c>
      <c r="Z349" s="159">
        <v>0</v>
      </c>
      <c r="AA349" s="160">
        <f>Z349*K349</f>
        <v>0</v>
      </c>
      <c r="AR349" s="15" t="s">
        <v>280</v>
      </c>
      <c r="AT349" s="15" t="s">
        <v>310</v>
      </c>
      <c r="AU349" s="15" t="s">
        <v>98</v>
      </c>
      <c r="AY349" s="15" t="s">
        <v>141</v>
      </c>
      <c r="BE349" s="101">
        <f>IF(U349="základní",N349,0)</f>
        <v>0</v>
      </c>
      <c r="BF349" s="101">
        <f>IF(U349="snížená",N349,0)</f>
        <v>0</v>
      </c>
      <c r="BG349" s="101">
        <f>IF(U349="zákl. přenesená",N349,0)</f>
        <v>0</v>
      </c>
      <c r="BH349" s="101">
        <f>IF(U349="sníž. přenesená",N349,0)</f>
        <v>0</v>
      </c>
      <c r="BI349" s="101">
        <f>IF(U349="nulová",N349,0)</f>
        <v>0</v>
      </c>
      <c r="BJ349" s="15" t="s">
        <v>23</v>
      </c>
      <c r="BK349" s="101">
        <f>ROUND(L349*K349,2)</f>
        <v>0</v>
      </c>
      <c r="BL349" s="15" t="s">
        <v>210</v>
      </c>
      <c r="BM349" s="15" t="s">
        <v>487</v>
      </c>
    </row>
    <row r="350" spans="2:65" s="10" customFormat="1" ht="22.5" customHeight="1">
      <c r="B350" s="161"/>
      <c r="C350" s="162"/>
      <c r="D350" s="162"/>
      <c r="E350" s="163" t="s">
        <v>21</v>
      </c>
      <c r="F350" s="240" t="s">
        <v>314</v>
      </c>
      <c r="G350" s="241"/>
      <c r="H350" s="241"/>
      <c r="I350" s="241"/>
      <c r="J350" s="162"/>
      <c r="K350" s="164">
        <v>42</v>
      </c>
      <c r="L350" s="162"/>
      <c r="M350" s="162"/>
      <c r="N350" s="162"/>
      <c r="O350" s="162"/>
      <c r="P350" s="162"/>
      <c r="Q350" s="162"/>
      <c r="R350" s="165"/>
      <c r="T350" s="166"/>
      <c r="U350" s="162"/>
      <c r="V350" s="162"/>
      <c r="W350" s="162"/>
      <c r="X350" s="162"/>
      <c r="Y350" s="162"/>
      <c r="Z350" s="162"/>
      <c r="AA350" s="167"/>
      <c r="AT350" s="168" t="s">
        <v>149</v>
      </c>
      <c r="AU350" s="168" t="s">
        <v>98</v>
      </c>
      <c r="AV350" s="10" t="s">
        <v>98</v>
      </c>
      <c r="AW350" s="10" t="s">
        <v>40</v>
      </c>
      <c r="AX350" s="10" t="s">
        <v>83</v>
      </c>
      <c r="AY350" s="168" t="s">
        <v>141</v>
      </c>
    </row>
    <row r="351" spans="2:65" s="11" customFormat="1" ht="22.5" customHeight="1">
      <c r="B351" s="169"/>
      <c r="C351" s="170"/>
      <c r="D351" s="170"/>
      <c r="E351" s="171" t="s">
        <v>21</v>
      </c>
      <c r="F351" s="250" t="s">
        <v>150</v>
      </c>
      <c r="G351" s="251"/>
      <c r="H351" s="251"/>
      <c r="I351" s="251"/>
      <c r="J351" s="170"/>
      <c r="K351" s="172">
        <v>42</v>
      </c>
      <c r="L351" s="170"/>
      <c r="M351" s="170"/>
      <c r="N351" s="170"/>
      <c r="O351" s="170"/>
      <c r="P351" s="170"/>
      <c r="Q351" s="170"/>
      <c r="R351" s="173"/>
      <c r="T351" s="174"/>
      <c r="U351" s="170"/>
      <c r="V351" s="170"/>
      <c r="W351" s="170"/>
      <c r="X351" s="170"/>
      <c r="Y351" s="170"/>
      <c r="Z351" s="170"/>
      <c r="AA351" s="175"/>
      <c r="AT351" s="176" t="s">
        <v>149</v>
      </c>
      <c r="AU351" s="176" t="s">
        <v>98</v>
      </c>
      <c r="AV351" s="11" t="s">
        <v>146</v>
      </c>
      <c r="AW351" s="11" t="s">
        <v>40</v>
      </c>
      <c r="AX351" s="11" t="s">
        <v>23</v>
      </c>
      <c r="AY351" s="176" t="s">
        <v>141</v>
      </c>
    </row>
    <row r="352" spans="2:65" s="1" customFormat="1" ht="31.5" customHeight="1">
      <c r="B352" s="32"/>
      <c r="C352" s="154" t="s">
        <v>488</v>
      </c>
      <c r="D352" s="154" t="s">
        <v>142</v>
      </c>
      <c r="E352" s="155" t="s">
        <v>489</v>
      </c>
      <c r="F352" s="246" t="s">
        <v>490</v>
      </c>
      <c r="G352" s="247"/>
      <c r="H352" s="247"/>
      <c r="I352" s="247"/>
      <c r="J352" s="156" t="s">
        <v>183</v>
      </c>
      <c r="K352" s="157">
        <v>31</v>
      </c>
      <c r="L352" s="248">
        <v>0</v>
      </c>
      <c r="M352" s="247"/>
      <c r="N352" s="249">
        <f>ROUND(L352*K352,2)</f>
        <v>0</v>
      </c>
      <c r="O352" s="247"/>
      <c r="P352" s="247"/>
      <c r="Q352" s="247"/>
      <c r="R352" s="34"/>
      <c r="T352" s="158" t="s">
        <v>21</v>
      </c>
      <c r="U352" s="41" t="s">
        <v>48</v>
      </c>
      <c r="V352" s="33"/>
      <c r="W352" s="159">
        <f>V352*K352</f>
        <v>0</v>
      </c>
      <c r="X352" s="159">
        <v>1.0000000000000001E-5</v>
      </c>
      <c r="Y352" s="159">
        <f>X352*K352</f>
        <v>3.1E-4</v>
      </c>
      <c r="Z352" s="159">
        <v>0</v>
      </c>
      <c r="AA352" s="160">
        <f>Z352*K352</f>
        <v>0</v>
      </c>
      <c r="AR352" s="15" t="s">
        <v>210</v>
      </c>
      <c r="AT352" s="15" t="s">
        <v>142</v>
      </c>
      <c r="AU352" s="15" t="s">
        <v>98</v>
      </c>
      <c r="AY352" s="15" t="s">
        <v>141</v>
      </c>
      <c r="BE352" s="101">
        <f>IF(U352="základní",N352,0)</f>
        <v>0</v>
      </c>
      <c r="BF352" s="101">
        <f>IF(U352="snížená",N352,0)</f>
        <v>0</v>
      </c>
      <c r="BG352" s="101">
        <f>IF(U352="zákl. přenesená",N352,0)</f>
        <v>0</v>
      </c>
      <c r="BH352" s="101">
        <f>IF(U352="sníž. přenesená",N352,0)</f>
        <v>0</v>
      </c>
      <c r="BI352" s="101">
        <f>IF(U352="nulová",N352,0)</f>
        <v>0</v>
      </c>
      <c r="BJ352" s="15" t="s">
        <v>23</v>
      </c>
      <c r="BK352" s="101">
        <f>ROUND(L352*K352,2)</f>
        <v>0</v>
      </c>
      <c r="BL352" s="15" t="s">
        <v>210</v>
      </c>
      <c r="BM352" s="15" t="s">
        <v>491</v>
      </c>
    </row>
    <row r="353" spans="2:65" s="10" customFormat="1" ht="22.5" customHeight="1">
      <c r="B353" s="161"/>
      <c r="C353" s="162"/>
      <c r="D353" s="162"/>
      <c r="E353" s="163" t="s">
        <v>21</v>
      </c>
      <c r="F353" s="240" t="s">
        <v>492</v>
      </c>
      <c r="G353" s="241"/>
      <c r="H353" s="241"/>
      <c r="I353" s="241"/>
      <c r="J353" s="162"/>
      <c r="K353" s="164">
        <v>31</v>
      </c>
      <c r="L353" s="162"/>
      <c r="M353" s="162"/>
      <c r="N353" s="162"/>
      <c r="O353" s="162"/>
      <c r="P353" s="162"/>
      <c r="Q353" s="162"/>
      <c r="R353" s="165"/>
      <c r="T353" s="166"/>
      <c r="U353" s="162"/>
      <c r="V353" s="162"/>
      <c r="W353" s="162"/>
      <c r="X353" s="162"/>
      <c r="Y353" s="162"/>
      <c r="Z353" s="162"/>
      <c r="AA353" s="167"/>
      <c r="AT353" s="168" t="s">
        <v>149</v>
      </c>
      <c r="AU353" s="168" t="s">
        <v>98</v>
      </c>
      <c r="AV353" s="10" t="s">
        <v>98</v>
      </c>
      <c r="AW353" s="10" t="s">
        <v>40</v>
      </c>
      <c r="AX353" s="10" t="s">
        <v>83</v>
      </c>
      <c r="AY353" s="168" t="s">
        <v>141</v>
      </c>
    </row>
    <row r="354" spans="2:65" s="11" customFormat="1" ht="22.5" customHeight="1">
      <c r="B354" s="169"/>
      <c r="C354" s="170"/>
      <c r="D354" s="170"/>
      <c r="E354" s="171" t="s">
        <v>21</v>
      </c>
      <c r="F354" s="250" t="s">
        <v>150</v>
      </c>
      <c r="G354" s="251"/>
      <c r="H354" s="251"/>
      <c r="I354" s="251"/>
      <c r="J354" s="170"/>
      <c r="K354" s="172">
        <v>31</v>
      </c>
      <c r="L354" s="170"/>
      <c r="M354" s="170"/>
      <c r="N354" s="170"/>
      <c r="O354" s="170"/>
      <c r="P354" s="170"/>
      <c r="Q354" s="170"/>
      <c r="R354" s="173"/>
      <c r="T354" s="174"/>
      <c r="U354" s="170"/>
      <c r="V354" s="170"/>
      <c r="W354" s="170"/>
      <c r="X354" s="170"/>
      <c r="Y354" s="170"/>
      <c r="Z354" s="170"/>
      <c r="AA354" s="175"/>
      <c r="AT354" s="176" t="s">
        <v>149</v>
      </c>
      <c r="AU354" s="176" t="s">
        <v>98</v>
      </c>
      <c r="AV354" s="11" t="s">
        <v>146</v>
      </c>
      <c r="AW354" s="11" t="s">
        <v>40</v>
      </c>
      <c r="AX354" s="11" t="s">
        <v>23</v>
      </c>
      <c r="AY354" s="176" t="s">
        <v>141</v>
      </c>
    </row>
    <row r="355" spans="2:65" s="1" customFormat="1" ht="31.5" customHeight="1">
      <c r="B355" s="32"/>
      <c r="C355" s="177" t="s">
        <v>493</v>
      </c>
      <c r="D355" s="177" t="s">
        <v>310</v>
      </c>
      <c r="E355" s="178" t="s">
        <v>494</v>
      </c>
      <c r="F355" s="253" t="s">
        <v>495</v>
      </c>
      <c r="G355" s="254"/>
      <c r="H355" s="254"/>
      <c r="I355" s="254"/>
      <c r="J355" s="179" t="s">
        <v>344</v>
      </c>
      <c r="K355" s="180">
        <v>31</v>
      </c>
      <c r="L355" s="255">
        <v>0</v>
      </c>
      <c r="M355" s="254"/>
      <c r="N355" s="256">
        <f>ROUND(L355*K355,2)</f>
        <v>0</v>
      </c>
      <c r="O355" s="247"/>
      <c r="P355" s="247"/>
      <c r="Q355" s="247"/>
      <c r="R355" s="34"/>
      <c r="T355" s="158" t="s">
        <v>21</v>
      </c>
      <c r="U355" s="41" t="s">
        <v>48</v>
      </c>
      <c r="V355" s="33"/>
      <c r="W355" s="159">
        <f>V355*K355</f>
        <v>0</v>
      </c>
      <c r="X355" s="159">
        <v>2.9999999999999997E-4</v>
      </c>
      <c r="Y355" s="159">
        <f>X355*K355</f>
        <v>9.2999999999999992E-3</v>
      </c>
      <c r="Z355" s="159">
        <v>0</v>
      </c>
      <c r="AA355" s="160">
        <f>Z355*K355</f>
        <v>0</v>
      </c>
      <c r="AR355" s="15" t="s">
        <v>280</v>
      </c>
      <c r="AT355" s="15" t="s">
        <v>310</v>
      </c>
      <c r="AU355" s="15" t="s">
        <v>98</v>
      </c>
      <c r="AY355" s="15" t="s">
        <v>141</v>
      </c>
      <c r="BE355" s="101">
        <f>IF(U355="základní",N355,0)</f>
        <v>0</v>
      </c>
      <c r="BF355" s="101">
        <f>IF(U355="snížená",N355,0)</f>
        <v>0</v>
      </c>
      <c r="BG355" s="101">
        <f>IF(U355="zákl. přenesená",N355,0)</f>
        <v>0</v>
      </c>
      <c r="BH355" s="101">
        <f>IF(U355="sníž. přenesená",N355,0)</f>
        <v>0</v>
      </c>
      <c r="BI355" s="101">
        <f>IF(U355="nulová",N355,0)</f>
        <v>0</v>
      </c>
      <c r="BJ355" s="15" t="s">
        <v>23</v>
      </c>
      <c r="BK355" s="101">
        <f>ROUND(L355*K355,2)</f>
        <v>0</v>
      </c>
      <c r="BL355" s="15" t="s">
        <v>210</v>
      </c>
      <c r="BM355" s="15" t="s">
        <v>496</v>
      </c>
    </row>
    <row r="356" spans="2:65" s="1" customFormat="1" ht="22.5" customHeight="1">
      <c r="B356" s="32"/>
      <c r="C356" s="177" t="s">
        <v>497</v>
      </c>
      <c r="D356" s="177" t="s">
        <v>310</v>
      </c>
      <c r="E356" s="178" t="s">
        <v>498</v>
      </c>
      <c r="F356" s="253" t="s">
        <v>499</v>
      </c>
      <c r="G356" s="254"/>
      <c r="H356" s="254"/>
      <c r="I356" s="254"/>
      <c r="J356" s="179" t="s">
        <v>344</v>
      </c>
      <c r="K356" s="180">
        <v>84</v>
      </c>
      <c r="L356" s="255">
        <v>0</v>
      </c>
      <c r="M356" s="254"/>
      <c r="N356" s="256">
        <f>ROUND(L356*K356,2)</f>
        <v>0</v>
      </c>
      <c r="O356" s="247"/>
      <c r="P356" s="247"/>
      <c r="Q356" s="247"/>
      <c r="R356" s="34"/>
      <c r="T356" s="158" t="s">
        <v>21</v>
      </c>
      <c r="U356" s="41" t="s">
        <v>48</v>
      </c>
      <c r="V356" s="33"/>
      <c r="W356" s="159">
        <f>V356*K356</f>
        <v>0</v>
      </c>
      <c r="X356" s="159">
        <v>0</v>
      </c>
      <c r="Y356" s="159">
        <f>X356*K356</f>
        <v>0</v>
      </c>
      <c r="Z356" s="159">
        <v>0</v>
      </c>
      <c r="AA356" s="160">
        <f>Z356*K356</f>
        <v>0</v>
      </c>
      <c r="AR356" s="15" t="s">
        <v>280</v>
      </c>
      <c r="AT356" s="15" t="s">
        <v>310</v>
      </c>
      <c r="AU356" s="15" t="s">
        <v>98</v>
      </c>
      <c r="AY356" s="15" t="s">
        <v>141</v>
      </c>
      <c r="BE356" s="101">
        <f>IF(U356="základní",N356,0)</f>
        <v>0</v>
      </c>
      <c r="BF356" s="101">
        <f>IF(U356="snížená",N356,0)</f>
        <v>0</v>
      </c>
      <c r="BG356" s="101">
        <f>IF(U356="zákl. přenesená",N356,0)</f>
        <v>0</v>
      </c>
      <c r="BH356" s="101">
        <f>IF(U356="sníž. přenesená",N356,0)</f>
        <v>0</v>
      </c>
      <c r="BI356" s="101">
        <f>IF(U356="nulová",N356,0)</f>
        <v>0</v>
      </c>
      <c r="BJ356" s="15" t="s">
        <v>23</v>
      </c>
      <c r="BK356" s="101">
        <f>ROUND(L356*K356,2)</f>
        <v>0</v>
      </c>
      <c r="BL356" s="15" t="s">
        <v>210</v>
      </c>
      <c r="BM356" s="15" t="s">
        <v>500</v>
      </c>
    </row>
    <row r="357" spans="2:65" s="10" customFormat="1" ht="22.5" customHeight="1">
      <c r="B357" s="161"/>
      <c r="C357" s="162"/>
      <c r="D357" s="162"/>
      <c r="E357" s="163" t="s">
        <v>21</v>
      </c>
      <c r="F357" s="240" t="s">
        <v>501</v>
      </c>
      <c r="G357" s="241"/>
      <c r="H357" s="241"/>
      <c r="I357" s="241"/>
      <c r="J357" s="162"/>
      <c r="K357" s="164">
        <v>84</v>
      </c>
      <c r="L357" s="162"/>
      <c r="M357" s="162"/>
      <c r="N357" s="162"/>
      <c r="O357" s="162"/>
      <c r="P357" s="162"/>
      <c r="Q357" s="162"/>
      <c r="R357" s="165"/>
      <c r="T357" s="166"/>
      <c r="U357" s="162"/>
      <c r="V357" s="162"/>
      <c r="W357" s="162"/>
      <c r="X357" s="162"/>
      <c r="Y357" s="162"/>
      <c r="Z357" s="162"/>
      <c r="AA357" s="167"/>
      <c r="AT357" s="168" t="s">
        <v>149</v>
      </c>
      <c r="AU357" s="168" t="s">
        <v>98</v>
      </c>
      <c r="AV357" s="10" t="s">
        <v>98</v>
      </c>
      <c r="AW357" s="10" t="s">
        <v>40</v>
      </c>
      <c r="AX357" s="10" t="s">
        <v>83</v>
      </c>
      <c r="AY357" s="168" t="s">
        <v>141</v>
      </c>
    </row>
    <row r="358" spans="2:65" s="11" customFormat="1" ht="22.5" customHeight="1">
      <c r="B358" s="169"/>
      <c r="C358" s="170"/>
      <c r="D358" s="170"/>
      <c r="E358" s="171" t="s">
        <v>21</v>
      </c>
      <c r="F358" s="250" t="s">
        <v>150</v>
      </c>
      <c r="G358" s="251"/>
      <c r="H358" s="251"/>
      <c r="I358" s="251"/>
      <c r="J358" s="170"/>
      <c r="K358" s="172">
        <v>84</v>
      </c>
      <c r="L358" s="170"/>
      <c r="M358" s="170"/>
      <c r="N358" s="170"/>
      <c r="O358" s="170"/>
      <c r="P358" s="170"/>
      <c r="Q358" s="170"/>
      <c r="R358" s="173"/>
      <c r="T358" s="174"/>
      <c r="U358" s="170"/>
      <c r="V358" s="170"/>
      <c r="W358" s="170"/>
      <c r="X358" s="170"/>
      <c r="Y358" s="170"/>
      <c r="Z358" s="170"/>
      <c r="AA358" s="175"/>
      <c r="AT358" s="176" t="s">
        <v>149</v>
      </c>
      <c r="AU358" s="176" t="s">
        <v>98</v>
      </c>
      <c r="AV358" s="11" t="s">
        <v>146</v>
      </c>
      <c r="AW358" s="11" t="s">
        <v>40</v>
      </c>
      <c r="AX358" s="11" t="s">
        <v>23</v>
      </c>
      <c r="AY358" s="176" t="s">
        <v>141</v>
      </c>
    </row>
    <row r="359" spans="2:65" s="1" customFormat="1" ht="31.5" customHeight="1">
      <c r="B359" s="32"/>
      <c r="C359" s="154" t="s">
        <v>502</v>
      </c>
      <c r="D359" s="154" t="s">
        <v>142</v>
      </c>
      <c r="E359" s="155" t="s">
        <v>503</v>
      </c>
      <c r="F359" s="246" t="s">
        <v>504</v>
      </c>
      <c r="G359" s="247"/>
      <c r="H359" s="247"/>
      <c r="I359" s="247"/>
      <c r="J359" s="156" t="s">
        <v>183</v>
      </c>
      <c r="K359" s="157">
        <v>19.8</v>
      </c>
      <c r="L359" s="248">
        <v>0</v>
      </c>
      <c r="M359" s="247"/>
      <c r="N359" s="249">
        <f>ROUND(L359*K359,2)</f>
        <v>0</v>
      </c>
      <c r="O359" s="247"/>
      <c r="P359" s="247"/>
      <c r="Q359" s="247"/>
      <c r="R359" s="34"/>
      <c r="T359" s="158" t="s">
        <v>21</v>
      </c>
      <c r="U359" s="41" t="s">
        <v>48</v>
      </c>
      <c r="V359" s="33"/>
      <c r="W359" s="159">
        <f>V359*K359</f>
        <v>0</v>
      </c>
      <c r="X359" s="159">
        <v>1.1900000000000001E-3</v>
      </c>
      <c r="Y359" s="159">
        <f>X359*K359</f>
        <v>2.3562000000000003E-2</v>
      </c>
      <c r="Z359" s="159">
        <v>0</v>
      </c>
      <c r="AA359" s="160">
        <f>Z359*K359</f>
        <v>0</v>
      </c>
      <c r="AR359" s="15" t="s">
        <v>210</v>
      </c>
      <c r="AT359" s="15" t="s">
        <v>142</v>
      </c>
      <c r="AU359" s="15" t="s">
        <v>98</v>
      </c>
      <c r="AY359" s="15" t="s">
        <v>141</v>
      </c>
      <c r="BE359" s="101">
        <f>IF(U359="základní",N359,0)</f>
        <v>0</v>
      </c>
      <c r="BF359" s="101">
        <f>IF(U359="snížená",N359,0)</f>
        <v>0</v>
      </c>
      <c r="BG359" s="101">
        <f>IF(U359="zákl. přenesená",N359,0)</f>
        <v>0</v>
      </c>
      <c r="BH359" s="101">
        <f>IF(U359="sníž. přenesená",N359,0)</f>
        <v>0</v>
      </c>
      <c r="BI359" s="101">
        <f>IF(U359="nulová",N359,0)</f>
        <v>0</v>
      </c>
      <c r="BJ359" s="15" t="s">
        <v>23</v>
      </c>
      <c r="BK359" s="101">
        <f>ROUND(L359*K359,2)</f>
        <v>0</v>
      </c>
      <c r="BL359" s="15" t="s">
        <v>210</v>
      </c>
      <c r="BM359" s="15" t="s">
        <v>505</v>
      </c>
    </row>
    <row r="360" spans="2:65" s="10" customFormat="1" ht="22.5" customHeight="1">
      <c r="B360" s="161"/>
      <c r="C360" s="162"/>
      <c r="D360" s="162"/>
      <c r="E360" s="163" t="s">
        <v>21</v>
      </c>
      <c r="F360" s="240" t="s">
        <v>506</v>
      </c>
      <c r="G360" s="241"/>
      <c r="H360" s="241"/>
      <c r="I360" s="241"/>
      <c r="J360" s="162"/>
      <c r="K360" s="164">
        <v>19.8</v>
      </c>
      <c r="L360" s="162"/>
      <c r="M360" s="162"/>
      <c r="N360" s="162"/>
      <c r="O360" s="162"/>
      <c r="P360" s="162"/>
      <c r="Q360" s="162"/>
      <c r="R360" s="165"/>
      <c r="T360" s="166"/>
      <c r="U360" s="162"/>
      <c r="V360" s="162"/>
      <c r="W360" s="162"/>
      <c r="X360" s="162"/>
      <c r="Y360" s="162"/>
      <c r="Z360" s="162"/>
      <c r="AA360" s="167"/>
      <c r="AT360" s="168" t="s">
        <v>149</v>
      </c>
      <c r="AU360" s="168" t="s">
        <v>98</v>
      </c>
      <c r="AV360" s="10" t="s">
        <v>98</v>
      </c>
      <c r="AW360" s="10" t="s">
        <v>40</v>
      </c>
      <c r="AX360" s="10" t="s">
        <v>83</v>
      </c>
      <c r="AY360" s="168" t="s">
        <v>141</v>
      </c>
    </row>
    <row r="361" spans="2:65" s="11" customFormat="1" ht="22.5" customHeight="1">
      <c r="B361" s="169"/>
      <c r="C361" s="170"/>
      <c r="D361" s="170"/>
      <c r="E361" s="171" t="s">
        <v>21</v>
      </c>
      <c r="F361" s="250" t="s">
        <v>150</v>
      </c>
      <c r="G361" s="251"/>
      <c r="H361" s="251"/>
      <c r="I361" s="251"/>
      <c r="J361" s="170"/>
      <c r="K361" s="172">
        <v>19.8</v>
      </c>
      <c r="L361" s="170"/>
      <c r="M361" s="170"/>
      <c r="N361" s="170"/>
      <c r="O361" s="170"/>
      <c r="P361" s="170"/>
      <c r="Q361" s="170"/>
      <c r="R361" s="173"/>
      <c r="T361" s="174"/>
      <c r="U361" s="170"/>
      <c r="V361" s="170"/>
      <c r="W361" s="170"/>
      <c r="X361" s="170"/>
      <c r="Y361" s="170"/>
      <c r="Z361" s="170"/>
      <c r="AA361" s="175"/>
      <c r="AT361" s="176" t="s">
        <v>149</v>
      </c>
      <c r="AU361" s="176" t="s">
        <v>98</v>
      </c>
      <c r="AV361" s="11" t="s">
        <v>146</v>
      </c>
      <c r="AW361" s="11" t="s">
        <v>40</v>
      </c>
      <c r="AX361" s="11" t="s">
        <v>23</v>
      </c>
      <c r="AY361" s="176" t="s">
        <v>141</v>
      </c>
    </row>
    <row r="362" spans="2:65" s="1" customFormat="1" ht="31.5" customHeight="1">
      <c r="B362" s="32"/>
      <c r="C362" s="177" t="s">
        <v>507</v>
      </c>
      <c r="D362" s="177" t="s">
        <v>310</v>
      </c>
      <c r="E362" s="178" t="s">
        <v>508</v>
      </c>
      <c r="F362" s="253" t="s">
        <v>509</v>
      </c>
      <c r="G362" s="254"/>
      <c r="H362" s="254"/>
      <c r="I362" s="254"/>
      <c r="J362" s="179" t="s">
        <v>344</v>
      </c>
      <c r="K362" s="180">
        <v>69</v>
      </c>
      <c r="L362" s="255">
        <v>0</v>
      </c>
      <c r="M362" s="254"/>
      <c r="N362" s="256">
        <f>ROUND(L362*K362,2)</f>
        <v>0</v>
      </c>
      <c r="O362" s="247"/>
      <c r="P362" s="247"/>
      <c r="Q362" s="247"/>
      <c r="R362" s="34"/>
      <c r="T362" s="158" t="s">
        <v>21</v>
      </c>
      <c r="U362" s="41" t="s">
        <v>48</v>
      </c>
      <c r="V362" s="33"/>
      <c r="W362" s="159">
        <f>V362*K362</f>
        <v>0</v>
      </c>
      <c r="X362" s="159">
        <v>4.5999999999999999E-3</v>
      </c>
      <c r="Y362" s="159">
        <f>X362*K362</f>
        <v>0.31740000000000002</v>
      </c>
      <c r="Z362" s="159">
        <v>0</v>
      </c>
      <c r="AA362" s="160">
        <f>Z362*K362</f>
        <v>0</v>
      </c>
      <c r="AR362" s="15" t="s">
        <v>280</v>
      </c>
      <c r="AT362" s="15" t="s">
        <v>310</v>
      </c>
      <c r="AU362" s="15" t="s">
        <v>98</v>
      </c>
      <c r="AY362" s="15" t="s">
        <v>141</v>
      </c>
      <c r="BE362" s="101">
        <f>IF(U362="základní",N362,0)</f>
        <v>0</v>
      </c>
      <c r="BF362" s="101">
        <f>IF(U362="snížená",N362,0)</f>
        <v>0</v>
      </c>
      <c r="BG362" s="101">
        <f>IF(U362="zákl. přenesená",N362,0)</f>
        <v>0</v>
      </c>
      <c r="BH362" s="101">
        <f>IF(U362="sníž. přenesená",N362,0)</f>
        <v>0</v>
      </c>
      <c r="BI362" s="101">
        <f>IF(U362="nulová",N362,0)</f>
        <v>0</v>
      </c>
      <c r="BJ362" s="15" t="s">
        <v>23</v>
      </c>
      <c r="BK362" s="101">
        <f>ROUND(L362*K362,2)</f>
        <v>0</v>
      </c>
      <c r="BL362" s="15" t="s">
        <v>210</v>
      </c>
      <c r="BM362" s="15" t="s">
        <v>510</v>
      </c>
    </row>
    <row r="363" spans="2:65" s="1" customFormat="1" ht="22.5" customHeight="1">
      <c r="B363" s="32"/>
      <c r="C363" s="33"/>
      <c r="D363" s="33"/>
      <c r="E363" s="33"/>
      <c r="F363" s="257" t="s">
        <v>511</v>
      </c>
      <c r="G363" s="208"/>
      <c r="H363" s="208"/>
      <c r="I363" s="208"/>
      <c r="J363" s="33"/>
      <c r="K363" s="33"/>
      <c r="L363" s="33"/>
      <c r="M363" s="33"/>
      <c r="N363" s="33"/>
      <c r="O363" s="33"/>
      <c r="P363" s="33"/>
      <c r="Q363" s="33"/>
      <c r="R363" s="34"/>
      <c r="T363" s="75"/>
      <c r="U363" s="33"/>
      <c r="V363" s="33"/>
      <c r="W363" s="33"/>
      <c r="X363" s="33"/>
      <c r="Y363" s="33"/>
      <c r="Z363" s="33"/>
      <c r="AA363" s="76"/>
      <c r="AT363" s="15" t="s">
        <v>425</v>
      </c>
      <c r="AU363" s="15" t="s">
        <v>98</v>
      </c>
    </row>
    <row r="364" spans="2:65" s="10" customFormat="1" ht="22.5" customHeight="1">
      <c r="B364" s="161"/>
      <c r="C364" s="162"/>
      <c r="D364" s="162"/>
      <c r="E364" s="163" t="s">
        <v>21</v>
      </c>
      <c r="F364" s="252" t="s">
        <v>512</v>
      </c>
      <c r="G364" s="241"/>
      <c r="H364" s="241"/>
      <c r="I364" s="241"/>
      <c r="J364" s="162"/>
      <c r="K364" s="164">
        <v>69</v>
      </c>
      <c r="L364" s="162"/>
      <c r="M364" s="162"/>
      <c r="N364" s="162"/>
      <c r="O364" s="162"/>
      <c r="P364" s="162"/>
      <c r="Q364" s="162"/>
      <c r="R364" s="165"/>
      <c r="T364" s="166"/>
      <c r="U364" s="162"/>
      <c r="V364" s="162"/>
      <c r="W364" s="162"/>
      <c r="X364" s="162"/>
      <c r="Y364" s="162"/>
      <c r="Z364" s="162"/>
      <c r="AA364" s="167"/>
      <c r="AT364" s="168" t="s">
        <v>149</v>
      </c>
      <c r="AU364" s="168" t="s">
        <v>98</v>
      </c>
      <c r="AV364" s="10" t="s">
        <v>98</v>
      </c>
      <c r="AW364" s="10" t="s">
        <v>40</v>
      </c>
      <c r="AX364" s="10" t="s">
        <v>83</v>
      </c>
      <c r="AY364" s="168" t="s">
        <v>141</v>
      </c>
    </row>
    <row r="365" spans="2:65" s="11" customFormat="1" ht="22.5" customHeight="1">
      <c r="B365" s="169"/>
      <c r="C365" s="170"/>
      <c r="D365" s="170"/>
      <c r="E365" s="171" t="s">
        <v>21</v>
      </c>
      <c r="F365" s="250" t="s">
        <v>150</v>
      </c>
      <c r="G365" s="251"/>
      <c r="H365" s="251"/>
      <c r="I365" s="251"/>
      <c r="J365" s="170"/>
      <c r="K365" s="172">
        <v>69</v>
      </c>
      <c r="L365" s="170"/>
      <c r="M365" s="170"/>
      <c r="N365" s="170"/>
      <c r="O365" s="170"/>
      <c r="P365" s="170"/>
      <c r="Q365" s="170"/>
      <c r="R365" s="173"/>
      <c r="T365" s="174"/>
      <c r="U365" s="170"/>
      <c r="V365" s="170"/>
      <c r="W365" s="170"/>
      <c r="X365" s="170"/>
      <c r="Y365" s="170"/>
      <c r="Z365" s="170"/>
      <c r="AA365" s="175"/>
      <c r="AT365" s="176" t="s">
        <v>149</v>
      </c>
      <c r="AU365" s="176" t="s">
        <v>98</v>
      </c>
      <c r="AV365" s="11" t="s">
        <v>146</v>
      </c>
      <c r="AW365" s="11" t="s">
        <v>40</v>
      </c>
      <c r="AX365" s="11" t="s">
        <v>23</v>
      </c>
      <c r="AY365" s="176" t="s">
        <v>141</v>
      </c>
    </row>
    <row r="366" spans="2:65" s="1" customFormat="1" ht="31.5" customHeight="1">
      <c r="B366" s="32"/>
      <c r="C366" s="177" t="s">
        <v>513</v>
      </c>
      <c r="D366" s="177" t="s">
        <v>310</v>
      </c>
      <c r="E366" s="178" t="s">
        <v>514</v>
      </c>
      <c r="F366" s="253" t="s">
        <v>515</v>
      </c>
      <c r="G366" s="254"/>
      <c r="H366" s="254"/>
      <c r="I366" s="254"/>
      <c r="J366" s="179" t="s">
        <v>344</v>
      </c>
      <c r="K366" s="180">
        <v>2</v>
      </c>
      <c r="L366" s="255">
        <v>0</v>
      </c>
      <c r="M366" s="254"/>
      <c r="N366" s="256">
        <f>ROUND(L366*K366,2)</f>
        <v>0</v>
      </c>
      <c r="O366" s="247"/>
      <c r="P366" s="247"/>
      <c r="Q366" s="247"/>
      <c r="R366" s="34"/>
      <c r="T366" s="158" t="s">
        <v>21</v>
      </c>
      <c r="U366" s="41" t="s">
        <v>48</v>
      </c>
      <c r="V366" s="33"/>
      <c r="W366" s="159">
        <f>V366*K366</f>
        <v>0</v>
      </c>
      <c r="X366" s="159">
        <v>4.7999999999999996E-3</v>
      </c>
      <c r="Y366" s="159">
        <f>X366*K366</f>
        <v>9.5999999999999992E-3</v>
      </c>
      <c r="Z366" s="159">
        <v>0</v>
      </c>
      <c r="AA366" s="160">
        <f>Z366*K366</f>
        <v>0</v>
      </c>
      <c r="AR366" s="15" t="s">
        <v>280</v>
      </c>
      <c r="AT366" s="15" t="s">
        <v>310</v>
      </c>
      <c r="AU366" s="15" t="s">
        <v>98</v>
      </c>
      <c r="AY366" s="15" t="s">
        <v>141</v>
      </c>
      <c r="BE366" s="101">
        <f>IF(U366="základní",N366,0)</f>
        <v>0</v>
      </c>
      <c r="BF366" s="101">
        <f>IF(U366="snížená",N366,0)</f>
        <v>0</v>
      </c>
      <c r="BG366" s="101">
        <f>IF(U366="zákl. přenesená",N366,0)</f>
        <v>0</v>
      </c>
      <c r="BH366" s="101">
        <f>IF(U366="sníž. přenesená",N366,0)</f>
        <v>0</v>
      </c>
      <c r="BI366" s="101">
        <f>IF(U366="nulová",N366,0)</f>
        <v>0</v>
      </c>
      <c r="BJ366" s="15" t="s">
        <v>23</v>
      </c>
      <c r="BK366" s="101">
        <f>ROUND(L366*K366,2)</f>
        <v>0</v>
      </c>
      <c r="BL366" s="15" t="s">
        <v>210</v>
      </c>
      <c r="BM366" s="15" t="s">
        <v>516</v>
      </c>
    </row>
    <row r="367" spans="2:65" s="1" customFormat="1" ht="22.5" customHeight="1">
      <c r="B367" s="32"/>
      <c r="C367" s="33"/>
      <c r="D367" s="33"/>
      <c r="E367" s="33"/>
      <c r="F367" s="257" t="s">
        <v>517</v>
      </c>
      <c r="G367" s="208"/>
      <c r="H367" s="208"/>
      <c r="I367" s="208"/>
      <c r="J367" s="33"/>
      <c r="K367" s="33"/>
      <c r="L367" s="33"/>
      <c r="M367" s="33"/>
      <c r="N367" s="33"/>
      <c r="O367" s="33"/>
      <c r="P367" s="33"/>
      <c r="Q367" s="33"/>
      <c r="R367" s="34"/>
      <c r="T367" s="75"/>
      <c r="U367" s="33"/>
      <c r="V367" s="33"/>
      <c r="W367" s="33"/>
      <c r="X367" s="33"/>
      <c r="Y367" s="33"/>
      <c r="Z367" s="33"/>
      <c r="AA367" s="76"/>
      <c r="AT367" s="15" t="s">
        <v>425</v>
      </c>
      <c r="AU367" s="15" t="s">
        <v>98</v>
      </c>
    </row>
    <row r="368" spans="2:65" s="10" customFormat="1" ht="22.5" customHeight="1">
      <c r="B368" s="161"/>
      <c r="C368" s="162"/>
      <c r="D368" s="162"/>
      <c r="E368" s="163" t="s">
        <v>21</v>
      </c>
      <c r="F368" s="252" t="s">
        <v>98</v>
      </c>
      <c r="G368" s="241"/>
      <c r="H368" s="241"/>
      <c r="I368" s="241"/>
      <c r="J368" s="162"/>
      <c r="K368" s="164">
        <v>2</v>
      </c>
      <c r="L368" s="162"/>
      <c r="M368" s="162"/>
      <c r="N368" s="162"/>
      <c r="O368" s="162"/>
      <c r="P368" s="162"/>
      <c r="Q368" s="162"/>
      <c r="R368" s="165"/>
      <c r="T368" s="166"/>
      <c r="U368" s="162"/>
      <c r="V368" s="162"/>
      <c r="W368" s="162"/>
      <c r="X368" s="162"/>
      <c r="Y368" s="162"/>
      <c r="Z368" s="162"/>
      <c r="AA368" s="167"/>
      <c r="AT368" s="168" t="s">
        <v>149</v>
      </c>
      <c r="AU368" s="168" t="s">
        <v>98</v>
      </c>
      <c r="AV368" s="10" t="s">
        <v>98</v>
      </c>
      <c r="AW368" s="10" t="s">
        <v>40</v>
      </c>
      <c r="AX368" s="10" t="s">
        <v>83</v>
      </c>
      <c r="AY368" s="168" t="s">
        <v>141</v>
      </c>
    </row>
    <row r="369" spans="2:65" s="11" customFormat="1" ht="22.5" customHeight="1">
      <c r="B369" s="169"/>
      <c r="C369" s="170"/>
      <c r="D369" s="170"/>
      <c r="E369" s="171" t="s">
        <v>21</v>
      </c>
      <c r="F369" s="250" t="s">
        <v>150</v>
      </c>
      <c r="G369" s="251"/>
      <c r="H369" s="251"/>
      <c r="I369" s="251"/>
      <c r="J369" s="170"/>
      <c r="K369" s="172">
        <v>2</v>
      </c>
      <c r="L369" s="170"/>
      <c r="M369" s="170"/>
      <c r="N369" s="170"/>
      <c r="O369" s="170"/>
      <c r="P369" s="170"/>
      <c r="Q369" s="170"/>
      <c r="R369" s="173"/>
      <c r="T369" s="174"/>
      <c r="U369" s="170"/>
      <c r="V369" s="170"/>
      <c r="W369" s="170"/>
      <c r="X369" s="170"/>
      <c r="Y369" s="170"/>
      <c r="Z369" s="170"/>
      <c r="AA369" s="175"/>
      <c r="AT369" s="176" t="s">
        <v>149</v>
      </c>
      <c r="AU369" s="176" t="s">
        <v>98</v>
      </c>
      <c r="AV369" s="11" t="s">
        <v>146</v>
      </c>
      <c r="AW369" s="11" t="s">
        <v>40</v>
      </c>
      <c r="AX369" s="11" t="s">
        <v>23</v>
      </c>
      <c r="AY369" s="176" t="s">
        <v>141</v>
      </c>
    </row>
    <row r="370" spans="2:65" s="1" customFormat="1" ht="31.5" customHeight="1">
      <c r="B370" s="32"/>
      <c r="C370" s="177" t="s">
        <v>518</v>
      </c>
      <c r="D370" s="177" t="s">
        <v>310</v>
      </c>
      <c r="E370" s="178" t="s">
        <v>519</v>
      </c>
      <c r="F370" s="253" t="s">
        <v>520</v>
      </c>
      <c r="G370" s="254"/>
      <c r="H370" s="254"/>
      <c r="I370" s="254"/>
      <c r="J370" s="179" t="s">
        <v>344</v>
      </c>
      <c r="K370" s="180">
        <v>22</v>
      </c>
      <c r="L370" s="255">
        <v>0</v>
      </c>
      <c r="M370" s="254"/>
      <c r="N370" s="256">
        <f>ROUND(L370*K370,2)</f>
        <v>0</v>
      </c>
      <c r="O370" s="247"/>
      <c r="P370" s="247"/>
      <c r="Q370" s="247"/>
      <c r="R370" s="34"/>
      <c r="T370" s="158" t="s">
        <v>21</v>
      </c>
      <c r="U370" s="41" t="s">
        <v>48</v>
      </c>
      <c r="V370" s="33"/>
      <c r="W370" s="159">
        <f>V370*K370</f>
        <v>0</v>
      </c>
      <c r="X370" s="159">
        <v>4.7999999999999996E-3</v>
      </c>
      <c r="Y370" s="159">
        <f>X370*K370</f>
        <v>0.10559999999999999</v>
      </c>
      <c r="Z370" s="159">
        <v>0</v>
      </c>
      <c r="AA370" s="160">
        <f>Z370*K370</f>
        <v>0</v>
      </c>
      <c r="AR370" s="15" t="s">
        <v>280</v>
      </c>
      <c r="AT370" s="15" t="s">
        <v>310</v>
      </c>
      <c r="AU370" s="15" t="s">
        <v>98</v>
      </c>
      <c r="AY370" s="15" t="s">
        <v>141</v>
      </c>
      <c r="BE370" s="101">
        <f>IF(U370="základní",N370,0)</f>
        <v>0</v>
      </c>
      <c r="BF370" s="101">
        <f>IF(U370="snížená",N370,0)</f>
        <v>0</v>
      </c>
      <c r="BG370" s="101">
        <f>IF(U370="zákl. přenesená",N370,0)</f>
        <v>0</v>
      </c>
      <c r="BH370" s="101">
        <f>IF(U370="sníž. přenesená",N370,0)</f>
        <v>0</v>
      </c>
      <c r="BI370" s="101">
        <f>IF(U370="nulová",N370,0)</f>
        <v>0</v>
      </c>
      <c r="BJ370" s="15" t="s">
        <v>23</v>
      </c>
      <c r="BK370" s="101">
        <f>ROUND(L370*K370,2)</f>
        <v>0</v>
      </c>
      <c r="BL370" s="15" t="s">
        <v>210</v>
      </c>
      <c r="BM370" s="15" t="s">
        <v>521</v>
      </c>
    </row>
    <row r="371" spans="2:65" s="1" customFormat="1" ht="22.5" customHeight="1">
      <c r="B371" s="32"/>
      <c r="C371" s="33"/>
      <c r="D371" s="33"/>
      <c r="E371" s="33"/>
      <c r="F371" s="257" t="s">
        <v>522</v>
      </c>
      <c r="G371" s="208"/>
      <c r="H371" s="208"/>
      <c r="I371" s="208"/>
      <c r="J371" s="33"/>
      <c r="K371" s="33"/>
      <c r="L371" s="33"/>
      <c r="M371" s="33"/>
      <c r="N371" s="33"/>
      <c r="O371" s="33"/>
      <c r="P371" s="33"/>
      <c r="Q371" s="33"/>
      <c r="R371" s="34"/>
      <c r="T371" s="75"/>
      <c r="U371" s="33"/>
      <c r="V371" s="33"/>
      <c r="W371" s="33"/>
      <c r="X371" s="33"/>
      <c r="Y371" s="33"/>
      <c r="Z371" s="33"/>
      <c r="AA371" s="76"/>
      <c r="AT371" s="15" t="s">
        <v>425</v>
      </c>
      <c r="AU371" s="15" t="s">
        <v>98</v>
      </c>
    </row>
    <row r="372" spans="2:65" s="10" customFormat="1" ht="22.5" customHeight="1">
      <c r="B372" s="161"/>
      <c r="C372" s="162"/>
      <c r="D372" s="162"/>
      <c r="E372" s="163" t="s">
        <v>21</v>
      </c>
      <c r="F372" s="252" t="s">
        <v>232</v>
      </c>
      <c r="G372" s="241"/>
      <c r="H372" s="241"/>
      <c r="I372" s="241"/>
      <c r="J372" s="162"/>
      <c r="K372" s="164">
        <v>22</v>
      </c>
      <c r="L372" s="162"/>
      <c r="M372" s="162"/>
      <c r="N372" s="162"/>
      <c r="O372" s="162"/>
      <c r="P372" s="162"/>
      <c r="Q372" s="162"/>
      <c r="R372" s="165"/>
      <c r="T372" s="166"/>
      <c r="U372" s="162"/>
      <c r="V372" s="162"/>
      <c r="W372" s="162"/>
      <c r="X372" s="162"/>
      <c r="Y372" s="162"/>
      <c r="Z372" s="162"/>
      <c r="AA372" s="167"/>
      <c r="AT372" s="168" t="s">
        <v>149</v>
      </c>
      <c r="AU372" s="168" t="s">
        <v>98</v>
      </c>
      <c r="AV372" s="10" t="s">
        <v>98</v>
      </c>
      <c r="AW372" s="10" t="s">
        <v>40</v>
      </c>
      <c r="AX372" s="10" t="s">
        <v>83</v>
      </c>
      <c r="AY372" s="168" t="s">
        <v>141</v>
      </c>
    </row>
    <row r="373" spans="2:65" s="11" customFormat="1" ht="22.5" customHeight="1">
      <c r="B373" s="169"/>
      <c r="C373" s="170"/>
      <c r="D373" s="170"/>
      <c r="E373" s="171" t="s">
        <v>21</v>
      </c>
      <c r="F373" s="250" t="s">
        <v>150</v>
      </c>
      <c r="G373" s="251"/>
      <c r="H373" s="251"/>
      <c r="I373" s="251"/>
      <c r="J373" s="170"/>
      <c r="K373" s="172">
        <v>22</v>
      </c>
      <c r="L373" s="170"/>
      <c r="M373" s="170"/>
      <c r="N373" s="170"/>
      <c r="O373" s="170"/>
      <c r="P373" s="170"/>
      <c r="Q373" s="170"/>
      <c r="R373" s="173"/>
      <c r="T373" s="174"/>
      <c r="U373" s="170"/>
      <c r="V373" s="170"/>
      <c r="W373" s="170"/>
      <c r="X373" s="170"/>
      <c r="Y373" s="170"/>
      <c r="Z373" s="170"/>
      <c r="AA373" s="175"/>
      <c r="AT373" s="176" t="s">
        <v>149</v>
      </c>
      <c r="AU373" s="176" t="s">
        <v>98</v>
      </c>
      <c r="AV373" s="11" t="s">
        <v>146</v>
      </c>
      <c r="AW373" s="11" t="s">
        <v>40</v>
      </c>
      <c r="AX373" s="11" t="s">
        <v>23</v>
      </c>
      <c r="AY373" s="176" t="s">
        <v>141</v>
      </c>
    </row>
    <row r="374" spans="2:65" s="1" customFormat="1" ht="22.5" customHeight="1">
      <c r="B374" s="32"/>
      <c r="C374" s="177" t="s">
        <v>523</v>
      </c>
      <c r="D374" s="177" t="s">
        <v>310</v>
      </c>
      <c r="E374" s="178" t="s">
        <v>524</v>
      </c>
      <c r="F374" s="253" t="s">
        <v>525</v>
      </c>
      <c r="G374" s="254"/>
      <c r="H374" s="254"/>
      <c r="I374" s="254"/>
      <c r="J374" s="179" t="s">
        <v>344</v>
      </c>
      <c r="K374" s="180">
        <v>38</v>
      </c>
      <c r="L374" s="255">
        <v>0</v>
      </c>
      <c r="M374" s="254"/>
      <c r="N374" s="256">
        <f>ROUND(L374*K374,2)</f>
        <v>0</v>
      </c>
      <c r="O374" s="247"/>
      <c r="P374" s="247"/>
      <c r="Q374" s="247"/>
      <c r="R374" s="34"/>
      <c r="T374" s="158" t="s">
        <v>21</v>
      </c>
      <c r="U374" s="41" t="s">
        <v>48</v>
      </c>
      <c r="V374" s="33"/>
      <c r="W374" s="159">
        <f>V374*K374</f>
        <v>0</v>
      </c>
      <c r="X374" s="159">
        <v>1.1E-4</v>
      </c>
      <c r="Y374" s="159">
        <f>X374*K374</f>
        <v>4.1800000000000006E-3</v>
      </c>
      <c r="Z374" s="159">
        <v>0</v>
      </c>
      <c r="AA374" s="160">
        <f>Z374*K374</f>
        <v>0</v>
      </c>
      <c r="AR374" s="15" t="s">
        <v>280</v>
      </c>
      <c r="AT374" s="15" t="s">
        <v>310</v>
      </c>
      <c r="AU374" s="15" t="s">
        <v>98</v>
      </c>
      <c r="AY374" s="15" t="s">
        <v>141</v>
      </c>
      <c r="BE374" s="101">
        <f>IF(U374="základní",N374,0)</f>
        <v>0</v>
      </c>
      <c r="BF374" s="101">
        <f>IF(U374="snížená",N374,0)</f>
        <v>0</v>
      </c>
      <c r="BG374" s="101">
        <f>IF(U374="zákl. přenesená",N374,0)</f>
        <v>0</v>
      </c>
      <c r="BH374" s="101">
        <f>IF(U374="sníž. přenesená",N374,0)</f>
        <v>0</v>
      </c>
      <c r="BI374" s="101">
        <f>IF(U374="nulová",N374,0)</f>
        <v>0</v>
      </c>
      <c r="BJ374" s="15" t="s">
        <v>23</v>
      </c>
      <c r="BK374" s="101">
        <f>ROUND(L374*K374,2)</f>
        <v>0</v>
      </c>
      <c r="BL374" s="15" t="s">
        <v>210</v>
      </c>
      <c r="BM374" s="15" t="s">
        <v>526</v>
      </c>
    </row>
    <row r="375" spans="2:65" s="10" customFormat="1" ht="22.5" customHeight="1">
      <c r="B375" s="161"/>
      <c r="C375" s="162"/>
      <c r="D375" s="162"/>
      <c r="E375" s="163" t="s">
        <v>21</v>
      </c>
      <c r="F375" s="240" t="s">
        <v>527</v>
      </c>
      <c r="G375" s="241"/>
      <c r="H375" s="241"/>
      <c r="I375" s="241"/>
      <c r="J375" s="162"/>
      <c r="K375" s="164">
        <v>38</v>
      </c>
      <c r="L375" s="162"/>
      <c r="M375" s="162"/>
      <c r="N375" s="162"/>
      <c r="O375" s="162"/>
      <c r="P375" s="162"/>
      <c r="Q375" s="162"/>
      <c r="R375" s="165"/>
      <c r="T375" s="166"/>
      <c r="U375" s="162"/>
      <c r="V375" s="162"/>
      <c r="W375" s="162"/>
      <c r="X375" s="162"/>
      <c r="Y375" s="162"/>
      <c r="Z375" s="162"/>
      <c r="AA375" s="167"/>
      <c r="AT375" s="168" t="s">
        <v>149</v>
      </c>
      <c r="AU375" s="168" t="s">
        <v>98</v>
      </c>
      <c r="AV375" s="10" t="s">
        <v>98</v>
      </c>
      <c r="AW375" s="10" t="s">
        <v>40</v>
      </c>
      <c r="AX375" s="10" t="s">
        <v>83</v>
      </c>
      <c r="AY375" s="168" t="s">
        <v>141</v>
      </c>
    </row>
    <row r="376" spans="2:65" s="11" customFormat="1" ht="22.5" customHeight="1">
      <c r="B376" s="169"/>
      <c r="C376" s="170"/>
      <c r="D376" s="170"/>
      <c r="E376" s="171" t="s">
        <v>21</v>
      </c>
      <c r="F376" s="250" t="s">
        <v>150</v>
      </c>
      <c r="G376" s="251"/>
      <c r="H376" s="251"/>
      <c r="I376" s="251"/>
      <c r="J376" s="170"/>
      <c r="K376" s="172">
        <v>38</v>
      </c>
      <c r="L376" s="170"/>
      <c r="M376" s="170"/>
      <c r="N376" s="170"/>
      <c r="O376" s="170"/>
      <c r="P376" s="170"/>
      <c r="Q376" s="170"/>
      <c r="R376" s="173"/>
      <c r="T376" s="174"/>
      <c r="U376" s="170"/>
      <c r="V376" s="170"/>
      <c r="W376" s="170"/>
      <c r="X376" s="170"/>
      <c r="Y376" s="170"/>
      <c r="Z376" s="170"/>
      <c r="AA376" s="175"/>
      <c r="AT376" s="176" t="s">
        <v>149</v>
      </c>
      <c r="AU376" s="176" t="s">
        <v>98</v>
      </c>
      <c r="AV376" s="11" t="s">
        <v>146</v>
      </c>
      <c r="AW376" s="11" t="s">
        <v>40</v>
      </c>
      <c r="AX376" s="11" t="s">
        <v>23</v>
      </c>
      <c r="AY376" s="176" t="s">
        <v>141</v>
      </c>
    </row>
    <row r="377" spans="2:65" s="1" customFormat="1" ht="22.5" customHeight="1">
      <c r="B377" s="32"/>
      <c r="C377" s="177" t="s">
        <v>528</v>
      </c>
      <c r="D377" s="177" t="s">
        <v>310</v>
      </c>
      <c r="E377" s="178" t="s">
        <v>529</v>
      </c>
      <c r="F377" s="253" t="s">
        <v>530</v>
      </c>
      <c r="G377" s="254"/>
      <c r="H377" s="254"/>
      <c r="I377" s="254"/>
      <c r="J377" s="179" t="s">
        <v>344</v>
      </c>
      <c r="K377" s="180">
        <v>38</v>
      </c>
      <c r="L377" s="255">
        <v>0</v>
      </c>
      <c r="M377" s="254"/>
      <c r="N377" s="256">
        <f>ROUND(L377*K377,2)</f>
        <v>0</v>
      </c>
      <c r="O377" s="247"/>
      <c r="P377" s="247"/>
      <c r="Q377" s="247"/>
      <c r="R377" s="34"/>
      <c r="T377" s="158" t="s">
        <v>21</v>
      </c>
      <c r="U377" s="41" t="s">
        <v>48</v>
      </c>
      <c r="V377" s="33"/>
      <c r="W377" s="159">
        <f>V377*K377</f>
        <v>0</v>
      </c>
      <c r="X377" s="159">
        <v>1.0000000000000001E-5</v>
      </c>
      <c r="Y377" s="159">
        <f>X377*K377</f>
        <v>3.8000000000000002E-4</v>
      </c>
      <c r="Z377" s="159">
        <v>0</v>
      </c>
      <c r="AA377" s="160">
        <f>Z377*K377</f>
        <v>0</v>
      </c>
      <c r="AR377" s="15" t="s">
        <v>280</v>
      </c>
      <c r="AT377" s="15" t="s">
        <v>310</v>
      </c>
      <c r="AU377" s="15" t="s">
        <v>98</v>
      </c>
      <c r="AY377" s="15" t="s">
        <v>141</v>
      </c>
      <c r="BE377" s="101">
        <f>IF(U377="základní",N377,0)</f>
        <v>0</v>
      </c>
      <c r="BF377" s="101">
        <f>IF(U377="snížená",N377,0)</f>
        <v>0</v>
      </c>
      <c r="BG377" s="101">
        <f>IF(U377="zákl. přenesená",N377,0)</f>
        <v>0</v>
      </c>
      <c r="BH377" s="101">
        <f>IF(U377="sníž. přenesená",N377,0)</f>
        <v>0</v>
      </c>
      <c r="BI377" s="101">
        <f>IF(U377="nulová",N377,0)</f>
        <v>0</v>
      </c>
      <c r="BJ377" s="15" t="s">
        <v>23</v>
      </c>
      <c r="BK377" s="101">
        <f>ROUND(L377*K377,2)</f>
        <v>0</v>
      </c>
      <c r="BL377" s="15" t="s">
        <v>210</v>
      </c>
      <c r="BM377" s="15" t="s">
        <v>531</v>
      </c>
    </row>
    <row r="378" spans="2:65" s="10" customFormat="1" ht="22.5" customHeight="1">
      <c r="B378" s="161"/>
      <c r="C378" s="162"/>
      <c r="D378" s="162"/>
      <c r="E378" s="163" t="s">
        <v>21</v>
      </c>
      <c r="F378" s="240" t="s">
        <v>527</v>
      </c>
      <c r="G378" s="241"/>
      <c r="H378" s="241"/>
      <c r="I378" s="241"/>
      <c r="J378" s="162"/>
      <c r="K378" s="164">
        <v>38</v>
      </c>
      <c r="L378" s="162"/>
      <c r="M378" s="162"/>
      <c r="N378" s="162"/>
      <c r="O378" s="162"/>
      <c r="P378" s="162"/>
      <c r="Q378" s="162"/>
      <c r="R378" s="165"/>
      <c r="T378" s="166"/>
      <c r="U378" s="162"/>
      <c r="V378" s="162"/>
      <c r="W378" s="162"/>
      <c r="X378" s="162"/>
      <c r="Y378" s="162"/>
      <c r="Z378" s="162"/>
      <c r="AA378" s="167"/>
      <c r="AT378" s="168" t="s">
        <v>149</v>
      </c>
      <c r="AU378" s="168" t="s">
        <v>98</v>
      </c>
      <c r="AV378" s="10" t="s">
        <v>98</v>
      </c>
      <c r="AW378" s="10" t="s">
        <v>40</v>
      </c>
      <c r="AX378" s="10" t="s">
        <v>83</v>
      </c>
      <c r="AY378" s="168" t="s">
        <v>141</v>
      </c>
    </row>
    <row r="379" spans="2:65" s="11" customFormat="1" ht="22.5" customHeight="1">
      <c r="B379" s="169"/>
      <c r="C379" s="170"/>
      <c r="D379" s="170"/>
      <c r="E379" s="171" t="s">
        <v>21</v>
      </c>
      <c r="F379" s="250" t="s">
        <v>150</v>
      </c>
      <c r="G379" s="251"/>
      <c r="H379" s="251"/>
      <c r="I379" s="251"/>
      <c r="J379" s="170"/>
      <c r="K379" s="172">
        <v>38</v>
      </c>
      <c r="L379" s="170"/>
      <c r="M379" s="170"/>
      <c r="N379" s="170"/>
      <c r="O379" s="170"/>
      <c r="P379" s="170"/>
      <c r="Q379" s="170"/>
      <c r="R379" s="173"/>
      <c r="T379" s="174"/>
      <c r="U379" s="170"/>
      <c r="V379" s="170"/>
      <c r="W379" s="170"/>
      <c r="X379" s="170"/>
      <c r="Y379" s="170"/>
      <c r="Z379" s="170"/>
      <c r="AA379" s="175"/>
      <c r="AT379" s="176" t="s">
        <v>149</v>
      </c>
      <c r="AU379" s="176" t="s">
        <v>98</v>
      </c>
      <c r="AV379" s="11" t="s">
        <v>146</v>
      </c>
      <c r="AW379" s="11" t="s">
        <v>40</v>
      </c>
      <c r="AX379" s="11" t="s">
        <v>23</v>
      </c>
      <c r="AY379" s="176" t="s">
        <v>141</v>
      </c>
    </row>
    <row r="380" spans="2:65" s="1" customFormat="1" ht="22.5" customHeight="1">
      <c r="B380" s="32"/>
      <c r="C380" s="177" t="s">
        <v>532</v>
      </c>
      <c r="D380" s="177" t="s">
        <v>310</v>
      </c>
      <c r="E380" s="178" t="s">
        <v>533</v>
      </c>
      <c r="F380" s="253" t="s">
        <v>534</v>
      </c>
      <c r="G380" s="254"/>
      <c r="H380" s="254"/>
      <c r="I380" s="254"/>
      <c r="J380" s="179" t="s">
        <v>344</v>
      </c>
      <c r="K380" s="180">
        <v>20</v>
      </c>
      <c r="L380" s="255">
        <v>0</v>
      </c>
      <c r="M380" s="254"/>
      <c r="N380" s="256">
        <f>ROUND(L380*K380,2)</f>
        <v>0</v>
      </c>
      <c r="O380" s="247"/>
      <c r="P380" s="247"/>
      <c r="Q380" s="247"/>
      <c r="R380" s="34"/>
      <c r="T380" s="158" t="s">
        <v>21</v>
      </c>
      <c r="U380" s="41" t="s">
        <v>48</v>
      </c>
      <c r="V380" s="33"/>
      <c r="W380" s="159">
        <f>V380*K380</f>
        <v>0</v>
      </c>
      <c r="X380" s="159">
        <v>2.5000000000000001E-4</v>
      </c>
      <c r="Y380" s="159">
        <f>X380*K380</f>
        <v>5.0000000000000001E-3</v>
      </c>
      <c r="Z380" s="159">
        <v>0</v>
      </c>
      <c r="AA380" s="160">
        <f>Z380*K380</f>
        <v>0</v>
      </c>
      <c r="AR380" s="15" t="s">
        <v>280</v>
      </c>
      <c r="AT380" s="15" t="s">
        <v>310</v>
      </c>
      <c r="AU380" s="15" t="s">
        <v>98</v>
      </c>
      <c r="AY380" s="15" t="s">
        <v>141</v>
      </c>
      <c r="BE380" s="101">
        <f>IF(U380="základní",N380,0)</f>
        <v>0</v>
      </c>
      <c r="BF380" s="101">
        <f>IF(U380="snížená",N380,0)</f>
        <v>0</v>
      </c>
      <c r="BG380" s="101">
        <f>IF(U380="zákl. přenesená",N380,0)</f>
        <v>0</v>
      </c>
      <c r="BH380" s="101">
        <f>IF(U380="sníž. přenesená",N380,0)</f>
        <v>0</v>
      </c>
      <c r="BI380" s="101">
        <f>IF(U380="nulová",N380,0)</f>
        <v>0</v>
      </c>
      <c r="BJ380" s="15" t="s">
        <v>23</v>
      </c>
      <c r="BK380" s="101">
        <f>ROUND(L380*K380,2)</f>
        <v>0</v>
      </c>
      <c r="BL380" s="15" t="s">
        <v>210</v>
      </c>
      <c r="BM380" s="15" t="s">
        <v>535</v>
      </c>
    </row>
    <row r="381" spans="2:65" s="10" customFormat="1" ht="22.5" customHeight="1">
      <c r="B381" s="161"/>
      <c r="C381" s="162"/>
      <c r="D381" s="162"/>
      <c r="E381" s="163" t="s">
        <v>21</v>
      </c>
      <c r="F381" s="240" t="s">
        <v>225</v>
      </c>
      <c r="G381" s="241"/>
      <c r="H381" s="241"/>
      <c r="I381" s="241"/>
      <c r="J381" s="162"/>
      <c r="K381" s="164">
        <v>20</v>
      </c>
      <c r="L381" s="162"/>
      <c r="M381" s="162"/>
      <c r="N381" s="162"/>
      <c r="O381" s="162"/>
      <c r="P381" s="162"/>
      <c r="Q381" s="162"/>
      <c r="R381" s="165"/>
      <c r="T381" s="166"/>
      <c r="U381" s="162"/>
      <c r="V381" s="162"/>
      <c r="W381" s="162"/>
      <c r="X381" s="162"/>
      <c r="Y381" s="162"/>
      <c r="Z381" s="162"/>
      <c r="AA381" s="167"/>
      <c r="AT381" s="168" t="s">
        <v>149</v>
      </c>
      <c r="AU381" s="168" t="s">
        <v>98</v>
      </c>
      <c r="AV381" s="10" t="s">
        <v>98</v>
      </c>
      <c r="AW381" s="10" t="s">
        <v>40</v>
      </c>
      <c r="AX381" s="10" t="s">
        <v>83</v>
      </c>
      <c r="AY381" s="168" t="s">
        <v>141</v>
      </c>
    </row>
    <row r="382" spans="2:65" s="11" customFormat="1" ht="22.5" customHeight="1">
      <c r="B382" s="169"/>
      <c r="C382" s="170"/>
      <c r="D382" s="170"/>
      <c r="E382" s="171" t="s">
        <v>21</v>
      </c>
      <c r="F382" s="250" t="s">
        <v>150</v>
      </c>
      <c r="G382" s="251"/>
      <c r="H382" s="251"/>
      <c r="I382" s="251"/>
      <c r="J382" s="170"/>
      <c r="K382" s="172">
        <v>20</v>
      </c>
      <c r="L382" s="170"/>
      <c r="M382" s="170"/>
      <c r="N382" s="170"/>
      <c r="O382" s="170"/>
      <c r="P382" s="170"/>
      <c r="Q382" s="170"/>
      <c r="R382" s="173"/>
      <c r="T382" s="174"/>
      <c r="U382" s="170"/>
      <c r="V382" s="170"/>
      <c r="W382" s="170"/>
      <c r="X382" s="170"/>
      <c r="Y382" s="170"/>
      <c r="Z382" s="170"/>
      <c r="AA382" s="175"/>
      <c r="AT382" s="176" t="s">
        <v>149</v>
      </c>
      <c r="AU382" s="176" t="s">
        <v>98</v>
      </c>
      <c r="AV382" s="11" t="s">
        <v>146</v>
      </c>
      <c r="AW382" s="11" t="s">
        <v>40</v>
      </c>
      <c r="AX382" s="11" t="s">
        <v>23</v>
      </c>
      <c r="AY382" s="176" t="s">
        <v>141</v>
      </c>
    </row>
    <row r="383" spans="2:65" s="1" customFormat="1" ht="22.5" customHeight="1">
      <c r="B383" s="32"/>
      <c r="C383" s="177" t="s">
        <v>536</v>
      </c>
      <c r="D383" s="177" t="s">
        <v>310</v>
      </c>
      <c r="E383" s="178" t="s">
        <v>537</v>
      </c>
      <c r="F383" s="253" t="s">
        <v>538</v>
      </c>
      <c r="G383" s="254"/>
      <c r="H383" s="254"/>
      <c r="I383" s="254"/>
      <c r="J383" s="179" t="s">
        <v>344</v>
      </c>
      <c r="K383" s="180">
        <v>67</v>
      </c>
      <c r="L383" s="255">
        <v>0</v>
      </c>
      <c r="M383" s="254"/>
      <c r="N383" s="256">
        <f>ROUND(L383*K383,2)</f>
        <v>0</v>
      </c>
      <c r="O383" s="247"/>
      <c r="P383" s="247"/>
      <c r="Q383" s="247"/>
      <c r="R383" s="34"/>
      <c r="T383" s="158" t="s">
        <v>21</v>
      </c>
      <c r="U383" s="41" t="s">
        <v>48</v>
      </c>
      <c r="V383" s="33"/>
      <c r="W383" s="159">
        <f>V383*K383</f>
        <v>0</v>
      </c>
      <c r="X383" s="159">
        <v>6.2E-4</v>
      </c>
      <c r="Y383" s="159">
        <f>X383*K383</f>
        <v>4.1540000000000001E-2</v>
      </c>
      <c r="Z383" s="159">
        <v>0</v>
      </c>
      <c r="AA383" s="160">
        <f>Z383*K383</f>
        <v>0</v>
      </c>
      <c r="AR383" s="15" t="s">
        <v>280</v>
      </c>
      <c r="AT383" s="15" t="s">
        <v>310</v>
      </c>
      <c r="AU383" s="15" t="s">
        <v>98</v>
      </c>
      <c r="AY383" s="15" t="s">
        <v>141</v>
      </c>
      <c r="BE383" s="101">
        <f>IF(U383="základní",N383,0)</f>
        <v>0</v>
      </c>
      <c r="BF383" s="101">
        <f>IF(U383="snížená",N383,0)</f>
        <v>0</v>
      </c>
      <c r="BG383" s="101">
        <f>IF(U383="zákl. přenesená",N383,0)</f>
        <v>0</v>
      </c>
      <c r="BH383" s="101">
        <f>IF(U383="sníž. přenesená",N383,0)</f>
        <v>0</v>
      </c>
      <c r="BI383" s="101">
        <f>IF(U383="nulová",N383,0)</f>
        <v>0</v>
      </c>
      <c r="BJ383" s="15" t="s">
        <v>23</v>
      </c>
      <c r="BK383" s="101">
        <f>ROUND(L383*K383,2)</f>
        <v>0</v>
      </c>
      <c r="BL383" s="15" t="s">
        <v>210</v>
      </c>
      <c r="BM383" s="15" t="s">
        <v>539</v>
      </c>
    </row>
    <row r="384" spans="2:65" s="10" customFormat="1" ht="22.5" customHeight="1">
      <c r="B384" s="161"/>
      <c r="C384" s="162"/>
      <c r="D384" s="162"/>
      <c r="E384" s="163" t="s">
        <v>21</v>
      </c>
      <c r="F384" s="240" t="s">
        <v>540</v>
      </c>
      <c r="G384" s="241"/>
      <c r="H384" s="241"/>
      <c r="I384" s="241"/>
      <c r="J384" s="162"/>
      <c r="K384" s="164">
        <v>67</v>
      </c>
      <c r="L384" s="162"/>
      <c r="M384" s="162"/>
      <c r="N384" s="162"/>
      <c r="O384" s="162"/>
      <c r="P384" s="162"/>
      <c r="Q384" s="162"/>
      <c r="R384" s="165"/>
      <c r="T384" s="166"/>
      <c r="U384" s="162"/>
      <c r="V384" s="162"/>
      <c r="W384" s="162"/>
      <c r="X384" s="162"/>
      <c r="Y384" s="162"/>
      <c r="Z384" s="162"/>
      <c r="AA384" s="167"/>
      <c r="AT384" s="168" t="s">
        <v>149</v>
      </c>
      <c r="AU384" s="168" t="s">
        <v>98</v>
      </c>
      <c r="AV384" s="10" t="s">
        <v>98</v>
      </c>
      <c r="AW384" s="10" t="s">
        <v>40</v>
      </c>
      <c r="AX384" s="10" t="s">
        <v>83</v>
      </c>
      <c r="AY384" s="168" t="s">
        <v>141</v>
      </c>
    </row>
    <row r="385" spans="2:65" s="11" customFormat="1" ht="22.5" customHeight="1">
      <c r="B385" s="169"/>
      <c r="C385" s="170"/>
      <c r="D385" s="170"/>
      <c r="E385" s="171" t="s">
        <v>21</v>
      </c>
      <c r="F385" s="250" t="s">
        <v>150</v>
      </c>
      <c r="G385" s="251"/>
      <c r="H385" s="251"/>
      <c r="I385" s="251"/>
      <c r="J385" s="170"/>
      <c r="K385" s="172">
        <v>67</v>
      </c>
      <c r="L385" s="170"/>
      <c r="M385" s="170"/>
      <c r="N385" s="170"/>
      <c r="O385" s="170"/>
      <c r="P385" s="170"/>
      <c r="Q385" s="170"/>
      <c r="R385" s="173"/>
      <c r="T385" s="174"/>
      <c r="U385" s="170"/>
      <c r="V385" s="170"/>
      <c r="W385" s="170"/>
      <c r="X385" s="170"/>
      <c r="Y385" s="170"/>
      <c r="Z385" s="170"/>
      <c r="AA385" s="175"/>
      <c r="AT385" s="176" t="s">
        <v>149</v>
      </c>
      <c r="AU385" s="176" t="s">
        <v>98</v>
      </c>
      <c r="AV385" s="11" t="s">
        <v>146</v>
      </c>
      <c r="AW385" s="11" t="s">
        <v>40</v>
      </c>
      <c r="AX385" s="11" t="s">
        <v>23</v>
      </c>
      <c r="AY385" s="176" t="s">
        <v>141</v>
      </c>
    </row>
    <row r="386" spans="2:65" s="1" customFormat="1" ht="31.5" customHeight="1">
      <c r="B386" s="32"/>
      <c r="C386" s="154" t="s">
        <v>541</v>
      </c>
      <c r="D386" s="154" t="s">
        <v>142</v>
      </c>
      <c r="E386" s="155" t="s">
        <v>542</v>
      </c>
      <c r="F386" s="246" t="s">
        <v>543</v>
      </c>
      <c r="G386" s="247"/>
      <c r="H386" s="247"/>
      <c r="I386" s="247"/>
      <c r="J386" s="156" t="s">
        <v>183</v>
      </c>
      <c r="K386" s="157">
        <v>25.28</v>
      </c>
      <c r="L386" s="248">
        <v>0</v>
      </c>
      <c r="M386" s="247"/>
      <c r="N386" s="249">
        <f>ROUND(L386*K386,2)</f>
        <v>0</v>
      </c>
      <c r="O386" s="247"/>
      <c r="P386" s="247"/>
      <c r="Q386" s="247"/>
      <c r="R386" s="34"/>
      <c r="T386" s="158" t="s">
        <v>21</v>
      </c>
      <c r="U386" s="41" t="s">
        <v>48</v>
      </c>
      <c r="V386" s="33"/>
      <c r="W386" s="159">
        <f>V386*K386</f>
        <v>0</v>
      </c>
      <c r="X386" s="159">
        <v>1.0000000000000001E-5</v>
      </c>
      <c r="Y386" s="159">
        <f>X386*K386</f>
        <v>2.5280000000000002E-4</v>
      </c>
      <c r="Z386" s="159">
        <v>0</v>
      </c>
      <c r="AA386" s="160">
        <f>Z386*K386</f>
        <v>0</v>
      </c>
      <c r="AR386" s="15" t="s">
        <v>210</v>
      </c>
      <c r="AT386" s="15" t="s">
        <v>142</v>
      </c>
      <c r="AU386" s="15" t="s">
        <v>98</v>
      </c>
      <c r="AY386" s="15" t="s">
        <v>141</v>
      </c>
      <c r="BE386" s="101">
        <f>IF(U386="základní",N386,0)</f>
        <v>0</v>
      </c>
      <c r="BF386" s="101">
        <f>IF(U386="snížená",N386,0)</f>
        <v>0</v>
      </c>
      <c r="BG386" s="101">
        <f>IF(U386="zákl. přenesená",N386,0)</f>
        <v>0</v>
      </c>
      <c r="BH386" s="101">
        <f>IF(U386="sníž. přenesená",N386,0)</f>
        <v>0</v>
      </c>
      <c r="BI386" s="101">
        <f>IF(U386="nulová",N386,0)</f>
        <v>0</v>
      </c>
      <c r="BJ386" s="15" t="s">
        <v>23</v>
      </c>
      <c r="BK386" s="101">
        <f>ROUND(L386*K386,2)</f>
        <v>0</v>
      </c>
      <c r="BL386" s="15" t="s">
        <v>210</v>
      </c>
      <c r="BM386" s="15" t="s">
        <v>544</v>
      </c>
    </row>
    <row r="387" spans="2:65" s="10" customFormat="1" ht="22.5" customHeight="1">
      <c r="B387" s="161"/>
      <c r="C387" s="162"/>
      <c r="D387" s="162"/>
      <c r="E387" s="163" t="s">
        <v>21</v>
      </c>
      <c r="F387" s="240" t="s">
        <v>545</v>
      </c>
      <c r="G387" s="241"/>
      <c r="H387" s="241"/>
      <c r="I387" s="241"/>
      <c r="J387" s="162"/>
      <c r="K387" s="164">
        <v>25.28</v>
      </c>
      <c r="L387" s="162"/>
      <c r="M387" s="162"/>
      <c r="N387" s="162"/>
      <c r="O387" s="162"/>
      <c r="P387" s="162"/>
      <c r="Q387" s="162"/>
      <c r="R387" s="165"/>
      <c r="T387" s="166"/>
      <c r="U387" s="162"/>
      <c r="V387" s="162"/>
      <c r="W387" s="162"/>
      <c r="X387" s="162"/>
      <c r="Y387" s="162"/>
      <c r="Z387" s="162"/>
      <c r="AA387" s="167"/>
      <c r="AT387" s="168" t="s">
        <v>149</v>
      </c>
      <c r="AU387" s="168" t="s">
        <v>98</v>
      </c>
      <c r="AV387" s="10" t="s">
        <v>98</v>
      </c>
      <c r="AW387" s="10" t="s">
        <v>40</v>
      </c>
      <c r="AX387" s="10" t="s">
        <v>83</v>
      </c>
      <c r="AY387" s="168" t="s">
        <v>141</v>
      </c>
    </row>
    <row r="388" spans="2:65" s="11" customFormat="1" ht="22.5" customHeight="1">
      <c r="B388" s="169"/>
      <c r="C388" s="170"/>
      <c r="D388" s="170"/>
      <c r="E388" s="171" t="s">
        <v>21</v>
      </c>
      <c r="F388" s="250" t="s">
        <v>150</v>
      </c>
      <c r="G388" s="251"/>
      <c r="H388" s="251"/>
      <c r="I388" s="251"/>
      <c r="J388" s="170"/>
      <c r="K388" s="172">
        <v>25.28</v>
      </c>
      <c r="L388" s="170"/>
      <c r="M388" s="170"/>
      <c r="N388" s="170"/>
      <c r="O388" s="170"/>
      <c r="P388" s="170"/>
      <c r="Q388" s="170"/>
      <c r="R388" s="173"/>
      <c r="T388" s="174"/>
      <c r="U388" s="170"/>
      <c r="V388" s="170"/>
      <c r="W388" s="170"/>
      <c r="X388" s="170"/>
      <c r="Y388" s="170"/>
      <c r="Z388" s="170"/>
      <c r="AA388" s="175"/>
      <c r="AT388" s="176" t="s">
        <v>149</v>
      </c>
      <c r="AU388" s="176" t="s">
        <v>98</v>
      </c>
      <c r="AV388" s="11" t="s">
        <v>146</v>
      </c>
      <c r="AW388" s="11" t="s">
        <v>40</v>
      </c>
      <c r="AX388" s="11" t="s">
        <v>23</v>
      </c>
      <c r="AY388" s="176" t="s">
        <v>141</v>
      </c>
    </row>
    <row r="389" spans="2:65" s="1" customFormat="1" ht="31.5" customHeight="1">
      <c r="B389" s="32"/>
      <c r="C389" s="154" t="s">
        <v>546</v>
      </c>
      <c r="D389" s="154" t="s">
        <v>142</v>
      </c>
      <c r="E389" s="155" t="s">
        <v>547</v>
      </c>
      <c r="F389" s="246" t="s">
        <v>548</v>
      </c>
      <c r="G389" s="247"/>
      <c r="H389" s="247"/>
      <c r="I389" s="247"/>
      <c r="J389" s="156" t="s">
        <v>183</v>
      </c>
      <c r="K389" s="157">
        <v>11.675000000000001</v>
      </c>
      <c r="L389" s="248">
        <v>0</v>
      </c>
      <c r="M389" s="247"/>
      <c r="N389" s="249">
        <f>ROUND(L389*K389,2)</f>
        <v>0</v>
      </c>
      <c r="O389" s="247"/>
      <c r="P389" s="247"/>
      <c r="Q389" s="247"/>
      <c r="R389" s="34"/>
      <c r="T389" s="158" t="s">
        <v>21</v>
      </c>
      <c r="U389" s="41" t="s">
        <v>48</v>
      </c>
      <c r="V389" s="33"/>
      <c r="W389" s="159">
        <f>V389*K389</f>
        <v>0</v>
      </c>
      <c r="X389" s="159">
        <v>3.0000000000000001E-5</v>
      </c>
      <c r="Y389" s="159">
        <f>X389*K389</f>
        <v>3.5025000000000003E-4</v>
      </c>
      <c r="Z389" s="159">
        <v>0</v>
      </c>
      <c r="AA389" s="160">
        <f>Z389*K389</f>
        <v>0</v>
      </c>
      <c r="AR389" s="15" t="s">
        <v>210</v>
      </c>
      <c r="AT389" s="15" t="s">
        <v>142</v>
      </c>
      <c r="AU389" s="15" t="s">
        <v>98</v>
      </c>
      <c r="AY389" s="15" t="s">
        <v>141</v>
      </c>
      <c r="BE389" s="101">
        <f>IF(U389="základní",N389,0)</f>
        <v>0</v>
      </c>
      <c r="BF389" s="101">
        <f>IF(U389="snížená",N389,0)</f>
        <v>0</v>
      </c>
      <c r="BG389" s="101">
        <f>IF(U389="zákl. přenesená",N389,0)</f>
        <v>0</v>
      </c>
      <c r="BH389" s="101">
        <f>IF(U389="sníž. přenesená",N389,0)</f>
        <v>0</v>
      </c>
      <c r="BI389" s="101">
        <f>IF(U389="nulová",N389,0)</f>
        <v>0</v>
      </c>
      <c r="BJ389" s="15" t="s">
        <v>23</v>
      </c>
      <c r="BK389" s="101">
        <f>ROUND(L389*K389,2)</f>
        <v>0</v>
      </c>
      <c r="BL389" s="15" t="s">
        <v>210</v>
      </c>
      <c r="BM389" s="15" t="s">
        <v>549</v>
      </c>
    </row>
    <row r="390" spans="2:65" s="10" customFormat="1" ht="22.5" customHeight="1">
      <c r="B390" s="161"/>
      <c r="C390" s="162"/>
      <c r="D390" s="162"/>
      <c r="E390" s="163" t="s">
        <v>21</v>
      </c>
      <c r="F390" s="240" t="s">
        <v>550</v>
      </c>
      <c r="G390" s="241"/>
      <c r="H390" s="241"/>
      <c r="I390" s="241"/>
      <c r="J390" s="162"/>
      <c r="K390" s="164">
        <v>11.675000000000001</v>
      </c>
      <c r="L390" s="162"/>
      <c r="M390" s="162"/>
      <c r="N390" s="162"/>
      <c r="O390" s="162"/>
      <c r="P390" s="162"/>
      <c r="Q390" s="162"/>
      <c r="R390" s="165"/>
      <c r="T390" s="166"/>
      <c r="U390" s="162"/>
      <c r="V390" s="162"/>
      <c r="W390" s="162"/>
      <c r="X390" s="162"/>
      <c r="Y390" s="162"/>
      <c r="Z390" s="162"/>
      <c r="AA390" s="167"/>
      <c r="AT390" s="168" t="s">
        <v>149</v>
      </c>
      <c r="AU390" s="168" t="s">
        <v>98</v>
      </c>
      <c r="AV390" s="10" t="s">
        <v>98</v>
      </c>
      <c r="AW390" s="10" t="s">
        <v>40</v>
      </c>
      <c r="AX390" s="10" t="s">
        <v>83</v>
      </c>
      <c r="AY390" s="168" t="s">
        <v>141</v>
      </c>
    </row>
    <row r="391" spans="2:65" s="11" customFormat="1" ht="22.5" customHeight="1">
      <c r="B391" s="169"/>
      <c r="C391" s="170"/>
      <c r="D391" s="170"/>
      <c r="E391" s="171" t="s">
        <v>21</v>
      </c>
      <c r="F391" s="250" t="s">
        <v>150</v>
      </c>
      <c r="G391" s="251"/>
      <c r="H391" s="251"/>
      <c r="I391" s="251"/>
      <c r="J391" s="170"/>
      <c r="K391" s="172">
        <v>11.675000000000001</v>
      </c>
      <c r="L391" s="170"/>
      <c r="M391" s="170"/>
      <c r="N391" s="170"/>
      <c r="O391" s="170"/>
      <c r="P391" s="170"/>
      <c r="Q391" s="170"/>
      <c r="R391" s="173"/>
      <c r="T391" s="174"/>
      <c r="U391" s="170"/>
      <c r="V391" s="170"/>
      <c r="W391" s="170"/>
      <c r="X391" s="170"/>
      <c r="Y391" s="170"/>
      <c r="Z391" s="170"/>
      <c r="AA391" s="175"/>
      <c r="AT391" s="176" t="s">
        <v>149</v>
      </c>
      <c r="AU391" s="176" t="s">
        <v>98</v>
      </c>
      <c r="AV391" s="11" t="s">
        <v>146</v>
      </c>
      <c r="AW391" s="11" t="s">
        <v>40</v>
      </c>
      <c r="AX391" s="11" t="s">
        <v>23</v>
      </c>
      <c r="AY391" s="176" t="s">
        <v>141</v>
      </c>
    </row>
    <row r="392" spans="2:65" s="1" customFormat="1" ht="31.5" customHeight="1">
      <c r="B392" s="32"/>
      <c r="C392" s="154" t="s">
        <v>551</v>
      </c>
      <c r="D392" s="154" t="s">
        <v>142</v>
      </c>
      <c r="E392" s="155" t="s">
        <v>552</v>
      </c>
      <c r="F392" s="246" t="s">
        <v>553</v>
      </c>
      <c r="G392" s="247"/>
      <c r="H392" s="247"/>
      <c r="I392" s="247"/>
      <c r="J392" s="156" t="s">
        <v>344</v>
      </c>
      <c r="K392" s="157">
        <v>3</v>
      </c>
      <c r="L392" s="248">
        <v>0</v>
      </c>
      <c r="M392" s="247"/>
      <c r="N392" s="249">
        <f>ROUND(L392*K392,2)</f>
        <v>0</v>
      </c>
      <c r="O392" s="247"/>
      <c r="P392" s="247"/>
      <c r="Q392" s="247"/>
      <c r="R392" s="34"/>
      <c r="T392" s="158" t="s">
        <v>21</v>
      </c>
      <c r="U392" s="41" t="s">
        <v>48</v>
      </c>
      <c r="V392" s="33"/>
      <c r="W392" s="159">
        <f>V392*K392</f>
        <v>0</v>
      </c>
      <c r="X392" s="159">
        <v>0</v>
      </c>
      <c r="Y392" s="159">
        <f>X392*K392</f>
        <v>0</v>
      </c>
      <c r="Z392" s="159">
        <v>0</v>
      </c>
      <c r="AA392" s="160">
        <f>Z392*K392</f>
        <v>0</v>
      </c>
      <c r="AR392" s="15" t="s">
        <v>210</v>
      </c>
      <c r="AT392" s="15" t="s">
        <v>142</v>
      </c>
      <c r="AU392" s="15" t="s">
        <v>98</v>
      </c>
      <c r="AY392" s="15" t="s">
        <v>141</v>
      </c>
      <c r="BE392" s="101">
        <f>IF(U392="základní",N392,0)</f>
        <v>0</v>
      </c>
      <c r="BF392" s="101">
        <f>IF(U392="snížená",N392,0)</f>
        <v>0</v>
      </c>
      <c r="BG392" s="101">
        <f>IF(U392="zákl. přenesená",N392,0)</f>
        <v>0</v>
      </c>
      <c r="BH392" s="101">
        <f>IF(U392="sníž. přenesená",N392,0)</f>
        <v>0</v>
      </c>
      <c r="BI392" s="101">
        <f>IF(U392="nulová",N392,0)</f>
        <v>0</v>
      </c>
      <c r="BJ392" s="15" t="s">
        <v>23</v>
      </c>
      <c r="BK392" s="101">
        <f>ROUND(L392*K392,2)</f>
        <v>0</v>
      </c>
      <c r="BL392" s="15" t="s">
        <v>210</v>
      </c>
      <c r="BM392" s="15" t="s">
        <v>554</v>
      </c>
    </row>
    <row r="393" spans="2:65" s="10" customFormat="1" ht="22.5" customHeight="1">
      <c r="B393" s="161"/>
      <c r="C393" s="162"/>
      <c r="D393" s="162"/>
      <c r="E393" s="163" t="s">
        <v>21</v>
      </c>
      <c r="F393" s="240" t="s">
        <v>151</v>
      </c>
      <c r="G393" s="241"/>
      <c r="H393" s="241"/>
      <c r="I393" s="241"/>
      <c r="J393" s="162"/>
      <c r="K393" s="164">
        <v>3</v>
      </c>
      <c r="L393" s="162"/>
      <c r="M393" s="162"/>
      <c r="N393" s="162"/>
      <c r="O393" s="162"/>
      <c r="P393" s="162"/>
      <c r="Q393" s="162"/>
      <c r="R393" s="165"/>
      <c r="T393" s="166"/>
      <c r="U393" s="162"/>
      <c r="V393" s="162"/>
      <c r="W393" s="162"/>
      <c r="X393" s="162"/>
      <c r="Y393" s="162"/>
      <c r="Z393" s="162"/>
      <c r="AA393" s="167"/>
      <c r="AT393" s="168" t="s">
        <v>149</v>
      </c>
      <c r="AU393" s="168" t="s">
        <v>98</v>
      </c>
      <c r="AV393" s="10" t="s">
        <v>98</v>
      </c>
      <c r="AW393" s="10" t="s">
        <v>40</v>
      </c>
      <c r="AX393" s="10" t="s">
        <v>83</v>
      </c>
      <c r="AY393" s="168" t="s">
        <v>141</v>
      </c>
    </row>
    <row r="394" spans="2:65" s="11" customFormat="1" ht="22.5" customHeight="1">
      <c r="B394" s="169"/>
      <c r="C394" s="170"/>
      <c r="D394" s="170"/>
      <c r="E394" s="171" t="s">
        <v>21</v>
      </c>
      <c r="F394" s="250" t="s">
        <v>150</v>
      </c>
      <c r="G394" s="251"/>
      <c r="H394" s="251"/>
      <c r="I394" s="251"/>
      <c r="J394" s="170"/>
      <c r="K394" s="172">
        <v>3</v>
      </c>
      <c r="L394" s="170"/>
      <c r="M394" s="170"/>
      <c r="N394" s="170"/>
      <c r="O394" s="170"/>
      <c r="P394" s="170"/>
      <c r="Q394" s="170"/>
      <c r="R394" s="173"/>
      <c r="T394" s="174"/>
      <c r="U394" s="170"/>
      <c r="V394" s="170"/>
      <c r="W394" s="170"/>
      <c r="X394" s="170"/>
      <c r="Y394" s="170"/>
      <c r="Z394" s="170"/>
      <c r="AA394" s="175"/>
      <c r="AT394" s="176" t="s">
        <v>149</v>
      </c>
      <c r="AU394" s="176" t="s">
        <v>98</v>
      </c>
      <c r="AV394" s="11" t="s">
        <v>146</v>
      </c>
      <c r="AW394" s="11" t="s">
        <v>40</v>
      </c>
      <c r="AX394" s="11" t="s">
        <v>23</v>
      </c>
      <c r="AY394" s="176" t="s">
        <v>141</v>
      </c>
    </row>
    <row r="395" spans="2:65" s="1" customFormat="1" ht="31.5" customHeight="1">
      <c r="B395" s="32"/>
      <c r="C395" s="154" t="s">
        <v>555</v>
      </c>
      <c r="D395" s="154" t="s">
        <v>142</v>
      </c>
      <c r="E395" s="155" t="s">
        <v>556</v>
      </c>
      <c r="F395" s="246" t="s">
        <v>557</v>
      </c>
      <c r="G395" s="247"/>
      <c r="H395" s="247"/>
      <c r="I395" s="247"/>
      <c r="J395" s="156" t="s">
        <v>183</v>
      </c>
      <c r="K395" s="157">
        <v>0.75</v>
      </c>
      <c r="L395" s="248">
        <v>0</v>
      </c>
      <c r="M395" s="247"/>
      <c r="N395" s="249">
        <f>ROUND(L395*K395,2)</f>
        <v>0</v>
      </c>
      <c r="O395" s="247"/>
      <c r="P395" s="247"/>
      <c r="Q395" s="247"/>
      <c r="R395" s="34"/>
      <c r="T395" s="158" t="s">
        <v>21</v>
      </c>
      <c r="U395" s="41" t="s">
        <v>48</v>
      </c>
      <c r="V395" s="33"/>
      <c r="W395" s="159">
        <f>V395*K395</f>
        <v>0</v>
      </c>
      <c r="X395" s="159">
        <v>0</v>
      </c>
      <c r="Y395" s="159">
        <f>X395*K395</f>
        <v>0</v>
      </c>
      <c r="Z395" s="159">
        <v>0</v>
      </c>
      <c r="AA395" s="160">
        <f>Z395*K395</f>
        <v>0</v>
      </c>
      <c r="AR395" s="15" t="s">
        <v>210</v>
      </c>
      <c r="AT395" s="15" t="s">
        <v>142</v>
      </c>
      <c r="AU395" s="15" t="s">
        <v>98</v>
      </c>
      <c r="AY395" s="15" t="s">
        <v>141</v>
      </c>
      <c r="BE395" s="101">
        <f>IF(U395="základní",N395,0)</f>
        <v>0</v>
      </c>
      <c r="BF395" s="101">
        <f>IF(U395="snížená",N395,0)</f>
        <v>0</v>
      </c>
      <c r="BG395" s="101">
        <f>IF(U395="zákl. přenesená",N395,0)</f>
        <v>0</v>
      </c>
      <c r="BH395" s="101">
        <f>IF(U395="sníž. přenesená",N395,0)</f>
        <v>0</v>
      </c>
      <c r="BI395" s="101">
        <f>IF(U395="nulová",N395,0)</f>
        <v>0</v>
      </c>
      <c r="BJ395" s="15" t="s">
        <v>23</v>
      </c>
      <c r="BK395" s="101">
        <f>ROUND(L395*K395,2)</f>
        <v>0</v>
      </c>
      <c r="BL395" s="15" t="s">
        <v>210</v>
      </c>
      <c r="BM395" s="15" t="s">
        <v>558</v>
      </c>
    </row>
    <row r="396" spans="2:65" s="10" customFormat="1" ht="22.5" customHeight="1">
      <c r="B396" s="161"/>
      <c r="C396" s="162"/>
      <c r="D396" s="162"/>
      <c r="E396" s="163" t="s">
        <v>21</v>
      </c>
      <c r="F396" s="240" t="s">
        <v>559</v>
      </c>
      <c r="G396" s="241"/>
      <c r="H396" s="241"/>
      <c r="I396" s="241"/>
      <c r="J396" s="162"/>
      <c r="K396" s="164">
        <v>0.75</v>
      </c>
      <c r="L396" s="162"/>
      <c r="M396" s="162"/>
      <c r="N396" s="162"/>
      <c r="O396" s="162"/>
      <c r="P396" s="162"/>
      <c r="Q396" s="162"/>
      <c r="R396" s="165"/>
      <c r="T396" s="166"/>
      <c r="U396" s="162"/>
      <c r="V396" s="162"/>
      <c r="W396" s="162"/>
      <c r="X396" s="162"/>
      <c r="Y396" s="162"/>
      <c r="Z396" s="162"/>
      <c r="AA396" s="167"/>
      <c r="AT396" s="168" t="s">
        <v>149</v>
      </c>
      <c r="AU396" s="168" t="s">
        <v>98</v>
      </c>
      <c r="AV396" s="10" t="s">
        <v>98</v>
      </c>
      <c r="AW396" s="10" t="s">
        <v>40</v>
      </c>
      <c r="AX396" s="10" t="s">
        <v>83</v>
      </c>
      <c r="AY396" s="168" t="s">
        <v>141</v>
      </c>
    </row>
    <row r="397" spans="2:65" s="11" customFormat="1" ht="22.5" customHeight="1">
      <c r="B397" s="169"/>
      <c r="C397" s="170"/>
      <c r="D397" s="170"/>
      <c r="E397" s="171" t="s">
        <v>21</v>
      </c>
      <c r="F397" s="250" t="s">
        <v>150</v>
      </c>
      <c r="G397" s="251"/>
      <c r="H397" s="251"/>
      <c r="I397" s="251"/>
      <c r="J397" s="170"/>
      <c r="K397" s="172">
        <v>0.75</v>
      </c>
      <c r="L397" s="170"/>
      <c r="M397" s="170"/>
      <c r="N397" s="170"/>
      <c r="O397" s="170"/>
      <c r="P397" s="170"/>
      <c r="Q397" s="170"/>
      <c r="R397" s="173"/>
      <c r="T397" s="174"/>
      <c r="U397" s="170"/>
      <c r="V397" s="170"/>
      <c r="W397" s="170"/>
      <c r="X397" s="170"/>
      <c r="Y397" s="170"/>
      <c r="Z397" s="170"/>
      <c r="AA397" s="175"/>
      <c r="AT397" s="176" t="s">
        <v>149</v>
      </c>
      <c r="AU397" s="176" t="s">
        <v>98</v>
      </c>
      <c r="AV397" s="11" t="s">
        <v>146</v>
      </c>
      <c r="AW397" s="11" t="s">
        <v>40</v>
      </c>
      <c r="AX397" s="11" t="s">
        <v>23</v>
      </c>
      <c r="AY397" s="176" t="s">
        <v>141</v>
      </c>
    </row>
    <row r="398" spans="2:65" s="1" customFormat="1" ht="31.5" customHeight="1">
      <c r="B398" s="32"/>
      <c r="C398" s="177" t="s">
        <v>560</v>
      </c>
      <c r="D398" s="177" t="s">
        <v>310</v>
      </c>
      <c r="E398" s="178" t="s">
        <v>561</v>
      </c>
      <c r="F398" s="253" t="s">
        <v>562</v>
      </c>
      <c r="G398" s="254"/>
      <c r="H398" s="254"/>
      <c r="I398" s="254"/>
      <c r="J398" s="179" t="s">
        <v>344</v>
      </c>
      <c r="K398" s="180">
        <v>0.15</v>
      </c>
      <c r="L398" s="255">
        <v>0</v>
      </c>
      <c r="M398" s="254"/>
      <c r="N398" s="256">
        <f>ROUND(L398*K398,2)</f>
        <v>0</v>
      </c>
      <c r="O398" s="247"/>
      <c r="P398" s="247"/>
      <c r="Q398" s="247"/>
      <c r="R398" s="34"/>
      <c r="T398" s="158" t="s">
        <v>21</v>
      </c>
      <c r="U398" s="41" t="s">
        <v>48</v>
      </c>
      <c r="V398" s="33"/>
      <c r="W398" s="159">
        <f>V398*K398</f>
        <v>0</v>
      </c>
      <c r="X398" s="159">
        <v>1.5E-3</v>
      </c>
      <c r="Y398" s="159">
        <f>X398*K398</f>
        <v>2.2499999999999999E-4</v>
      </c>
      <c r="Z398" s="159">
        <v>0</v>
      </c>
      <c r="AA398" s="160">
        <f>Z398*K398</f>
        <v>0</v>
      </c>
      <c r="AR398" s="15" t="s">
        <v>280</v>
      </c>
      <c r="AT398" s="15" t="s">
        <v>310</v>
      </c>
      <c r="AU398" s="15" t="s">
        <v>98</v>
      </c>
      <c r="AY398" s="15" t="s">
        <v>141</v>
      </c>
      <c r="BE398" s="101">
        <f>IF(U398="základní",N398,0)</f>
        <v>0</v>
      </c>
      <c r="BF398" s="101">
        <f>IF(U398="snížená",N398,0)</f>
        <v>0</v>
      </c>
      <c r="BG398" s="101">
        <f>IF(U398="zákl. přenesená",N398,0)</f>
        <v>0</v>
      </c>
      <c r="BH398" s="101">
        <f>IF(U398="sníž. přenesená",N398,0)</f>
        <v>0</v>
      </c>
      <c r="BI398" s="101">
        <f>IF(U398="nulová",N398,0)</f>
        <v>0</v>
      </c>
      <c r="BJ398" s="15" t="s">
        <v>23</v>
      </c>
      <c r="BK398" s="101">
        <f>ROUND(L398*K398,2)</f>
        <v>0</v>
      </c>
      <c r="BL398" s="15" t="s">
        <v>210</v>
      </c>
      <c r="BM398" s="15" t="s">
        <v>563</v>
      </c>
    </row>
    <row r="399" spans="2:65" s="1" customFormat="1" ht="31.5" customHeight="1">
      <c r="B399" s="32"/>
      <c r="C399" s="154" t="s">
        <v>564</v>
      </c>
      <c r="D399" s="154" t="s">
        <v>142</v>
      </c>
      <c r="E399" s="155" t="s">
        <v>565</v>
      </c>
      <c r="F399" s="246" t="s">
        <v>566</v>
      </c>
      <c r="G399" s="247"/>
      <c r="H399" s="247"/>
      <c r="I399" s="247"/>
      <c r="J399" s="156" t="s">
        <v>183</v>
      </c>
      <c r="K399" s="157">
        <v>22.5</v>
      </c>
      <c r="L399" s="248">
        <v>0</v>
      </c>
      <c r="M399" s="247"/>
      <c r="N399" s="249">
        <f>ROUND(L399*K399,2)</f>
        <v>0</v>
      </c>
      <c r="O399" s="247"/>
      <c r="P399" s="247"/>
      <c r="Q399" s="247"/>
      <c r="R399" s="34"/>
      <c r="T399" s="158" t="s">
        <v>21</v>
      </c>
      <c r="U399" s="41" t="s">
        <v>48</v>
      </c>
      <c r="V399" s="33"/>
      <c r="W399" s="159">
        <f>V399*K399</f>
        <v>0</v>
      </c>
      <c r="X399" s="159">
        <v>8.6999999999999994E-3</v>
      </c>
      <c r="Y399" s="159">
        <f>X399*K399</f>
        <v>0.19574999999999998</v>
      </c>
      <c r="Z399" s="159">
        <v>0</v>
      </c>
      <c r="AA399" s="160">
        <f>Z399*K399</f>
        <v>0</v>
      </c>
      <c r="AR399" s="15" t="s">
        <v>210</v>
      </c>
      <c r="AT399" s="15" t="s">
        <v>142</v>
      </c>
      <c r="AU399" s="15" t="s">
        <v>98</v>
      </c>
      <c r="AY399" s="15" t="s">
        <v>141</v>
      </c>
      <c r="BE399" s="101">
        <f>IF(U399="základní",N399,0)</f>
        <v>0</v>
      </c>
      <c r="BF399" s="101">
        <f>IF(U399="snížená",N399,0)</f>
        <v>0</v>
      </c>
      <c r="BG399" s="101">
        <f>IF(U399="zákl. přenesená",N399,0)</f>
        <v>0</v>
      </c>
      <c r="BH399" s="101">
        <f>IF(U399="sníž. přenesená",N399,0)</f>
        <v>0</v>
      </c>
      <c r="BI399" s="101">
        <f>IF(U399="nulová",N399,0)</f>
        <v>0</v>
      </c>
      <c r="BJ399" s="15" t="s">
        <v>23</v>
      </c>
      <c r="BK399" s="101">
        <f>ROUND(L399*K399,2)</f>
        <v>0</v>
      </c>
      <c r="BL399" s="15" t="s">
        <v>210</v>
      </c>
      <c r="BM399" s="15" t="s">
        <v>567</v>
      </c>
    </row>
    <row r="400" spans="2:65" s="10" customFormat="1" ht="22.5" customHeight="1">
      <c r="B400" s="161"/>
      <c r="C400" s="162"/>
      <c r="D400" s="162"/>
      <c r="E400" s="163" t="s">
        <v>21</v>
      </c>
      <c r="F400" s="240" t="s">
        <v>340</v>
      </c>
      <c r="G400" s="241"/>
      <c r="H400" s="241"/>
      <c r="I400" s="241"/>
      <c r="J400" s="162"/>
      <c r="K400" s="164">
        <v>22.5</v>
      </c>
      <c r="L400" s="162"/>
      <c r="M400" s="162"/>
      <c r="N400" s="162"/>
      <c r="O400" s="162"/>
      <c r="P400" s="162"/>
      <c r="Q400" s="162"/>
      <c r="R400" s="165"/>
      <c r="T400" s="166"/>
      <c r="U400" s="162"/>
      <c r="V400" s="162"/>
      <c r="W400" s="162"/>
      <c r="X400" s="162"/>
      <c r="Y400" s="162"/>
      <c r="Z400" s="162"/>
      <c r="AA400" s="167"/>
      <c r="AT400" s="168" t="s">
        <v>149</v>
      </c>
      <c r="AU400" s="168" t="s">
        <v>98</v>
      </c>
      <c r="AV400" s="10" t="s">
        <v>98</v>
      </c>
      <c r="AW400" s="10" t="s">
        <v>40</v>
      </c>
      <c r="AX400" s="10" t="s">
        <v>83</v>
      </c>
      <c r="AY400" s="168" t="s">
        <v>141</v>
      </c>
    </row>
    <row r="401" spans="2:65" s="11" customFormat="1" ht="22.5" customHeight="1">
      <c r="B401" s="169"/>
      <c r="C401" s="170"/>
      <c r="D401" s="170"/>
      <c r="E401" s="171" t="s">
        <v>21</v>
      </c>
      <c r="F401" s="250" t="s">
        <v>150</v>
      </c>
      <c r="G401" s="251"/>
      <c r="H401" s="251"/>
      <c r="I401" s="251"/>
      <c r="J401" s="170"/>
      <c r="K401" s="172">
        <v>22.5</v>
      </c>
      <c r="L401" s="170"/>
      <c r="M401" s="170"/>
      <c r="N401" s="170"/>
      <c r="O401" s="170"/>
      <c r="P401" s="170"/>
      <c r="Q401" s="170"/>
      <c r="R401" s="173"/>
      <c r="T401" s="174"/>
      <c r="U401" s="170"/>
      <c r="V401" s="170"/>
      <c r="W401" s="170"/>
      <c r="X401" s="170"/>
      <c r="Y401" s="170"/>
      <c r="Z401" s="170"/>
      <c r="AA401" s="175"/>
      <c r="AT401" s="176" t="s">
        <v>149</v>
      </c>
      <c r="AU401" s="176" t="s">
        <v>98</v>
      </c>
      <c r="AV401" s="11" t="s">
        <v>146</v>
      </c>
      <c r="AW401" s="11" t="s">
        <v>40</v>
      </c>
      <c r="AX401" s="11" t="s">
        <v>23</v>
      </c>
      <c r="AY401" s="176" t="s">
        <v>141</v>
      </c>
    </row>
    <row r="402" spans="2:65" s="1" customFormat="1" ht="44.25" customHeight="1">
      <c r="B402" s="32"/>
      <c r="C402" s="154" t="s">
        <v>568</v>
      </c>
      <c r="D402" s="154" t="s">
        <v>142</v>
      </c>
      <c r="E402" s="155" t="s">
        <v>569</v>
      </c>
      <c r="F402" s="246" t="s">
        <v>570</v>
      </c>
      <c r="G402" s="247"/>
      <c r="H402" s="247"/>
      <c r="I402" s="247"/>
      <c r="J402" s="156" t="s">
        <v>154</v>
      </c>
      <c r="K402" s="157">
        <v>397.27499999999998</v>
      </c>
      <c r="L402" s="248">
        <v>0</v>
      </c>
      <c r="M402" s="247"/>
      <c r="N402" s="249">
        <f>ROUND(L402*K402,2)</f>
        <v>0</v>
      </c>
      <c r="O402" s="247"/>
      <c r="P402" s="247"/>
      <c r="Q402" s="247"/>
      <c r="R402" s="34"/>
      <c r="T402" s="158" t="s">
        <v>21</v>
      </c>
      <c r="U402" s="41" t="s">
        <v>48</v>
      </c>
      <c r="V402" s="33"/>
      <c r="W402" s="159">
        <f>V402*K402</f>
        <v>0</v>
      </c>
      <c r="X402" s="159">
        <v>4.0000000000000003E-5</v>
      </c>
      <c r="Y402" s="159">
        <f>X402*K402</f>
        <v>1.5890999999999999E-2</v>
      </c>
      <c r="Z402" s="159">
        <v>0</v>
      </c>
      <c r="AA402" s="160">
        <f>Z402*K402</f>
        <v>0</v>
      </c>
      <c r="AR402" s="15" t="s">
        <v>210</v>
      </c>
      <c r="AT402" s="15" t="s">
        <v>142</v>
      </c>
      <c r="AU402" s="15" t="s">
        <v>98</v>
      </c>
      <c r="AY402" s="15" t="s">
        <v>141</v>
      </c>
      <c r="BE402" s="101">
        <f>IF(U402="základní",N402,0)</f>
        <v>0</v>
      </c>
      <c r="BF402" s="101">
        <f>IF(U402="snížená",N402,0)</f>
        <v>0</v>
      </c>
      <c r="BG402" s="101">
        <f>IF(U402="zákl. přenesená",N402,0)</f>
        <v>0</v>
      </c>
      <c r="BH402" s="101">
        <f>IF(U402="sníž. přenesená",N402,0)</f>
        <v>0</v>
      </c>
      <c r="BI402" s="101">
        <f>IF(U402="nulová",N402,0)</f>
        <v>0</v>
      </c>
      <c r="BJ402" s="15" t="s">
        <v>23</v>
      </c>
      <c r="BK402" s="101">
        <f>ROUND(L402*K402,2)</f>
        <v>0</v>
      </c>
      <c r="BL402" s="15" t="s">
        <v>210</v>
      </c>
      <c r="BM402" s="15" t="s">
        <v>571</v>
      </c>
    </row>
    <row r="403" spans="2:65" s="10" customFormat="1" ht="44.25" customHeight="1">
      <c r="B403" s="161"/>
      <c r="C403" s="162"/>
      <c r="D403" s="162"/>
      <c r="E403" s="163" t="s">
        <v>21</v>
      </c>
      <c r="F403" s="240" t="s">
        <v>419</v>
      </c>
      <c r="G403" s="241"/>
      <c r="H403" s="241"/>
      <c r="I403" s="241"/>
      <c r="J403" s="162"/>
      <c r="K403" s="164">
        <v>397.27499999999998</v>
      </c>
      <c r="L403" s="162"/>
      <c r="M403" s="162"/>
      <c r="N403" s="162"/>
      <c r="O403" s="162"/>
      <c r="P403" s="162"/>
      <c r="Q403" s="162"/>
      <c r="R403" s="165"/>
      <c r="T403" s="166"/>
      <c r="U403" s="162"/>
      <c r="V403" s="162"/>
      <c r="W403" s="162"/>
      <c r="X403" s="162"/>
      <c r="Y403" s="162"/>
      <c r="Z403" s="162"/>
      <c r="AA403" s="167"/>
      <c r="AT403" s="168" t="s">
        <v>149</v>
      </c>
      <c r="AU403" s="168" t="s">
        <v>98</v>
      </c>
      <c r="AV403" s="10" t="s">
        <v>98</v>
      </c>
      <c r="AW403" s="10" t="s">
        <v>40</v>
      </c>
      <c r="AX403" s="10" t="s">
        <v>83</v>
      </c>
      <c r="AY403" s="168" t="s">
        <v>141</v>
      </c>
    </row>
    <row r="404" spans="2:65" s="11" customFormat="1" ht="22.5" customHeight="1">
      <c r="B404" s="169"/>
      <c r="C404" s="170"/>
      <c r="D404" s="170"/>
      <c r="E404" s="171" t="s">
        <v>21</v>
      </c>
      <c r="F404" s="250" t="s">
        <v>150</v>
      </c>
      <c r="G404" s="251"/>
      <c r="H404" s="251"/>
      <c r="I404" s="251"/>
      <c r="J404" s="170"/>
      <c r="K404" s="172">
        <v>397.27499999999998</v>
      </c>
      <c r="L404" s="170"/>
      <c r="M404" s="170"/>
      <c r="N404" s="170"/>
      <c r="O404" s="170"/>
      <c r="P404" s="170"/>
      <c r="Q404" s="170"/>
      <c r="R404" s="173"/>
      <c r="T404" s="174"/>
      <c r="U404" s="170"/>
      <c r="V404" s="170"/>
      <c r="W404" s="170"/>
      <c r="X404" s="170"/>
      <c r="Y404" s="170"/>
      <c r="Z404" s="170"/>
      <c r="AA404" s="175"/>
      <c r="AT404" s="176" t="s">
        <v>149</v>
      </c>
      <c r="AU404" s="176" t="s">
        <v>98</v>
      </c>
      <c r="AV404" s="11" t="s">
        <v>146</v>
      </c>
      <c r="AW404" s="11" t="s">
        <v>40</v>
      </c>
      <c r="AX404" s="11" t="s">
        <v>23</v>
      </c>
      <c r="AY404" s="176" t="s">
        <v>141</v>
      </c>
    </row>
    <row r="405" spans="2:65" s="1" customFormat="1" ht="31.5" customHeight="1">
      <c r="B405" s="32"/>
      <c r="C405" s="154" t="s">
        <v>572</v>
      </c>
      <c r="D405" s="154" t="s">
        <v>142</v>
      </c>
      <c r="E405" s="155" t="s">
        <v>573</v>
      </c>
      <c r="F405" s="246" t="s">
        <v>574</v>
      </c>
      <c r="G405" s="247"/>
      <c r="H405" s="247"/>
      <c r="I405" s="247"/>
      <c r="J405" s="156" t="s">
        <v>154</v>
      </c>
      <c r="K405" s="157">
        <v>330.74</v>
      </c>
      <c r="L405" s="248">
        <v>0</v>
      </c>
      <c r="M405" s="247"/>
      <c r="N405" s="249">
        <f>ROUND(L405*K405,2)</f>
        <v>0</v>
      </c>
      <c r="O405" s="247"/>
      <c r="P405" s="247"/>
      <c r="Q405" s="247"/>
      <c r="R405" s="34"/>
      <c r="T405" s="158" t="s">
        <v>21</v>
      </c>
      <c r="U405" s="41" t="s">
        <v>48</v>
      </c>
      <c r="V405" s="33"/>
      <c r="W405" s="159">
        <f>V405*K405</f>
        <v>0</v>
      </c>
      <c r="X405" s="159">
        <v>0</v>
      </c>
      <c r="Y405" s="159">
        <f>X405*K405</f>
        <v>0</v>
      </c>
      <c r="Z405" s="159">
        <v>6.6400000000000001E-2</v>
      </c>
      <c r="AA405" s="160">
        <f>Z405*K405</f>
        <v>21.961136</v>
      </c>
      <c r="AR405" s="15" t="s">
        <v>210</v>
      </c>
      <c r="AT405" s="15" t="s">
        <v>142</v>
      </c>
      <c r="AU405" s="15" t="s">
        <v>98</v>
      </c>
      <c r="AY405" s="15" t="s">
        <v>141</v>
      </c>
      <c r="BE405" s="101">
        <f>IF(U405="základní",N405,0)</f>
        <v>0</v>
      </c>
      <c r="BF405" s="101">
        <f>IF(U405="snížená",N405,0)</f>
        <v>0</v>
      </c>
      <c r="BG405" s="101">
        <f>IF(U405="zákl. přenesená",N405,0)</f>
        <v>0</v>
      </c>
      <c r="BH405" s="101">
        <f>IF(U405="sníž. přenesená",N405,0)</f>
        <v>0</v>
      </c>
      <c r="BI405" s="101">
        <f>IF(U405="nulová",N405,0)</f>
        <v>0</v>
      </c>
      <c r="BJ405" s="15" t="s">
        <v>23</v>
      </c>
      <c r="BK405" s="101">
        <f>ROUND(L405*K405,2)</f>
        <v>0</v>
      </c>
      <c r="BL405" s="15" t="s">
        <v>210</v>
      </c>
      <c r="BM405" s="15" t="s">
        <v>575</v>
      </c>
    </row>
    <row r="406" spans="2:65" s="10" customFormat="1" ht="44.25" customHeight="1">
      <c r="B406" s="161"/>
      <c r="C406" s="162"/>
      <c r="D406" s="162"/>
      <c r="E406" s="163" t="s">
        <v>21</v>
      </c>
      <c r="F406" s="240" t="s">
        <v>576</v>
      </c>
      <c r="G406" s="241"/>
      <c r="H406" s="241"/>
      <c r="I406" s="241"/>
      <c r="J406" s="162"/>
      <c r="K406" s="164">
        <v>330.74</v>
      </c>
      <c r="L406" s="162"/>
      <c r="M406" s="162"/>
      <c r="N406" s="162"/>
      <c r="O406" s="162"/>
      <c r="P406" s="162"/>
      <c r="Q406" s="162"/>
      <c r="R406" s="165"/>
      <c r="T406" s="166"/>
      <c r="U406" s="162"/>
      <c r="V406" s="162"/>
      <c r="W406" s="162"/>
      <c r="X406" s="162"/>
      <c r="Y406" s="162"/>
      <c r="Z406" s="162"/>
      <c r="AA406" s="167"/>
      <c r="AT406" s="168" t="s">
        <v>149</v>
      </c>
      <c r="AU406" s="168" t="s">
        <v>98</v>
      </c>
      <c r="AV406" s="10" t="s">
        <v>98</v>
      </c>
      <c r="AW406" s="10" t="s">
        <v>40</v>
      </c>
      <c r="AX406" s="10" t="s">
        <v>83</v>
      </c>
      <c r="AY406" s="168" t="s">
        <v>141</v>
      </c>
    </row>
    <row r="407" spans="2:65" s="11" customFormat="1" ht="22.5" customHeight="1">
      <c r="B407" s="169"/>
      <c r="C407" s="170"/>
      <c r="D407" s="170"/>
      <c r="E407" s="171" t="s">
        <v>21</v>
      </c>
      <c r="F407" s="250" t="s">
        <v>150</v>
      </c>
      <c r="G407" s="251"/>
      <c r="H407" s="251"/>
      <c r="I407" s="251"/>
      <c r="J407" s="170"/>
      <c r="K407" s="172">
        <v>330.74</v>
      </c>
      <c r="L407" s="170"/>
      <c r="M407" s="170"/>
      <c r="N407" s="170"/>
      <c r="O407" s="170"/>
      <c r="P407" s="170"/>
      <c r="Q407" s="170"/>
      <c r="R407" s="173"/>
      <c r="T407" s="174"/>
      <c r="U407" s="170"/>
      <c r="V407" s="170"/>
      <c r="W407" s="170"/>
      <c r="X407" s="170"/>
      <c r="Y407" s="170"/>
      <c r="Z407" s="170"/>
      <c r="AA407" s="175"/>
      <c r="AT407" s="176" t="s">
        <v>149</v>
      </c>
      <c r="AU407" s="176" t="s">
        <v>98</v>
      </c>
      <c r="AV407" s="11" t="s">
        <v>146</v>
      </c>
      <c r="AW407" s="11" t="s">
        <v>40</v>
      </c>
      <c r="AX407" s="11" t="s">
        <v>23</v>
      </c>
      <c r="AY407" s="176" t="s">
        <v>141</v>
      </c>
    </row>
    <row r="408" spans="2:65" s="1" customFormat="1" ht="31.5" customHeight="1">
      <c r="B408" s="32"/>
      <c r="C408" s="154" t="s">
        <v>577</v>
      </c>
      <c r="D408" s="154" t="s">
        <v>142</v>
      </c>
      <c r="E408" s="155" t="s">
        <v>578</v>
      </c>
      <c r="F408" s="246" t="s">
        <v>579</v>
      </c>
      <c r="G408" s="247"/>
      <c r="H408" s="247"/>
      <c r="I408" s="247"/>
      <c r="J408" s="156" t="s">
        <v>154</v>
      </c>
      <c r="K408" s="157">
        <v>41.341999999999999</v>
      </c>
      <c r="L408" s="248">
        <v>0</v>
      </c>
      <c r="M408" s="247"/>
      <c r="N408" s="249">
        <f>ROUND(L408*K408,2)</f>
        <v>0</v>
      </c>
      <c r="O408" s="247"/>
      <c r="P408" s="247"/>
      <c r="Q408" s="247"/>
      <c r="R408" s="34"/>
      <c r="T408" s="158" t="s">
        <v>21</v>
      </c>
      <c r="U408" s="41" t="s">
        <v>48</v>
      </c>
      <c r="V408" s="33"/>
      <c r="W408" s="159">
        <f>V408*K408</f>
        <v>0</v>
      </c>
      <c r="X408" s="159">
        <v>0</v>
      </c>
      <c r="Y408" s="159">
        <f>X408*K408</f>
        <v>0</v>
      </c>
      <c r="Z408" s="159">
        <v>6.6400000000000001E-2</v>
      </c>
      <c r="AA408" s="160">
        <f>Z408*K408</f>
        <v>2.7451088000000001</v>
      </c>
      <c r="AR408" s="15" t="s">
        <v>210</v>
      </c>
      <c r="AT408" s="15" t="s">
        <v>142</v>
      </c>
      <c r="AU408" s="15" t="s">
        <v>98</v>
      </c>
      <c r="AY408" s="15" t="s">
        <v>141</v>
      </c>
      <c r="BE408" s="101">
        <f>IF(U408="základní",N408,0)</f>
        <v>0</v>
      </c>
      <c r="BF408" s="101">
        <f>IF(U408="snížená",N408,0)</f>
        <v>0</v>
      </c>
      <c r="BG408" s="101">
        <f>IF(U408="zákl. přenesená",N408,0)</f>
        <v>0</v>
      </c>
      <c r="BH408" s="101">
        <f>IF(U408="sníž. přenesená",N408,0)</f>
        <v>0</v>
      </c>
      <c r="BI408" s="101">
        <f>IF(U408="nulová",N408,0)</f>
        <v>0</v>
      </c>
      <c r="BJ408" s="15" t="s">
        <v>23</v>
      </c>
      <c r="BK408" s="101">
        <f>ROUND(L408*K408,2)</f>
        <v>0</v>
      </c>
      <c r="BL408" s="15" t="s">
        <v>210</v>
      </c>
      <c r="BM408" s="15" t="s">
        <v>580</v>
      </c>
    </row>
    <row r="409" spans="2:65" s="10" customFormat="1" ht="44.25" customHeight="1">
      <c r="B409" s="161"/>
      <c r="C409" s="162"/>
      <c r="D409" s="162"/>
      <c r="E409" s="163" t="s">
        <v>21</v>
      </c>
      <c r="F409" s="240" t="s">
        <v>581</v>
      </c>
      <c r="G409" s="241"/>
      <c r="H409" s="241"/>
      <c r="I409" s="241"/>
      <c r="J409" s="162"/>
      <c r="K409" s="164">
        <v>41.341999999999999</v>
      </c>
      <c r="L409" s="162"/>
      <c r="M409" s="162"/>
      <c r="N409" s="162"/>
      <c r="O409" s="162"/>
      <c r="P409" s="162"/>
      <c r="Q409" s="162"/>
      <c r="R409" s="165"/>
      <c r="T409" s="166"/>
      <c r="U409" s="162"/>
      <c r="V409" s="162"/>
      <c r="W409" s="162"/>
      <c r="X409" s="162"/>
      <c r="Y409" s="162"/>
      <c r="Z409" s="162"/>
      <c r="AA409" s="167"/>
      <c r="AT409" s="168" t="s">
        <v>149</v>
      </c>
      <c r="AU409" s="168" t="s">
        <v>98</v>
      </c>
      <c r="AV409" s="10" t="s">
        <v>98</v>
      </c>
      <c r="AW409" s="10" t="s">
        <v>40</v>
      </c>
      <c r="AX409" s="10" t="s">
        <v>83</v>
      </c>
      <c r="AY409" s="168" t="s">
        <v>141</v>
      </c>
    </row>
    <row r="410" spans="2:65" s="11" customFormat="1" ht="22.5" customHeight="1">
      <c r="B410" s="169"/>
      <c r="C410" s="170"/>
      <c r="D410" s="170"/>
      <c r="E410" s="171" t="s">
        <v>21</v>
      </c>
      <c r="F410" s="250" t="s">
        <v>150</v>
      </c>
      <c r="G410" s="251"/>
      <c r="H410" s="251"/>
      <c r="I410" s="251"/>
      <c r="J410" s="170"/>
      <c r="K410" s="172">
        <v>41.341999999999999</v>
      </c>
      <c r="L410" s="170"/>
      <c r="M410" s="170"/>
      <c r="N410" s="170"/>
      <c r="O410" s="170"/>
      <c r="P410" s="170"/>
      <c r="Q410" s="170"/>
      <c r="R410" s="173"/>
      <c r="T410" s="174"/>
      <c r="U410" s="170"/>
      <c r="V410" s="170"/>
      <c r="W410" s="170"/>
      <c r="X410" s="170"/>
      <c r="Y410" s="170"/>
      <c r="Z410" s="170"/>
      <c r="AA410" s="175"/>
      <c r="AT410" s="176" t="s">
        <v>149</v>
      </c>
      <c r="AU410" s="176" t="s">
        <v>98</v>
      </c>
      <c r="AV410" s="11" t="s">
        <v>146</v>
      </c>
      <c r="AW410" s="11" t="s">
        <v>40</v>
      </c>
      <c r="AX410" s="11" t="s">
        <v>23</v>
      </c>
      <c r="AY410" s="176" t="s">
        <v>141</v>
      </c>
    </row>
    <row r="411" spans="2:65" s="1" customFormat="1" ht="31.5" customHeight="1">
      <c r="B411" s="32"/>
      <c r="C411" s="154" t="s">
        <v>582</v>
      </c>
      <c r="D411" s="154" t="s">
        <v>142</v>
      </c>
      <c r="E411" s="155" t="s">
        <v>583</v>
      </c>
      <c r="F411" s="246" t="s">
        <v>584</v>
      </c>
      <c r="G411" s="247"/>
      <c r="H411" s="247"/>
      <c r="I411" s="247"/>
      <c r="J411" s="156" t="s">
        <v>154</v>
      </c>
      <c r="K411" s="157">
        <v>41.341999999999999</v>
      </c>
      <c r="L411" s="248">
        <v>0</v>
      </c>
      <c r="M411" s="247"/>
      <c r="N411" s="249">
        <f>ROUND(L411*K411,2)</f>
        <v>0</v>
      </c>
      <c r="O411" s="247"/>
      <c r="P411" s="247"/>
      <c r="Q411" s="247"/>
      <c r="R411" s="34"/>
      <c r="T411" s="158" t="s">
        <v>21</v>
      </c>
      <c r="U411" s="41" t="s">
        <v>48</v>
      </c>
      <c r="V411" s="33"/>
      <c r="W411" s="159">
        <f>V411*K411</f>
        <v>0</v>
      </c>
      <c r="X411" s="159">
        <v>0</v>
      </c>
      <c r="Y411" s="159">
        <f>X411*K411</f>
        <v>0</v>
      </c>
      <c r="Z411" s="159">
        <v>7.5190000000000007E-2</v>
      </c>
      <c r="AA411" s="160">
        <f>Z411*K411</f>
        <v>3.1085049800000002</v>
      </c>
      <c r="AR411" s="15" t="s">
        <v>210</v>
      </c>
      <c r="AT411" s="15" t="s">
        <v>142</v>
      </c>
      <c r="AU411" s="15" t="s">
        <v>98</v>
      </c>
      <c r="AY411" s="15" t="s">
        <v>141</v>
      </c>
      <c r="BE411" s="101">
        <f>IF(U411="základní",N411,0)</f>
        <v>0</v>
      </c>
      <c r="BF411" s="101">
        <f>IF(U411="snížená",N411,0)</f>
        <v>0</v>
      </c>
      <c r="BG411" s="101">
        <f>IF(U411="zákl. přenesená",N411,0)</f>
        <v>0</v>
      </c>
      <c r="BH411" s="101">
        <f>IF(U411="sníž. přenesená",N411,0)</f>
        <v>0</v>
      </c>
      <c r="BI411" s="101">
        <f>IF(U411="nulová",N411,0)</f>
        <v>0</v>
      </c>
      <c r="BJ411" s="15" t="s">
        <v>23</v>
      </c>
      <c r="BK411" s="101">
        <f>ROUND(L411*K411,2)</f>
        <v>0</v>
      </c>
      <c r="BL411" s="15" t="s">
        <v>210</v>
      </c>
      <c r="BM411" s="15" t="s">
        <v>585</v>
      </c>
    </row>
    <row r="412" spans="2:65" s="10" customFormat="1" ht="44.25" customHeight="1">
      <c r="B412" s="161"/>
      <c r="C412" s="162"/>
      <c r="D412" s="162"/>
      <c r="E412" s="163" t="s">
        <v>21</v>
      </c>
      <c r="F412" s="240" t="s">
        <v>586</v>
      </c>
      <c r="G412" s="241"/>
      <c r="H412" s="241"/>
      <c r="I412" s="241"/>
      <c r="J412" s="162"/>
      <c r="K412" s="164">
        <v>41.341999999999999</v>
      </c>
      <c r="L412" s="162"/>
      <c r="M412" s="162"/>
      <c r="N412" s="162"/>
      <c r="O412" s="162"/>
      <c r="P412" s="162"/>
      <c r="Q412" s="162"/>
      <c r="R412" s="165"/>
      <c r="T412" s="166"/>
      <c r="U412" s="162"/>
      <c r="V412" s="162"/>
      <c r="W412" s="162"/>
      <c r="X412" s="162"/>
      <c r="Y412" s="162"/>
      <c r="Z412" s="162"/>
      <c r="AA412" s="167"/>
      <c r="AT412" s="168" t="s">
        <v>149</v>
      </c>
      <c r="AU412" s="168" t="s">
        <v>98</v>
      </c>
      <c r="AV412" s="10" t="s">
        <v>98</v>
      </c>
      <c r="AW412" s="10" t="s">
        <v>40</v>
      </c>
      <c r="AX412" s="10" t="s">
        <v>83</v>
      </c>
      <c r="AY412" s="168" t="s">
        <v>141</v>
      </c>
    </row>
    <row r="413" spans="2:65" s="11" customFormat="1" ht="22.5" customHeight="1">
      <c r="B413" s="169"/>
      <c r="C413" s="170"/>
      <c r="D413" s="170"/>
      <c r="E413" s="171" t="s">
        <v>21</v>
      </c>
      <c r="F413" s="250" t="s">
        <v>150</v>
      </c>
      <c r="G413" s="251"/>
      <c r="H413" s="251"/>
      <c r="I413" s="251"/>
      <c r="J413" s="170"/>
      <c r="K413" s="172">
        <v>41.341999999999999</v>
      </c>
      <c r="L413" s="170"/>
      <c r="M413" s="170"/>
      <c r="N413" s="170"/>
      <c r="O413" s="170"/>
      <c r="P413" s="170"/>
      <c r="Q413" s="170"/>
      <c r="R413" s="173"/>
      <c r="T413" s="174"/>
      <c r="U413" s="170"/>
      <c r="V413" s="170"/>
      <c r="W413" s="170"/>
      <c r="X413" s="170"/>
      <c r="Y413" s="170"/>
      <c r="Z413" s="170"/>
      <c r="AA413" s="175"/>
      <c r="AT413" s="176" t="s">
        <v>149</v>
      </c>
      <c r="AU413" s="176" t="s">
        <v>98</v>
      </c>
      <c r="AV413" s="11" t="s">
        <v>146</v>
      </c>
      <c r="AW413" s="11" t="s">
        <v>40</v>
      </c>
      <c r="AX413" s="11" t="s">
        <v>23</v>
      </c>
      <c r="AY413" s="176" t="s">
        <v>141</v>
      </c>
    </row>
    <row r="414" spans="2:65" s="1" customFormat="1" ht="31.5" customHeight="1">
      <c r="B414" s="32"/>
      <c r="C414" s="154" t="s">
        <v>587</v>
      </c>
      <c r="D414" s="154" t="s">
        <v>142</v>
      </c>
      <c r="E414" s="155" t="s">
        <v>588</v>
      </c>
      <c r="F414" s="246" t="s">
        <v>589</v>
      </c>
      <c r="G414" s="247"/>
      <c r="H414" s="247"/>
      <c r="I414" s="247"/>
      <c r="J414" s="156" t="s">
        <v>154</v>
      </c>
      <c r="K414" s="157">
        <v>372.08199999999999</v>
      </c>
      <c r="L414" s="248">
        <v>0</v>
      </c>
      <c r="M414" s="247"/>
      <c r="N414" s="249">
        <f>ROUND(L414*K414,2)</f>
        <v>0</v>
      </c>
      <c r="O414" s="247"/>
      <c r="P414" s="247"/>
      <c r="Q414" s="247"/>
      <c r="R414" s="34"/>
      <c r="T414" s="158" t="s">
        <v>21</v>
      </c>
      <c r="U414" s="41" t="s">
        <v>48</v>
      </c>
      <c r="V414" s="33"/>
      <c r="W414" s="159">
        <f>V414*K414</f>
        <v>0</v>
      </c>
      <c r="X414" s="159">
        <v>0</v>
      </c>
      <c r="Y414" s="159">
        <f>X414*K414</f>
        <v>0</v>
      </c>
      <c r="Z414" s="159">
        <v>0</v>
      </c>
      <c r="AA414" s="160">
        <f>Z414*K414</f>
        <v>0</v>
      </c>
      <c r="AR414" s="15" t="s">
        <v>210</v>
      </c>
      <c r="AT414" s="15" t="s">
        <v>142</v>
      </c>
      <c r="AU414" s="15" t="s">
        <v>98</v>
      </c>
      <c r="AY414" s="15" t="s">
        <v>141</v>
      </c>
      <c r="BE414" s="101">
        <f>IF(U414="základní",N414,0)</f>
        <v>0</v>
      </c>
      <c r="BF414" s="101">
        <f>IF(U414="snížená",N414,0)</f>
        <v>0</v>
      </c>
      <c r="BG414" s="101">
        <f>IF(U414="zákl. přenesená",N414,0)</f>
        <v>0</v>
      </c>
      <c r="BH414" s="101">
        <f>IF(U414="sníž. přenesená",N414,0)</f>
        <v>0</v>
      </c>
      <c r="BI414" s="101">
        <f>IF(U414="nulová",N414,0)</f>
        <v>0</v>
      </c>
      <c r="BJ414" s="15" t="s">
        <v>23</v>
      </c>
      <c r="BK414" s="101">
        <f>ROUND(L414*K414,2)</f>
        <v>0</v>
      </c>
      <c r="BL414" s="15" t="s">
        <v>210</v>
      </c>
      <c r="BM414" s="15" t="s">
        <v>590</v>
      </c>
    </row>
    <row r="415" spans="2:65" s="10" customFormat="1" ht="44.25" customHeight="1">
      <c r="B415" s="161"/>
      <c r="C415" s="162"/>
      <c r="D415" s="162"/>
      <c r="E415" s="163" t="s">
        <v>21</v>
      </c>
      <c r="F415" s="240" t="s">
        <v>591</v>
      </c>
      <c r="G415" s="241"/>
      <c r="H415" s="241"/>
      <c r="I415" s="241"/>
      <c r="J415" s="162"/>
      <c r="K415" s="164">
        <v>372.08199999999999</v>
      </c>
      <c r="L415" s="162"/>
      <c r="M415" s="162"/>
      <c r="N415" s="162"/>
      <c r="O415" s="162"/>
      <c r="P415" s="162"/>
      <c r="Q415" s="162"/>
      <c r="R415" s="165"/>
      <c r="T415" s="166"/>
      <c r="U415" s="162"/>
      <c r="V415" s="162"/>
      <c r="W415" s="162"/>
      <c r="X415" s="162"/>
      <c r="Y415" s="162"/>
      <c r="Z415" s="162"/>
      <c r="AA415" s="167"/>
      <c r="AT415" s="168" t="s">
        <v>149</v>
      </c>
      <c r="AU415" s="168" t="s">
        <v>98</v>
      </c>
      <c r="AV415" s="10" t="s">
        <v>98</v>
      </c>
      <c r="AW415" s="10" t="s">
        <v>40</v>
      </c>
      <c r="AX415" s="10" t="s">
        <v>83</v>
      </c>
      <c r="AY415" s="168" t="s">
        <v>141</v>
      </c>
    </row>
    <row r="416" spans="2:65" s="11" customFormat="1" ht="22.5" customHeight="1">
      <c r="B416" s="169"/>
      <c r="C416" s="170"/>
      <c r="D416" s="170"/>
      <c r="E416" s="171" t="s">
        <v>21</v>
      </c>
      <c r="F416" s="250" t="s">
        <v>150</v>
      </c>
      <c r="G416" s="251"/>
      <c r="H416" s="251"/>
      <c r="I416" s="251"/>
      <c r="J416" s="170"/>
      <c r="K416" s="172">
        <v>372.08199999999999</v>
      </c>
      <c r="L416" s="170"/>
      <c r="M416" s="170"/>
      <c r="N416" s="170"/>
      <c r="O416" s="170"/>
      <c r="P416" s="170"/>
      <c r="Q416" s="170"/>
      <c r="R416" s="173"/>
      <c r="T416" s="174"/>
      <c r="U416" s="170"/>
      <c r="V416" s="170"/>
      <c r="W416" s="170"/>
      <c r="X416" s="170"/>
      <c r="Y416" s="170"/>
      <c r="Z416" s="170"/>
      <c r="AA416" s="175"/>
      <c r="AT416" s="176" t="s">
        <v>149</v>
      </c>
      <c r="AU416" s="176" t="s">
        <v>98</v>
      </c>
      <c r="AV416" s="11" t="s">
        <v>146</v>
      </c>
      <c r="AW416" s="11" t="s">
        <v>40</v>
      </c>
      <c r="AX416" s="11" t="s">
        <v>23</v>
      </c>
      <c r="AY416" s="176" t="s">
        <v>141</v>
      </c>
    </row>
    <row r="417" spans="2:65" s="1" customFormat="1" ht="31.5" customHeight="1">
      <c r="B417" s="32"/>
      <c r="C417" s="154" t="s">
        <v>501</v>
      </c>
      <c r="D417" s="154" t="s">
        <v>142</v>
      </c>
      <c r="E417" s="155" t="s">
        <v>592</v>
      </c>
      <c r="F417" s="246" t="s">
        <v>593</v>
      </c>
      <c r="G417" s="247"/>
      <c r="H417" s="247"/>
      <c r="I417" s="247"/>
      <c r="J417" s="156" t="s">
        <v>154</v>
      </c>
      <c r="K417" s="157">
        <v>41.341999999999999</v>
      </c>
      <c r="L417" s="248">
        <v>0</v>
      </c>
      <c r="M417" s="247"/>
      <c r="N417" s="249">
        <f>ROUND(L417*K417,2)</f>
        <v>0</v>
      </c>
      <c r="O417" s="247"/>
      <c r="P417" s="247"/>
      <c r="Q417" s="247"/>
      <c r="R417" s="34"/>
      <c r="T417" s="158" t="s">
        <v>21</v>
      </c>
      <c r="U417" s="41" t="s">
        <v>48</v>
      </c>
      <c r="V417" s="33"/>
      <c r="W417" s="159">
        <f>V417*K417</f>
        <v>0</v>
      </c>
      <c r="X417" s="159">
        <v>0</v>
      </c>
      <c r="Y417" s="159">
        <f>X417*K417</f>
        <v>0</v>
      </c>
      <c r="Z417" s="159">
        <v>0</v>
      </c>
      <c r="AA417" s="160">
        <f>Z417*K417</f>
        <v>0</v>
      </c>
      <c r="AR417" s="15" t="s">
        <v>210</v>
      </c>
      <c r="AT417" s="15" t="s">
        <v>142</v>
      </c>
      <c r="AU417" s="15" t="s">
        <v>98</v>
      </c>
      <c r="AY417" s="15" t="s">
        <v>141</v>
      </c>
      <c r="BE417" s="101">
        <f>IF(U417="základní",N417,0)</f>
        <v>0</v>
      </c>
      <c r="BF417" s="101">
        <f>IF(U417="snížená",N417,0)</f>
        <v>0</v>
      </c>
      <c r="BG417" s="101">
        <f>IF(U417="zákl. přenesená",N417,0)</f>
        <v>0</v>
      </c>
      <c r="BH417" s="101">
        <f>IF(U417="sníž. přenesená",N417,0)</f>
        <v>0</v>
      </c>
      <c r="BI417" s="101">
        <f>IF(U417="nulová",N417,0)</f>
        <v>0</v>
      </c>
      <c r="BJ417" s="15" t="s">
        <v>23</v>
      </c>
      <c r="BK417" s="101">
        <f>ROUND(L417*K417,2)</f>
        <v>0</v>
      </c>
      <c r="BL417" s="15" t="s">
        <v>210</v>
      </c>
      <c r="BM417" s="15" t="s">
        <v>594</v>
      </c>
    </row>
    <row r="418" spans="2:65" s="10" customFormat="1" ht="44.25" customHeight="1">
      <c r="B418" s="161"/>
      <c r="C418" s="162"/>
      <c r="D418" s="162"/>
      <c r="E418" s="163" t="s">
        <v>21</v>
      </c>
      <c r="F418" s="240" t="s">
        <v>581</v>
      </c>
      <c r="G418" s="241"/>
      <c r="H418" s="241"/>
      <c r="I418" s="241"/>
      <c r="J418" s="162"/>
      <c r="K418" s="164">
        <v>41.341999999999999</v>
      </c>
      <c r="L418" s="162"/>
      <c r="M418" s="162"/>
      <c r="N418" s="162"/>
      <c r="O418" s="162"/>
      <c r="P418" s="162"/>
      <c r="Q418" s="162"/>
      <c r="R418" s="165"/>
      <c r="T418" s="166"/>
      <c r="U418" s="162"/>
      <c r="V418" s="162"/>
      <c r="W418" s="162"/>
      <c r="X418" s="162"/>
      <c r="Y418" s="162"/>
      <c r="Z418" s="162"/>
      <c r="AA418" s="167"/>
      <c r="AT418" s="168" t="s">
        <v>149</v>
      </c>
      <c r="AU418" s="168" t="s">
        <v>98</v>
      </c>
      <c r="AV418" s="10" t="s">
        <v>98</v>
      </c>
      <c r="AW418" s="10" t="s">
        <v>40</v>
      </c>
      <c r="AX418" s="10" t="s">
        <v>83</v>
      </c>
      <c r="AY418" s="168" t="s">
        <v>141</v>
      </c>
    </row>
    <row r="419" spans="2:65" s="11" customFormat="1" ht="22.5" customHeight="1">
      <c r="B419" s="169"/>
      <c r="C419" s="170"/>
      <c r="D419" s="170"/>
      <c r="E419" s="171" t="s">
        <v>21</v>
      </c>
      <c r="F419" s="250" t="s">
        <v>150</v>
      </c>
      <c r="G419" s="251"/>
      <c r="H419" s="251"/>
      <c r="I419" s="251"/>
      <c r="J419" s="170"/>
      <c r="K419" s="172">
        <v>41.341999999999999</v>
      </c>
      <c r="L419" s="170"/>
      <c r="M419" s="170"/>
      <c r="N419" s="170"/>
      <c r="O419" s="170"/>
      <c r="P419" s="170"/>
      <c r="Q419" s="170"/>
      <c r="R419" s="173"/>
      <c r="T419" s="174"/>
      <c r="U419" s="170"/>
      <c r="V419" s="170"/>
      <c r="W419" s="170"/>
      <c r="X419" s="170"/>
      <c r="Y419" s="170"/>
      <c r="Z419" s="170"/>
      <c r="AA419" s="175"/>
      <c r="AT419" s="176" t="s">
        <v>149</v>
      </c>
      <c r="AU419" s="176" t="s">
        <v>98</v>
      </c>
      <c r="AV419" s="11" t="s">
        <v>146</v>
      </c>
      <c r="AW419" s="11" t="s">
        <v>40</v>
      </c>
      <c r="AX419" s="11" t="s">
        <v>23</v>
      </c>
      <c r="AY419" s="176" t="s">
        <v>141</v>
      </c>
    </row>
    <row r="420" spans="2:65" s="1" customFormat="1" ht="44.25" customHeight="1">
      <c r="B420" s="32"/>
      <c r="C420" s="154" t="s">
        <v>595</v>
      </c>
      <c r="D420" s="154" t="s">
        <v>142</v>
      </c>
      <c r="E420" s="155" t="s">
        <v>596</v>
      </c>
      <c r="F420" s="246" t="s">
        <v>597</v>
      </c>
      <c r="G420" s="247"/>
      <c r="H420" s="247"/>
      <c r="I420" s="247"/>
      <c r="J420" s="156" t="s">
        <v>183</v>
      </c>
      <c r="K420" s="157">
        <v>19.8</v>
      </c>
      <c r="L420" s="248">
        <v>0</v>
      </c>
      <c r="M420" s="247"/>
      <c r="N420" s="249">
        <f>ROUND(L420*K420,2)</f>
        <v>0</v>
      </c>
      <c r="O420" s="247"/>
      <c r="P420" s="247"/>
      <c r="Q420" s="247"/>
      <c r="R420" s="34"/>
      <c r="T420" s="158" t="s">
        <v>21</v>
      </c>
      <c r="U420" s="41" t="s">
        <v>48</v>
      </c>
      <c r="V420" s="33"/>
      <c r="W420" s="159">
        <f>V420*K420</f>
        <v>0</v>
      </c>
      <c r="X420" s="159">
        <v>0</v>
      </c>
      <c r="Y420" s="159">
        <f>X420*K420</f>
        <v>0</v>
      </c>
      <c r="Z420" s="159">
        <v>1.8079999999999999E-2</v>
      </c>
      <c r="AA420" s="160">
        <f>Z420*K420</f>
        <v>0.35798399999999997</v>
      </c>
      <c r="AR420" s="15" t="s">
        <v>210</v>
      </c>
      <c r="AT420" s="15" t="s">
        <v>142</v>
      </c>
      <c r="AU420" s="15" t="s">
        <v>98</v>
      </c>
      <c r="AY420" s="15" t="s">
        <v>141</v>
      </c>
      <c r="BE420" s="101">
        <f>IF(U420="základní",N420,0)</f>
        <v>0</v>
      </c>
      <c r="BF420" s="101">
        <f>IF(U420="snížená",N420,0)</f>
        <v>0</v>
      </c>
      <c r="BG420" s="101">
        <f>IF(U420="zákl. přenesená",N420,0)</f>
        <v>0</v>
      </c>
      <c r="BH420" s="101">
        <f>IF(U420="sníž. přenesená",N420,0)</f>
        <v>0</v>
      </c>
      <c r="BI420" s="101">
        <f>IF(U420="nulová",N420,0)</f>
        <v>0</v>
      </c>
      <c r="BJ420" s="15" t="s">
        <v>23</v>
      </c>
      <c r="BK420" s="101">
        <f>ROUND(L420*K420,2)</f>
        <v>0</v>
      </c>
      <c r="BL420" s="15" t="s">
        <v>210</v>
      </c>
      <c r="BM420" s="15" t="s">
        <v>598</v>
      </c>
    </row>
    <row r="421" spans="2:65" s="10" customFormat="1" ht="22.5" customHeight="1">
      <c r="B421" s="161"/>
      <c r="C421" s="162"/>
      <c r="D421" s="162"/>
      <c r="E421" s="163" t="s">
        <v>21</v>
      </c>
      <c r="F421" s="240" t="s">
        <v>506</v>
      </c>
      <c r="G421" s="241"/>
      <c r="H421" s="241"/>
      <c r="I421" s="241"/>
      <c r="J421" s="162"/>
      <c r="K421" s="164">
        <v>19.8</v>
      </c>
      <c r="L421" s="162"/>
      <c r="M421" s="162"/>
      <c r="N421" s="162"/>
      <c r="O421" s="162"/>
      <c r="P421" s="162"/>
      <c r="Q421" s="162"/>
      <c r="R421" s="165"/>
      <c r="T421" s="166"/>
      <c r="U421" s="162"/>
      <c r="V421" s="162"/>
      <c r="W421" s="162"/>
      <c r="X421" s="162"/>
      <c r="Y421" s="162"/>
      <c r="Z421" s="162"/>
      <c r="AA421" s="167"/>
      <c r="AT421" s="168" t="s">
        <v>149</v>
      </c>
      <c r="AU421" s="168" t="s">
        <v>98</v>
      </c>
      <c r="AV421" s="10" t="s">
        <v>98</v>
      </c>
      <c r="AW421" s="10" t="s">
        <v>40</v>
      </c>
      <c r="AX421" s="10" t="s">
        <v>83</v>
      </c>
      <c r="AY421" s="168" t="s">
        <v>141</v>
      </c>
    </row>
    <row r="422" spans="2:65" s="11" customFormat="1" ht="22.5" customHeight="1">
      <c r="B422" s="169"/>
      <c r="C422" s="170"/>
      <c r="D422" s="170"/>
      <c r="E422" s="171" t="s">
        <v>21</v>
      </c>
      <c r="F422" s="250" t="s">
        <v>150</v>
      </c>
      <c r="G422" s="251"/>
      <c r="H422" s="251"/>
      <c r="I422" s="251"/>
      <c r="J422" s="170"/>
      <c r="K422" s="172">
        <v>19.8</v>
      </c>
      <c r="L422" s="170"/>
      <c r="M422" s="170"/>
      <c r="N422" s="170"/>
      <c r="O422" s="170"/>
      <c r="P422" s="170"/>
      <c r="Q422" s="170"/>
      <c r="R422" s="173"/>
      <c r="T422" s="174"/>
      <c r="U422" s="170"/>
      <c r="V422" s="170"/>
      <c r="W422" s="170"/>
      <c r="X422" s="170"/>
      <c r="Y422" s="170"/>
      <c r="Z422" s="170"/>
      <c r="AA422" s="175"/>
      <c r="AT422" s="176" t="s">
        <v>149</v>
      </c>
      <c r="AU422" s="176" t="s">
        <v>98</v>
      </c>
      <c r="AV422" s="11" t="s">
        <v>146</v>
      </c>
      <c r="AW422" s="11" t="s">
        <v>40</v>
      </c>
      <c r="AX422" s="11" t="s">
        <v>23</v>
      </c>
      <c r="AY422" s="176" t="s">
        <v>141</v>
      </c>
    </row>
    <row r="423" spans="2:65" s="1" customFormat="1" ht="31.5" customHeight="1">
      <c r="B423" s="32"/>
      <c r="C423" s="154" t="s">
        <v>599</v>
      </c>
      <c r="D423" s="154" t="s">
        <v>142</v>
      </c>
      <c r="E423" s="155" t="s">
        <v>600</v>
      </c>
      <c r="F423" s="246" t="s">
        <v>601</v>
      </c>
      <c r="G423" s="247"/>
      <c r="H423" s="247"/>
      <c r="I423" s="247"/>
      <c r="J423" s="156" t="s">
        <v>183</v>
      </c>
      <c r="K423" s="157">
        <v>19.8</v>
      </c>
      <c r="L423" s="248">
        <v>0</v>
      </c>
      <c r="M423" s="247"/>
      <c r="N423" s="249">
        <f>ROUND(L423*K423,2)</f>
        <v>0</v>
      </c>
      <c r="O423" s="247"/>
      <c r="P423" s="247"/>
      <c r="Q423" s="247"/>
      <c r="R423" s="34"/>
      <c r="T423" s="158" t="s">
        <v>21</v>
      </c>
      <c r="U423" s="41" t="s">
        <v>48</v>
      </c>
      <c r="V423" s="33"/>
      <c r="W423" s="159">
        <f>V423*K423</f>
        <v>0</v>
      </c>
      <c r="X423" s="159">
        <v>0</v>
      </c>
      <c r="Y423" s="159">
        <f>X423*K423</f>
        <v>0</v>
      </c>
      <c r="Z423" s="159">
        <v>1.8079999999999999E-2</v>
      </c>
      <c r="AA423" s="160">
        <f>Z423*K423</f>
        <v>0.35798399999999997</v>
      </c>
      <c r="AR423" s="15" t="s">
        <v>210</v>
      </c>
      <c r="AT423" s="15" t="s">
        <v>142</v>
      </c>
      <c r="AU423" s="15" t="s">
        <v>98</v>
      </c>
      <c r="AY423" s="15" t="s">
        <v>141</v>
      </c>
      <c r="BE423" s="101">
        <f>IF(U423="základní",N423,0)</f>
        <v>0</v>
      </c>
      <c r="BF423" s="101">
        <f>IF(U423="snížená",N423,0)</f>
        <v>0</v>
      </c>
      <c r="BG423" s="101">
        <f>IF(U423="zákl. přenesená",N423,0)</f>
        <v>0</v>
      </c>
      <c r="BH423" s="101">
        <f>IF(U423="sníž. přenesená",N423,0)</f>
        <v>0</v>
      </c>
      <c r="BI423" s="101">
        <f>IF(U423="nulová",N423,0)</f>
        <v>0</v>
      </c>
      <c r="BJ423" s="15" t="s">
        <v>23</v>
      </c>
      <c r="BK423" s="101">
        <f>ROUND(L423*K423,2)</f>
        <v>0</v>
      </c>
      <c r="BL423" s="15" t="s">
        <v>210</v>
      </c>
      <c r="BM423" s="15" t="s">
        <v>602</v>
      </c>
    </row>
    <row r="424" spans="2:65" s="10" customFormat="1" ht="22.5" customHeight="1">
      <c r="B424" s="161"/>
      <c r="C424" s="162"/>
      <c r="D424" s="162"/>
      <c r="E424" s="163" t="s">
        <v>21</v>
      </c>
      <c r="F424" s="240" t="s">
        <v>506</v>
      </c>
      <c r="G424" s="241"/>
      <c r="H424" s="241"/>
      <c r="I424" s="241"/>
      <c r="J424" s="162"/>
      <c r="K424" s="164">
        <v>19.8</v>
      </c>
      <c r="L424" s="162"/>
      <c r="M424" s="162"/>
      <c r="N424" s="162"/>
      <c r="O424" s="162"/>
      <c r="P424" s="162"/>
      <c r="Q424" s="162"/>
      <c r="R424" s="165"/>
      <c r="T424" s="166"/>
      <c r="U424" s="162"/>
      <c r="V424" s="162"/>
      <c r="W424" s="162"/>
      <c r="X424" s="162"/>
      <c r="Y424" s="162"/>
      <c r="Z424" s="162"/>
      <c r="AA424" s="167"/>
      <c r="AT424" s="168" t="s">
        <v>149</v>
      </c>
      <c r="AU424" s="168" t="s">
        <v>98</v>
      </c>
      <c r="AV424" s="10" t="s">
        <v>98</v>
      </c>
      <c r="AW424" s="10" t="s">
        <v>40</v>
      </c>
      <c r="AX424" s="10" t="s">
        <v>83</v>
      </c>
      <c r="AY424" s="168" t="s">
        <v>141</v>
      </c>
    </row>
    <row r="425" spans="2:65" s="11" customFormat="1" ht="22.5" customHeight="1">
      <c r="B425" s="169"/>
      <c r="C425" s="170"/>
      <c r="D425" s="170"/>
      <c r="E425" s="171" t="s">
        <v>21</v>
      </c>
      <c r="F425" s="250" t="s">
        <v>150</v>
      </c>
      <c r="G425" s="251"/>
      <c r="H425" s="251"/>
      <c r="I425" s="251"/>
      <c r="J425" s="170"/>
      <c r="K425" s="172">
        <v>19.8</v>
      </c>
      <c r="L425" s="170"/>
      <c r="M425" s="170"/>
      <c r="N425" s="170"/>
      <c r="O425" s="170"/>
      <c r="P425" s="170"/>
      <c r="Q425" s="170"/>
      <c r="R425" s="173"/>
      <c r="T425" s="174"/>
      <c r="U425" s="170"/>
      <c r="V425" s="170"/>
      <c r="W425" s="170"/>
      <c r="X425" s="170"/>
      <c r="Y425" s="170"/>
      <c r="Z425" s="170"/>
      <c r="AA425" s="175"/>
      <c r="AT425" s="176" t="s">
        <v>149</v>
      </c>
      <c r="AU425" s="176" t="s">
        <v>98</v>
      </c>
      <c r="AV425" s="11" t="s">
        <v>146</v>
      </c>
      <c r="AW425" s="11" t="s">
        <v>40</v>
      </c>
      <c r="AX425" s="11" t="s">
        <v>23</v>
      </c>
      <c r="AY425" s="176" t="s">
        <v>141</v>
      </c>
    </row>
    <row r="426" spans="2:65" s="1" customFormat="1" ht="31.5" customHeight="1">
      <c r="B426" s="32"/>
      <c r="C426" s="154" t="s">
        <v>603</v>
      </c>
      <c r="D426" s="154" t="s">
        <v>142</v>
      </c>
      <c r="E426" s="155" t="s">
        <v>604</v>
      </c>
      <c r="F426" s="246" t="s">
        <v>605</v>
      </c>
      <c r="G426" s="247"/>
      <c r="H426" s="247"/>
      <c r="I426" s="247"/>
      <c r="J426" s="156" t="s">
        <v>344</v>
      </c>
      <c r="K426" s="157">
        <v>134</v>
      </c>
      <c r="L426" s="248">
        <v>0</v>
      </c>
      <c r="M426" s="247"/>
      <c r="N426" s="249">
        <f>ROUND(L426*K426,2)</f>
        <v>0</v>
      </c>
      <c r="O426" s="247"/>
      <c r="P426" s="247"/>
      <c r="Q426" s="247"/>
      <c r="R426" s="34"/>
      <c r="T426" s="158" t="s">
        <v>21</v>
      </c>
      <c r="U426" s="41" t="s">
        <v>48</v>
      </c>
      <c r="V426" s="33"/>
      <c r="W426" s="159">
        <f>V426*K426</f>
        <v>0</v>
      </c>
      <c r="X426" s="159">
        <v>0</v>
      </c>
      <c r="Y426" s="159">
        <f>X426*K426</f>
        <v>0</v>
      </c>
      <c r="Z426" s="159">
        <v>0</v>
      </c>
      <c r="AA426" s="160">
        <f>Z426*K426</f>
        <v>0</v>
      </c>
      <c r="AR426" s="15" t="s">
        <v>210</v>
      </c>
      <c r="AT426" s="15" t="s">
        <v>142</v>
      </c>
      <c r="AU426" s="15" t="s">
        <v>98</v>
      </c>
      <c r="AY426" s="15" t="s">
        <v>141</v>
      </c>
      <c r="BE426" s="101">
        <f>IF(U426="základní",N426,0)</f>
        <v>0</v>
      </c>
      <c r="BF426" s="101">
        <f>IF(U426="snížená",N426,0)</f>
        <v>0</v>
      </c>
      <c r="BG426" s="101">
        <f>IF(U426="zákl. přenesená",N426,0)</f>
        <v>0</v>
      </c>
      <c r="BH426" s="101">
        <f>IF(U426="sníž. přenesená",N426,0)</f>
        <v>0</v>
      </c>
      <c r="BI426" s="101">
        <f>IF(U426="nulová",N426,0)</f>
        <v>0</v>
      </c>
      <c r="BJ426" s="15" t="s">
        <v>23</v>
      </c>
      <c r="BK426" s="101">
        <f>ROUND(L426*K426,2)</f>
        <v>0</v>
      </c>
      <c r="BL426" s="15" t="s">
        <v>210</v>
      </c>
      <c r="BM426" s="15" t="s">
        <v>606</v>
      </c>
    </row>
    <row r="427" spans="2:65" s="10" customFormat="1" ht="22.5" customHeight="1">
      <c r="B427" s="161"/>
      <c r="C427" s="162"/>
      <c r="D427" s="162"/>
      <c r="E427" s="163" t="s">
        <v>21</v>
      </c>
      <c r="F427" s="240" t="s">
        <v>607</v>
      </c>
      <c r="G427" s="241"/>
      <c r="H427" s="241"/>
      <c r="I427" s="241"/>
      <c r="J427" s="162"/>
      <c r="K427" s="164">
        <v>100</v>
      </c>
      <c r="L427" s="162"/>
      <c r="M427" s="162"/>
      <c r="N427" s="162"/>
      <c r="O427" s="162"/>
      <c r="P427" s="162"/>
      <c r="Q427" s="162"/>
      <c r="R427" s="165"/>
      <c r="T427" s="166"/>
      <c r="U427" s="162"/>
      <c r="V427" s="162"/>
      <c r="W427" s="162"/>
      <c r="X427" s="162"/>
      <c r="Y427" s="162"/>
      <c r="Z427" s="162"/>
      <c r="AA427" s="167"/>
      <c r="AT427" s="168" t="s">
        <v>149</v>
      </c>
      <c r="AU427" s="168" t="s">
        <v>98</v>
      </c>
      <c r="AV427" s="10" t="s">
        <v>98</v>
      </c>
      <c r="AW427" s="10" t="s">
        <v>40</v>
      </c>
      <c r="AX427" s="10" t="s">
        <v>83</v>
      </c>
      <c r="AY427" s="168" t="s">
        <v>141</v>
      </c>
    </row>
    <row r="428" spans="2:65" s="10" customFormat="1" ht="22.5" customHeight="1">
      <c r="B428" s="161"/>
      <c r="C428" s="162"/>
      <c r="D428" s="162"/>
      <c r="E428" s="163" t="s">
        <v>21</v>
      </c>
      <c r="F428" s="252" t="s">
        <v>608</v>
      </c>
      <c r="G428" s="241"/>
      <c r="H428" s="241"/>
      <c r="I428" s="241"/>
      <c r="J428" s="162"/>
      <c r="K428" s="164">
        <v>34</v>
      </c>
      <c r="L428" s="162"/>
      <c r="M428" s="162"/>
      <c r="N428" s="162"/>
      <c r="O428" s="162"/>
      <c r="P428" s="162"/>
      <c r="Q428" s="162"/>
      <c r="R428" s="165"/>
      <c r="T428" s="166"/>
      <c r="U428" s="162"/>
      <c r="V428" s="162"/>
      <c r="W428" s="162"/>
      <c r="X428" s="162"/>
      <c r="Y428" s="162"/>
      <c r="Z428" s="162"/>
      <c r="AA428" s="167"/>
      <c r="AT428" s="168" t="s">
        <v>149</v>
      </c>
      <c r="AU428" s="168" t="s">
        <v>98</v>
      </c>
      <c r="AV428" s="10" t="s">
        <v>98</v>
      </c>
      <c r="AW428" s="10" t="s">
        <v>40</v>
      </c>
      <c r="AX428" s="10" t="s">
        <v>83</v>
      </c>
      <c r="AY428" s="168" t="s">
        <v>141</v>
      </c>
    </row>
    <row r="429" spans="2:65" s="11" customFormat="1" ht="22.5" customHeight="1">
      <c r="B429" s="169"/>
      <c r="C429" s="170"/>
      <c r="D429" s="170"/>
      <c r="E429" s="171" t="s">
        <v>21</v>
      </c>
      <c r="F429" s="250" t="s">
        <v>150</v>
      </c>
      <c r="G429" s="251"/>
      <c r="H429" s="251"/>
      <c r="I429" s="251"/>
      <c r="J429" s="170"/>
      <c r="K429" s="172">
        <v>134</v>
      </c>
      <c r="L429" s="170"/>
      <c r="M429" s="170"/>
      <c r="N429" s="170"/>
      <c r="O429" s="170"/>
      <c r="P429" s="170"/>
      <c r="Q429" s="170"/>
      <c r="R429" s="173"/>
      <c r="T429" s="174"/>
      <c r="U429" s="170"/>
      <c r="V429" s="170"/>
      <c r="W429" s="170"/>
      <c r="X429" s="170"/>
      <c r="Y429" s="170"/>
      <c r="Z429" s="170"/>
      <c r="AA429" s="175"/>
      <c r="AT429" s="176" t="s">
        <v>149</v>
      </c>
      <c r="AU429" s="176" t="s">
        <v>98</v>
      </c>
      <c r="AV429" s="11" t="s">
        <v>146</v>
      </c>
      <c r="AW429" s="11" t="s">
        <v>40</v>
      </c>
      <c r="AX429" s="11" t="s">
        <v>23</v>
      </c>
      <c r="AY429" s="176" t="s">
        <v>141</v>
      </c>
    </row>
    <row r="430" spans="2:65" s="1" customFormat="1" ht="31.5" customHeight="1">
      <c r="B430" s="32"/>
      <c r="C430" s="177" t="s">
        <v>609</v>
      </c>
      <c r="D430" s="177" t="s">
        <v>310</v>
      </c>
      <c r="E430" s="178" t="s">
        <v>610</v>
      </c>
      <c r="F430" s="253" t="s">
        <v>611</v>
      </c>
      <c r="G430" s="254"/>
      <c r="H430" s="254"/>
      <c r="I430" s="254"/>
      <c r="J430" s="179" t="s">
        <v>344</v>
      </c>
      <c r="K430" s="180">
        <v>57</v>
      </c>
      <c r="L430" s="255">
        <v>0</v>
      </c>
      <c r="M430" s="254"/>
      <c r="N430" s="256">
        <f>ROUND(L430*K430,2)</f>
        <v>0</v>
      </c>
      <c r="O430" s="247"/>
      <c r="P430" s="247"/>
      <c r="Q430" s="247"/>
      <c r="R430" s="34"/>
      <c r="T430" s="158" t="s">
        <v>21</v>
      </c>
      <c r="U430" s="41" t="s">
        <v>48</v>
      </c>
      <c r="V430" s="33"/>
      <c r="W430" s="159">
        <f>V430*K430</f>
        <v>0</v>
      </c>
      <c r="X430" s="159">
        <v>5.0000000000000001E-4</v>
      </c>
      <c r="Y430" s="159">
        <f>X430*K430</f>
        <v>2.8500000000000001E-2</v>
      </c>
      <c r="Z430" s="159">
        <v>0</v>
      </c>
      <c r="AA430" s="160">
        <f>Z430*K430</f>
        <v>0</v>
      </c>
      <c r="AR430" s="15" t="s">
        <v>280</v>
      </c>
      <c r="AT430" s="15" t="s">
        <v>310</v>
      </c>
      <c r="AU430" s="15" t="s">
        <v>98</v>
      </c>
      <c r="AY430" s="15" t="s">
        <v>141</v>
      </c>
      <c r="BE430" s="101">
        <f>IF(U430="základní",N430,0)</f>
        <v>0</v>
      </c>
      <c r="BF430" s="101">
        <f>IF(U430="snížená",N430,0)</f>
        <v>0</v>
      </c>
      <c r="BG430" s="101">
        <f>IF(U430="zákl. přenesená",N430,0)</f>
        <v>0</v>
      </c>
      <c r="BH430" s="101">
        <f>IF(U430="sníž. přenesená",N430,0)</f>
        <v>0</v>
      </c>
      <c r="BI430" s="101">
        <f>IF(U430="nulová",N430,0)</f>
        <v>0</v>
      </c>
      <c r="BJ430" s="15" t="s">
        <v>23</v>
      </c>
      <c r="BK430" s="101">
        <f>ROUND(L430*K430,2)</f>
        <v>0</v>
      </c>
      <c r="BL430" s="15" t="s">
        <v>210</v>
      </c>
      <c r="BM430" s="15" t="s">
        <v>612</v>
      </c>
    </row>
    <row r="431" spans="2:65" s="1" customFormat="1" ht="22.5" customHeight="1">
      <c r="B431" s="32"/>
      <c r="C431" s="33"/>
      <c r="D431" s="33"/>
      <c r="E431" s="33"/>
      <c r="F431" s="257" t="s">
        <v>613</v>
      </c>
      <c r="G431" s="208"/>
      <c r="H431" s="208"/>
      <c r="I431" s="208"/>
      <c r="J431" s="33"/>
      <c r="K431" s="33"/>
      <c r="L431" s="33"/>
      <c r="M431" s="33"/>
      <c r="N431" s="33"/>
      <c r="O431" s="33"/>
      <c r="P431" s="33"/>
      <c r="Q431" s="33"/>
      <c r="R431" s="34"/>
      <c r="T431" s="75"/>
      <c r="U431" s="33"/>
      <c r="V431" s="33"/>
      <c r="W431" s="33"/>
      <c r="X431" s="33"/>
      <c r="Y431" s="33"/>
      <c r="Z431" s="33"/>
      <c r="AA431" s="76"/>
      <c r="AT431" s="15" t="s">
        <v>425</v>
      </c>
      <c r="AU431" s="15" t="s">
        <v>98</v>
      </c>
    </row>
    <row r="432" spans="2:65" s="10" customFormat="1" ht="22.5" customHeight="1">
      <c r="B432" s="161"/>
      <c r="C432" s="162"/>
      <c r="D432" s="162"/>
      <c r="E432" s="163" t="s">
        <v>21</v>
      </c>
      <c r="F432" s="252" t="s">
        <v>384</v>
      </c>
      <c r="G432" s="241"/>
      <c r="H432" s="241"/>
      <c r="I432" s="241"/>
      <c r="J432" s="162"/>
      <c r="K432" s="164">
        <v>57</v>
      </c>
      <c r="L432" s="162"/>
      <c r="M432" s="162"/>
      <c r="N432" s="162"/>
      <c r="O432" s="162"/>
      <c r="P432" s="162"/>
      <c r="Q432" s="162"/>
      <c r="R432" s="165"/>
      <c r="T432" s="166"/>
      <c r="U432" s="162"/>
      <c r="V432" s="162"/>
      <c r="W432" s="162"/>
      <c r="X432" s="162"/>
      <c r="Y432" s="162"/>
      <c r="Z432" s="162"/>
      <c r="AA432" s="167"/>
      <c r="AT432" s="168" t="s">
        <v>149</v>
      </c>
      <c r="AU432" s="168" t="s">
        <v>98</v>
      </c>
      <c r="AV432" s="10" t="s">
        <v>98</v>
      </c>
      <c r="AW432" s="10" t="s">
        <v>40</v>
      </c>
      <c r="AX432" s="10" t="s">
        <v>83</v>
      </c>
      <c r="AY432" s="168" t="s">
        <v>141</v>
      </c>
    </row>
    <row r="433" spans="2:65" s="11" customFormat="1" ht="22.5" customHeight="1">
      <c r="B433" s="169"/>
      <c r="C433" s="170"/>
      <c r="D433" s="170"/>
      <c r="E433" s="171" t="s">
        <v>21</v>
      </c>
      <c r="F433" s="250" t="s">
        <v>150</v>
      </c>
      <c r="G433" s="251"/>
      <c r="H433" s="251"/>
      <c r="I433" s="251"/>
      <c r="J433" s="170"/>
      <c r="K433" s="172">
        <v>57</v>
      </c>
      <c r="L433" s="170"/>
      <c r="M433" s="170"/>
      <c r="N433" s="170"/>
      <c r="O433" s="170"/>
      <c r="P433" s="170"/>
      <c r="Q433" s="170"/>
      <c r="R433" s="173"/>
      <c r="T433" s="174"/>
      <c r="U433" s="170"/>
      <c r="V433" s="170"/>
      <c r="W433" s="170"/>
      <c r="X433" s="170"/>
      <c r="Y433" s="170"/>
      <c r="Z433" s="170"/>
      <c r="AA433" s="175"/>
      <c r="AT433" s="176" t="s">
        <v>149</v>
      </c>
      <c r="AU433" s="176" t="s">
        <v>98</v>
      </c>
      <c r="AV433" s="11" t="s">
        <v>146</v>
      </c>
      <c r="AW433" s="11" t="s">
        <v>40</v>
      </c>
      <c r="AX433" s="11" t="s">
        <v>23</v>
      </c>
      <c r="AY433" s="176" t="s">
        <v>141</v>
      </c>
    </row>
    <row r="434" spans="2:65" s="1" customFormat="1" ht="22.5" customHeight="1">
      <c r="B434" s="32"/>
      <c r="C434" s="177" t="s">
        <v>614</v>
      </c>
      <c r="D434" s="177" t="s">
        <v>310</v>
      </c>
      <c r="E434" s="178" t="s">
        <v>615</v>
      </c>
      <c r="F434" s="253" t="s">
        <v>616</v>
      </c>
      <c r="G434" s="254"/>
      <c r="H434" s="254"/>
      <c r="I434" s="254"/>
      <c r="J434" s="179" t="s">
        <v>344</v>
      </c>
      <c r="K434" s="180">
        <v>22</v>
      </c>
      <c r="L434" s="255">
        <v>0</v>
      </c>
      <c r="M434" s="254"/>
      <c r="N434" s="256">
        <f>ROUND(L434*K434,2)</f>
        <v>0</v>
      </c>
      <c r="O434" s="247"/>
      <c r="P434" s="247"/>
      <c r="Q434" s="247"/>
      <c r="R434" s="34"/>
      <c r="T434" s="158" t="s">
        <v>21</v>
      </c>
      <c r="U434" s="41" t="s">
        <v>48</v>
      </c>
      <c r="V434" s="33"/>
      <c r="W434" s="159">
        <f>V434*K434</f>
        <v>0</v>
      </c>
      <c r="X434" s="159">
        <v>5.0000000000000001E-4</v>
      </c>
      <c r="Y434" s="159">
        <f>X434*K434</f>
        <v>1.0999999999999999E-2</v>
      </c>
      <c r="Z434" s="159">
        <v>0</v>
      </c>
      <c r="AA434" s="160">
        <f>Z434*K434</f>
        <v>0</v>
      </c>
      <c r="AR434" s="15" t="s">
        <v>280</v>
      </c>
      <c r="AT434" s="15" t="s">
        <v>310</v>
      </c>
      <c r="AU434" s="15" t="s">
        <v>98</v>
      </c>
      <c r="AY434" s="15" t="s">
        <v>141</v>
      </c>
      <c r="BE434" s="101">
        <f>IF(U434="základní",N434,0)</f>
        <v>0</v>
      </c>
      <c r="BF434" s="101">
        <f>IF(U434="snížená",N434,0)</f>
        <v>0</v>
      </c>
      <c r="BG434" s="101">
        <f>IF(U434="zákl. přenesená",N434,0)</f>
        <v>0</v>
      </c>
      <c r="BH434" s="101">
        <f>IF(U434="sníž. přenesená",N434,0)</f>
        <v>0</v>
      </c>
      <c r="BI434" s="101">
        <f>IF(U434="nulová",N434,0)</f>
        <v>0</v>
      </c>
      <c r="BJ434" s="15" t="s">
        <v>23</v>
      </c>
      <c r="BK434" s="101">
        <f>ROUND(L434*K434,2)</f>
        <v>0</v>
      </c>
      <c r="BL434" s="15" t="s">
        <v>210</v>
      </c>
      <c r="BM434" s="15" t="s">
        <v>617</v>
      </c>
    </row>
    <row r="435" spans="2:65" s="1" customFormat="1" ht="22.5" customHeight="1">
      <c r="B435" s="32"/>
      <c r="C435" s="33"/>
      <c r="D435" s="33"/>
      <c r="E435" s="33"/>
      <c r="F435" s="257" t="s">
        <v>613</v>
      </c>
      <c r="G435" s="208"/>
      <c r="H435" s="208"/>
      <c r="I435" s="208"/>
      <c r="J435" s="33"/>
      <c r="K435" s="33"/>
      <c r="L435" s="33"/>
      <c r="M435" s="33"/>
      <c r="N435" s="33"/>
      <c r="O435" s="33"/>
      <c r="P435" s="33"/>
      <c r="Q435" s="33"/>
      <c r="R435" s="34"/>
      <c r="T435" s="75"/>
      <c r="U435" s="33"/>
      <c r="V435" s="33"/>
      <c r="W435" s="33"/>
      <c r="X435" s="33"/>
      <c r="Y435" s="33"/>
      <c r="Z435" s="33"/>
      <c r="AA435" s="76"/>
      <c r="AT435" s="15" t="s">
        <v>425</v>
      </c>
      <c r="AU435" s="15" t="s">
        <v>98</v>
      </c>
    </row>
    <row r="436" spans="2:65" s="10" customFormat="1" ht="22.5" customHeight="1">
      <c r="B436" s="161"/>
      <c r="C436" s="162"/>
      <c r="D436" s="162"/>
      <c r="E436" s="163" t="s">
        <v>21</v>
      </c>
      <c r="F436" s="252" t="s">
        <v>232</v>
      </c>
      <c r="G436" s="241"/>
      <c r="H436" s="241"/>
      <c r="I436" s="241"/>
      <c r="J436" s="162"/>
      <c r="K436" s="164">
        <v>22</v>
      </c>
      <c r="L436" s="162"/>
      <c r="M436" s="162"/>
      <c r="N436" s="162"/>
      <c r="O436" s="162"/>
      <c r="P436" s="162"/>
      <c r="Q436" s="162"/>
      <c r="R436" s="165"/>
      <c r="T436" s="166"/>
      <c r="U436" s="162"/>
      <c r="V436" s="162"/>
      <c r="W436" s="162"/>
      <c r="X436" s="162"/>
      <c r="Y436" s="162"/>
      <c r="Z436" s="162"/>
      <c r="AA436" s="167"/>
      <c r="AT436" s="168" t="s">
        <v>149</v>
      </c>
      <c r="AU436" s="168" t="s">
        <v>98</v>
      </c>
      <c r="AV436" s="10" t="s">
        <v>98</v>
      </c>
      <c r="AW436" s="10" t="s">
        <v>40</v>
      </c>
      <c r="AX436" s="10" t="s">
        <v>83</v>
      </c>
      <c r="AY436" s="168" t="s">
        <v>141</v>
      </c>
    </row>
    <row r="437" spans="2:65" s="11" customFormat="1" ht="22.5" customHeight="1">
      <c r="B437" s="169"/>
      <c r="C437" s="170"/>
      <c r="D437" s="170"/>
      <c r="E437" s="171" t="s">
        <v>21</v>
      </c>
      <c r="F437" s="250" t="s">
        <v>150</v>
      </c>
      <c r="G437" s="251"/>
      <c r="H437" s="251"/>
      <c r="I437" s="251"/>
      <c r="J437" s="170"/>
      <c r="K437" s="172">
        <v>22</v>
      </c>
      <c r="L437" s="170"/>
      <c r="M437" s="170"/>
      <c r="N437" s="170"/>
      <c r="O437" s="170"/>
      <c r="P437" s="170"/>
      <c r="Q437" s="170"/>
      <c r="R437" s="173"/>
      <c r="T437" s="174"/>
      <c r="U437" s="170"/>
      <c r="V437" s="170"/>
      <c r="W437" s="170"/>
      <c r="X437" s="170"/>
      <c r="Y437" s="170"/>
      <c r="Z437" s="170"/>
      <c r="AA437" s="175"/>
      <c r="AT437" s="176" t="s">
        <v>149</v>
      </c>
      <c r="AU437" s="176" t="s">
        <v>98</v>
      </c>
      <c r="AV437" s="11" t="s">
        <v>146</v>
      </c>
      <c r="AW437" s="11" t="s">
        <v>40</v>
      </c>
      <c r="AX437" s="11" t="s">
        <v>23</v>
      </c>
      <c r="AY437" s="176" t="s">
        <v>141</v>
      </c>
    </row>
    <row r="438" spans="2:65" s="1" customFormat="1" ht="31.5" customHeight="1">
      <c r="B438" s="32"/>
      <c r="C438" s="177" t="s">
        <v>618</v>
      </c>
      <c r="D438" s="177" t="s">
        <v>310</v>
      </c>
      <c r="E438" s="178" t="s">
        <v>619</v>
      </c>
      <c r="F438" s="253" t="s">
        <v>620</v>
      </c>
      <c r="G438" s="254"/>
      <c r="H438" s="254"/>
      <c r="I438" s="254"/>
      <c r="J438" s="179" t="s">
        <v>344</v>
      </c>
      <c r="K438" s="180">
        <v>12</v>
      </c>
      <c r="L438" s="255">
        <v>0</v>
      </c>
      <c r="M438" s="254"/>
      <c r="N438" s="256">
        <f>ROUND(L438*K438,2)</f>
        <v>0</v>
      </c>
      <c r="O438" s="247"/>
      <c r="P438" s="247"/>
      <c r="Q438" s="247"/>
      <c r="R438" s="34"/>
      <c r="T438" s="158" t="s">
        <v>21</v>
      </c>
      <c r="U438" s="41" t="s">
        <v>48</v>
      </c>
      <c r="V438" s="33"/>
      <c r="W438" s="159">
        <f>V438*K438</f>
        <v>0</v>
      </c>
      <c r="X438" s="159">
        <v>5.0000000000000001E-4</v>
      </c>
      <c r="Y438" s="159">
        <f>X438*K438</f>
        <v>6.0000000000000001E-3</v>
      </c>
      <c r="Z438" s="159">
        <v>0</v>
      </c>
      <c r="AA438" s="160">
        <f>Z438*K438</f>
        <v>0</v>
      </c>
      <c r="AR438" s="15" t="s">
        <v>280</v>
      </c>
      <c r="AT438" s="15" t="s">
        <v>310</v>
      </c>
      <c r="AU438" s="15" t="s">
        <v>98</v>
      </c>
      <c r="AY438" s="15" t="s">
        <v>141</v>
      </c>
      <c r="BE438" s="101">
        <f>IF(U438="základní",N438,0)</f>
        <v>0</v>
      </c>
      <c r="BF438" s="101">
        <f>IF(U438="snížená",N438,0)</f>
        <v>0</v>
      </c>
      <c r="BG438" s="101">
        <f>IF(U438="zákl. přenesená",N438,0)</f>
        <v>0</v>
      </c>
      <c r="BH438" s="101">
        <f>IF(U438="sníž. přenesená",N438,0)</f>
        <v>0</v>
      </c>
      <c r="BI438" s="101">
        <f>IF(U438="nulová",N438,0)</f>
        <v>0</v>
      </c>
      <c r="BJ438" s="15" t="s">
        <v>23</v>
      </c>
      <c r="BK438" s="101">
        <f>ROUND(L438*K438,2)</f>
        <v>0</v>
      </c>
      <c r="BL438" s="15" t="s">
        <v>210</v>
      </c>
      <c r="BM438" s="15" t="s">
        <v>621</v>
      </c>
    </row>
    <row r="439" spans="2:65" s="1" customFormat="1" ht="22.5" customHeight="1">
      <c r="B439" s="32"/>
      <c r="C439" s="33"/>
      <c r="D439" s="33"/>
      <c r="E439" s="33"/>
      <c r="F439" s="257" t="s">
        <v>613</v>
      </c>
      <c r="G439" s="208"/>
      <c r="H439" s="208"/>
      <c r="I439" s="208"/>
      <c r="J439" s="33"/>
      <c r="K439" s="33"/>
      <c r="L439" s="33"/>
      <c r="M439" s="33"/>
      <c r="N439" s="33"/>
      <c r="O439" s="33"/>
      <c r="P439" s="33"/>
      <c r="Q439" s="33"/>
      <c r="R439" s="34"/>
      <c r="T439" s="75"/>
      <c r="U439" s="33"/>
      <c r="V439" s="33"/>
      <c r="W439" s="33"/>
      <c r="X439" s="33"/>
      <c r="Y439" s="33"/>
      <c r="Z439" s="33"/>
      <c r="AA439" s="76"/>
      <c r="AT439" s="15" t="s">
        <v>425</v>
      </c>
      <c r="AU439" s="15" t="s">
        <v>98</v>
      </c>
    </row>
    <row r="440" spans="2:65" s="10" customFormat="1" ht="22.5" customHeight="1">
      <c r="B440" s="161"/>
      <c r="C440" s="162"/>
      <c r="D440" s="162"/>
      <c r="E440" s="163" t="s">
        <v>21</v>
      </c>
      <c r="F440" s="252" t="s">
        <v>622</v>
      </c>
      <c r="G440" s="241"/>
      <c r="H440" s="241"/>
      <c r="I440" s="241"/>
      <c r="J440" s="162"/>
      <c r="K440" s="164">
        <v>12</v>
      </c>
      <c r="L440" s="162"/>
      <c r="M440" s="162"/>
      <c r="N440" s="162"/>
      <c r="O440" s="162"/>
      <c r="P440" s="162"/>
      <c r="Q440" s="162"/>
      <c r="R440" s="165"/>
      <c r="T440" s="166"/>
      <c r="U440" s="162"/>
      <c r="V440" s="162"/>
      <c r="W440" s="162"/>
      <c r="X440" s="162"/>
      <c r="Y440" s="162"/>
      <c r="Z440" s="162"/>
      <c r="AA440" s="167"/>
      <c r="AT440" s="168" t="s">
        <v>149</v>
      </c>
      <c r="AU440" s="168" t="s">
        <v>98</v>
      </c>
      <c r="AV440" s="10" t="s">
        <v>98</v>
      </c>
      <c r="AW440" s="10" t="s">
        <v>40</v>
      </c>
      <c r="AX440" s="10" t="s">
        <v>83</v>
      </c>
      <c r="AY440" s="168" t="s">
        <v>141</v>
      </c>
    </row>
    <row r="441" spans="2:65" s="11" customFormat="1" ht="22.5" customHeight="1">
      <c r="B441" s="169"/>
      <c r="C441" s="170"/>
      <c r="D441" s="170"/>
      <c r="E441" s="171" t="s">
        <v>21</v>
      </c>
      <c r="F441" s="250" t="s">
        <v>150</v>
      </c>
      <c r="G441" s="251"/>
      <c r="H441" s="251"/>
      <c r="I441" s="251"/>
      <c r="J441" s="170"/>
      <c r="K441" s="172">
        <v>12</v>
      </c>
      <c r="L441" s="170"/>
      <c r="M441" s="170"/>
      <c r="N441" s="170"/>
      <c r="O441" s="170"/>
      <c r="P441" s="170"/>
      <c r="Q441" s="170"/>
      <c r="R441" s="173"/>
      <c r="T441" s="174"/>
      <c r="U441" s="170"/>
      <c r="V441" s="170"/>
      <c r="W441" s="170"/>
      <c r="X441" s="170"/>
      <c r="Y441" s="170"/>
      <c r="Z441" s="170"/>
      <c r="AA441" s="175"/>
      <c r="AT441" s="176" t="s">
        <v>149</v>
      </c>
      <c r="AU441" s="176" t="s">
        <v>98</v>
      </c>
      <c r="AV441" s="11" t="s">
        <v>146</v>
      </c>
      <c r="AW441" s="11" t="s">
        <v>40</v>
      </c>
      <c r="AX441" s="11" t="s">
        <v>23</v>
      </c>
      <c r="AY441" s="176" t="s">
        <v>141</v>
      </c>
    </row>
    <row r="442" spans="2:65" s="1" customFormat="1" ht="31.5" customHeight="1">
      <c r="B442" s="32"/>
      <c r="C442" s="177" t="s">
        <v>623</v>
      </c>
      <c r="D442" s="177" t="s">
        <v>310</v>
      </c>
      <c r="E442" s="178" t="s">
        <v>624</v>
      </c>
      <c r="F442" s="253" t="s">
        <v>625</v>
      </c>
      <c r="G442" s="254"/>
      <c r="H442" s="254"/>
      <c r="I442" s="254"/>
      <c r="J442" s="179" t="s">
        <v>344</v>
      </c>
      <c r="K442" s="180">
        <v>17</v>
      </c>
      <c r="L442" s="255">
        <v>0</v>
      </c>
      <c r="M442" s="254"/>
      <c r="N442" s="256">
        <f>ROUND(L442*K442,2)</f>
        <v>0</v>
      </c>
      <c r="O442" s="247"/>
      <c r="P442" s="247"/>
      <c r="Q442" s="247"/>
      <c r="R442" s="34"/>
      <c r="T442" s="158" t="s">
        <v>21</v>
      </c>
      <c r="U442" s="41" t="s">
        <v>48</v>
      </c>
      <c r="V442" s="33"/>
      <c r="W442" s="159">
        <f>V442*K442</f>
        <v>0</v>
      </c>
      <c r="X442" s="159">
        <v>0.01</v>
      </c>
      <c r="Y442" s="159">
        <f>X442*K442</f>
        <v>0.17</v>
      </c>
      <c r="Z442" s="159">
        <v>0</v>
      </c>
      <c r="AA442" s="160">
        <f>Z442*K442</f>
        <v>0</v>
      </c>
      <c r="AR442" s="15" t="s">
        <v>280</v>
      </c>
      <c r="AT442" s="15" t="s">
        <v>310</v>
      </c>
      <c r="AU442" s="15" t="s">
        <v>98</v>
      </c>
      <c r="AY442" s="15" t="s">
        <v>141</v>
      </c>
      <c r="BE442" s="101">
        <f>IF(U442="základní",N442,0)</f>
        <v>0</v>
      </c>
      <c r="BF442" s="101">
        <f>IF(U442="snížená",N442,0)</f>
        <v>0</v>
      </c>
      <c r="BG442" s="101">
        <f>IF(U442="zákl. přenesená",N442,0)</f>
        <v>0</v>
      </c>
      <c r="BH442" s="101">
        <f>IF(U442="sníž. přenesená",N442,0)</f>
        <v>0</v>
      </c>
      <c r="BI442" s="101">
        <f>IF(U442="nulová",N442,0)</f>
        <v>0</v>
      </c>
      <c r="BJ442" s="15" t="s">
        <v>23</v>
      </c>
      <c r="BK442" s="101">
        <f>ROUND(L442*K442,2)</f>
        <v>0</v>
      </c>
      <c r="BL442" s="15" t="s">
        <v>210</v>
      </c>
      <c r="BM442" s="15" t="s">
        <v>626</v>
      </c>
    </row>
    <row r="443" spans="2:65" s="1" customFormat="1" ht="22.5" customHeight="1">
      <c r="B443" s="32"/>
      <c r="C443" s="33"/>
      <c r="D443" s="33"/>
      <c r="E443" s="33"/>
      <c r="F443" s="257" t="s">
        <v>627</v>
      </c>
      <c r="G443" s="208"/>
      <c r="H443" s="208"/>
      <c r="I443" s="208"/>
      <c r="J443" s="33"/>
      <c r="K443" s="33"/>
      <c r="L443" s="33"/>
      <c r="M443" s="33"/>
      <c r="N443" s="33"/>
      <c r="O443" s="33"/>
      <c r="P443" s="33"/>
      <c r="Q443" s="33"/>
      <c r="R443" s="34"/>
      <c r="T443" s="75"/>
      <c r="U443" s="33"/>
      <c r="V443" s="33"/>
      <c r="W443" s="33"/>
      <c r="X443" s="33"/>
      <c r="Y443" s="33"/>
      <c r="Z443" s="33"/>
      <c r="AA443" s="76"/>
      <c r="AT443" s="15" t="s">
        <v>425</v>
      </c>
      <c r="AU443" s="15" t="s">
        <v>98</v>
      </c>
    </row>
    <row r="444" spans="2:65" s="10" customFormat="1" ht="22.5" customHeight="1">
      <c r="B444" s="161"/>
      <c r="C444" s="162"/>
      <c r="D444" s="162"/>
      <c r="E444" s="163" t="s">
        <v>21</v>
      </c>
      <c r="F444" s="252" t="s">
        <v>628</v>
      </c>
      <c r="G444" s="241"/>
      <c r="H444" s="241"/>
      <c r="I444" s="241"/>
      <c r="J444" s="162"/>
      <c r="K444" s="164">
        <v>17</v>
      </c>
      <c r="L444" s="162"/>
      <c r="M444" s="162"/>
      <c r="N444" s="162"/>
      <c r="O444" s="162"/>
      <c r="P444" s="162"/>
      <c r="Q444" s="162"/>
      <c r="R444" s="165"/>
      <c r="T444" s="166"/>
      <c r="U444" s="162"/>
      <c r="V444" s="162"/>
      <c r="W444" s="162"/>
      <c r="X444" s="162"/>
      <c r="Y444" s="162"/>
      <c r="Z444" s="162"/>
      <c r="AA444" s="167"/>
      <c r="AT444" s="168" t="s">
        <v>149</v>
      </c>
      <c r="AU444" s="168" t="s">
        <v>98</v>
      </c>
      <c r="AV444" s="10" t="s">
        <v>98</v>
      </c>
      <c r="AW444" s="10" t="s">
        <v>40</v>
      </c>
      <c r="AX444" s="10" t="s">
        <v>83</v>
      </c>
      <c r="AY444" s="168" t="s">
        <v>141</v>
      </c>
    </row>
    <row r="445" spans="2:65" s="11" customFormat="1" ht="22.5" customHeight="1">
      <c r="B445" s="169"/>
      <c r="C445" s="170"/>
      <c r="D445" s="170"/>
      <c r="E445" s="171" t="s">
        <v>21</v>
      </c>
      <c r="F445" s="250" t="s">
        <v>150</v>
      </c>
      <c r="G445" s="251"/>
      <c r="H445" s="251"/>
      <c r="I445" s="251"/>
      <c r="J445" s="170"/>
      <c r="K445" s="172">
        <v>17</v>
      </c>
      <c r="L445" s="170"/>
      <c r="M445" s="170"/>
      <c r="N445" s="170"/>
      <c r="O445" s="170"/>
      <c r="P445" s="170"/>
      <c r="Q445" s="170"/>
      <c r="R445" s="173"/>
      <c r="T445" s="174"/>
      <c r="U445" s="170"/>
      <c r="V445" s="170"/>
      <c r="W445" s="170"/>
      <c r="X445" s="170"/>
      <c r="Y445" s="170"/>
      <c r="Z445" s="170"/>
      <c r="AA445" s="175"/>
      <c r="AT445" s="176" t="s">
        <v>149</v>
      </c>
      <c r="AU445" s="176" t="s">
        <v>98</v>
      </c>
      <c r="AV445" s="11" t="s">
        <v>146</v>
      </c>
      <c r="AW445" s="11" t="s">
        <v>40</v>
      </c>
      <c r="AX445" s="11" t="s">
        <v>23</v>
      </c>
      <c r="AY445" s="176" t="s">
        <v>141</v>
      </c>
    </row>
    <row r="446" spans="2:65" s="1" customFormat="1" ht="31.5" customHeight="1">
      <c r="B446" s="32"/>
      <c r="C446" s="177" t="s">
        <v>629</v>
      </c>
      <c r="D446" s="177" t="s">
        <v>310</v>
      </c>
      <c r="E446" s="178" t="s">
        <v>630</v>
      </c>
      <c r="F446" s="253" t="s">
        <v>631</v>
      </c>
      <c r="G446" s="254"/>
      <c r="H446" s="254"/>
      <c r="I446" s="254"/>
      <c r="J446" s="179" t="s">
        <v>344</v>
      </c>
      <c r="K446" s="180">
        <v>2</v>
      </c>
      <c r="L446" s="255">
        <v>0</v>
      </c>
      <c r="M446" s="254"/>
      <c r="N446" s="256">
        <f>ROUND(L446*K446,2)</f>
        <v>0</v>
      </c>
      <c r="O446" s="247"/>
      <c r="P446" s="247"/>
      <c r="Q446" s="247"/>
      <c r="R446" s="34"/>
      <c r="T446" s="158" t="s">
        <v>21</v>
      </c>
      <c r="U446" s="41" t="s">
        <v>48</v>
      </c>
      <c r="V446" s="33"/>
      <c r="W446" s="159">
        <f>V446*K446</f>
        <v>0</v>
      </c>
      <c r="X446" s="159">
        <v>0.01</v>
      </c>
      <c r="Y446" s="159">
        <f>X446*K446</f>
        <v>0.02</v>
      </c>
      <c r="Z446" s="159">
        <v>0</v>
      </c>
      <c r="AA446" s="160">
        <f>Z446*K446</f>
        <v>0</v>
      </c>
      <c r="AR446" s="15" t="s">
        <v>280</v>
      </c>
      <c r="AT446" s="15" t="s">
        <v>310</v>
      </c>
      <c r="AU446" s="15" t="s">
        <v>98</v>
      </c>
      <c r="AY446" s="15" t="s">
        <v>141</v>
      </c>
      <c r="BE446" s="101">
        <f>IF(U446="základní",N446,0)</f>
        <v>0</v>
      </c>
      <c r="BF446" s="101">
        <f>IF(U446="snížená",N446,0)</f>
        <v>0</v>
      </c>
      <c r="BG446" s="101">
        <f>IF(U446="zákl. přenesená",N446,0)</f>
        <v>0</v>
      </c>
      <c r="BH446" s="101">
        <f>IF(U446="sníž. přenesená",N446,0)</f>
        <v>0</v>
      </c>
      <c r="BI446" s="101">
        <f>IF(U446="nulová",N446,0)</f>
        <v>0</v>
      </c>
      <c r="BJ446" s="15" t="s">
        <v>23</v>
      </c>
      <c r="BK446" s="101">
        <f>ROUND(L446*K446,2)</f>
        <v>0</v>
      </c>
      <c r="BL446" s="15" t="s">
        <v>210</v>
      </c>
      <c r="BM446" s="15" t="s">
        <v>632</v>
      </c>
    </row>
    <row r="447" spans="2:65" s="1" customFormat="1" ht="22.5" customHeight="1">
      <c r="B447" s="32"/>
      <c r="C447" s="33"/>
      <c r="D447" s="33"/>
      <c r="E447" s="33"/>
      <c r="F447" s="257" t="s">
        <v>627</v>
      </c>
      <c r="G447" s="208"/>
      <c r="H447" s="208"/>
      <c r="I447" s="208"/>
      <c r="J447" s="33"/>
      <c r="K447" s="33"/>
      <c r="L447" s="33"/>
      <c r="M447" s="33"/>
      <c r="N447" s="33"/>
      <c r="O447" s="33"/>
      <c r="P447" s="33"/>
      <c r="Q447" s="33"/>
      <c r="R447" s="34"/>
      <c r="T447" s="75"/>
      <c r="U447" s="33"/>
      <c r="V447" s="33"/>
      <c r="W447" s="33"/>
      <c r="X447" s="33"/>
      <c r="Y447" s="33"/>
      <c r="Z447" s="33"/>
      <c r="AA447" s="76"/>
      <c r="AT447" s="15" t="s">
        <v>425</v>
      </c>
      <c r="AU447" s="15" t="s">
        <v>98</v>
      </c>
    </row>
    <row r="448" spans="2:65" s="10" customFormat="1" ht="22.5" customHeight="1">
      <c r="B448" s="161"/>
      <c r="C448" s="162"/>
      <c r="D448" s="162"/>
      <c r="E448" s="163" t="s">
        <v>21</v>
      </c>
      <c r="F448" s="252" t="s">
        <v>98</v>
      </c>
      <c r="G448" s="241"/>
      <c r="H448" s="241"/>
      <c r="I448" s="241"/>
      <c r="J448" s="162"/>
      <c r="K448" s="164">
        <v>2</v>
      </c>
      <c r="L448" s="162"/>
      <c r="M448" s="162"/>
      <c r="N448" s="162"/>
      <c r="O448" s="162"/>
      <c r="P448" s="162"/>
      <c r="Q448" s="162"/>
      <c r="R448" s="165"/>
      <c r="T448" s="166"/>
      <c r="U448" s="162"/>
      <c r="V448" s="162"/>
      <c r="W448" s="162"/>
      <c r="X448" s="162"/>
      <c r="Y448" s="162"/>
      <c r="Z448" s="162"/>
      <c r="AA448" s="167"/>
      <c r="AT448" s="168" t="s">
        <v>149</v>
      </c>
      <c r="AU448" s="168" t="s">
        <v>98</v>
      </c>
      <c r="AV448" s="10" t="s">
        <v>98</v>
      </c>
      <c r="AW448" s="10" t="s">
        <v>40</v>
      </c>
      <c r="AX448" s="10" t="s">
        <v>83</v>
      </c>
      <c r="AY448" s="168" t="s">
        <v>141</v>
      </c>
    </row>
    <row r="449" spans="2:65" s="11" customFormat="1" ht="22.5" customHeight="1">
      <c r="B449" s="169"/>
      <c r="C449" s="170"/>
      <c r="D449" s="170"/>
      <c r="E449" s="171" t="s">
        <v>21</v>
      </c>
      <c r="F449" s="250" t="s">
        <v>150</v>
      </c>
      <c r="G449" s="251"/>
      <c r="H449" s="251"/>
      <c r="I449" s="251"/>
      <c r="J449" s="170"/>
      <c r="K449" s="172">
        <v>2</v>
      </c>
      <c r="L449" s="170"/>
      <c r="M449" s="170"/>
      <c r="N449" s="170"/>
      <c r="O449" s="170"/>
      <c r="P449" s="170"/>
      <c r="Q449" s="170"/>
      <c r="R449" s="173"/>
      <c r="T449" s="174"/>
      <c r="U449" s="170"/>
      <c r="V449" s="170"/>
      <c r="W449" s="170"/>
      <c r="X449" s="170"/>
      <c r="Y449" s="170"/>
      <c r="Z449" s="170"/>
      <c r="AA449" s="175"/>
      <c r="AT449" s="176" t="s">
        <v>149</v>
      </c>
      <c r="AU449" s="176" t="s">
        <v>98</v>
      </c>
      <c r="AV449" s="11" t="s">
        <v>146</v>
      </c>
      <c r="AW449" s="11" t="s">
        <v>40</v>
      </c>
      <c r="AX449" s="11" t="s">
        <v>23</v>
      </c>
      <c r="AY449" s="176" t="s">
        <v>141</v>
      </c>
    </row>
    <row r="450" spans="2:65" s="1" customFormat="1" ht="31.5" customHeight="1">
      <c r="B450" s="32"/>
      <c r="C450" s="154" t="s">
        <v>633</v>
      </c>
      <c r="D450" s="154" t="s">
        <v>142</v>
      </c>
      <c r="E450" s="155" t="s">
        <v>634</v>
      </c>
      <c r="F450" s="246" t="s">
        <v>635</v>
      </c>
      <c r="G450" s="247"/>
      <c r="H450" s="247"/>
      <c r="I450" s="247"/>
      <c r="J450" s="156" t="s">
        <v>183</v>
      </c>
      <c r="K450" s="157">
        <v>36.4</v>
      </c>
      <c r="L450" s="248">
        <v>0</v>
      </c>
      <c r="M450" s="247"/>
      <c r="N450" s="249">
        <f>ROUND(L450*K450,2)</f>
        <v>0</v>
      </c>
      <c r="O450" s="247"/>
      <c r="P450" s="247"/>
      <c r="Q450" s="247"/>
      <c r="R450" s="34"/>
      <c r="T450" s="158" t="s">
        <v>21</v>
      </c>
      <c r="U450" s="41" t="s">
        <v>48</v>
      </c>
      <c r="V450" s="33"/>
      <c r="W450" s="159">
        <f>V450*K450</f>
        <v>0</v>
      </c>
      <c r="X450" s="159">
        <v>3.0000000000000001E-5</v>
      </c>
      <c r="Y450" s="159">
        <f>X450*K450</f>
        <v>1.0920000000000001E-3</v>
      </c>
      <c r="Z450" s="159">
        <v>0</v>
      </c>
      <c r="AA450" s="160">
        <f>Z450*K450</f>
        <v>0</v>
      </c>
      <c r="AR450" s="15" t="s">
        <v>210</v>
      </c>
      <c r="AT450" s="15" t="s">
        <v>142</v>
      </c>
      <c r="AU450" s="15" t="s">
        <v>98</v>
      </c>
      <c r="AY450" s="15" t="s">
        <v>141</v>
      </c>
      <c r="BE450" s="101">
        <f>IF(U450="základní",N450,0)</f>
        <v>0</v>
      </c>
      <c r="BF450" s="101">
        <f>IF(U450="snížená",N450,0)</f>
        <v>0</v>
      </c>
      <c r="BG450" s="101">
        <f>IF(U450="zákl. přenesená",N450,0)</f>
        <v>0</v>
      </c>
      <c r="BH450" s="101">
        <f>IF(U450="sníž. přenesená",N450,0)</f>
        <v>0</v>
      </c>
      <c r="BI450" s="101">
        <f>IF(U450="nulová",N450,0)</f>
        <v>0</v>
      </c>
      <c r="BJ450" s="15" t="s">
        <v>23</v>
      </c>
      <c r="BK450" s="101">
        <f>ROUND(L450*K450,2)</f>
        <v>0</v>
      </c>
      <c r="BL450" s="15" t="s">
        <v>210</v>
      </c>
      <c r="BM450" s="15" t="s">
        <v>636</v>
      </c>
    </row>
    <row r="451" spans="2:65" s="10" customFormat="1" ht="22.5" customHeight="1">
      <c r="B451" s="161"/>
      <c r="C451" s="162"/>
      <c r="D451" s="162"/>
      <c r="E451" s="163" t="s">
        <v>21</v>
      </c>
      <c r="F451" s="240" t="s">
        <v>637</v>
      </c>
      <c r="G451" s="241"/>
      <c r="H451" s="241"/>
      <c r="I451" s="241"/>
      <c r="J451" s="162"/>
      <c r="K451" s="164">
        <v>36.4</v>
      </c>
      <c r="L451" s="162"/>
      <c r="M451" s="162"/>
      <c r="N451" s="162"/>
      <c r="O451" s="162"/>
      <c r="P451" s="162"/>
      <c r="Q451" s="162"/>
      <c r="R451" s="165"/>
      <c r="T451" s="166"/>
      <c r="U451" s="162"/>
      <c r="V451" s="162"/>
      <c r="W451" s="162"/>
      <c r="X451" s="162"/>
      <c r="Y451" s="162"/>
      <c r="Z451" s="162"/>
      <c r="AA451" s="167"/>
      <c r="AT451" s="168" t="s">
        <v>149</v>
      </c>
      <c r="AU451" s="168" t="s">
        <v>98</v>
      </c>
      <c r="AV451" s="10" t="s">
        <v>98</v>
      </c>
      <c r="AW451" s="10" t="s">
        <v>40</v>
      </c>
      <c r="AX451" s="10" t="s">
        <v>83</v>
      </c>
      <c r="AY451" s="168" t="s">
        <v>141</v>
      </c>
    </row>
    <row r="452" spans="2:65" s="11" customFormat="1" ht="22.5" customHeight="1">
      <c r="B452" s="169"/>
      <c r="C452" s="170"/>
      <c r="D452" s="170"/>
      <c r="E452" s="171" t="s">
        <v>21</v>
      </c>
      <c r="F452" s="250" t="s">
        <v>150</v>
      </c>
      <c r="G452" s="251"/>
      <c r="H452" s="251"/>
      <c r="I452" s="251"/>
      <c r="J452" s="170"/>
      <c r="K452" s="172">
        <v>36.4</v>
      </c>
      <c r="L452" s="170"/>
      <c r="M452" s="170"/>
      <c r="N452" s="170"/>
      <c r="O452" s="170"/>
      <c r="P452" s="170"/>
      <c r="Q452" s="170"/>
      <c r="R452" s="173"/>
      <c r="T452" s="174"/>
      <c r="U452" s="170"/>
      <c r="V452" s="170"/>
      <c r="W452" s="170"/>
      <c r="X452" s="170"/>
      <c r="Y452" s="170"/>
      <c r="Z452" s="170"/>
      <c r="AA452" s="175"/>
      <c r="AT452" s="176" t="s">
        <v>149</v>
      </c>
      <c r="AU452" s="176" t="s">
        <v>98</v>
      </c>
      <c r="AV452" s="11" t="s">
        <v>146</v>
      </c>
      <c r="AW452" s="11" t="s">
        <v>40</v>
      </c>
      <c r="AX452" s="11" t="s">
        <v>23</v>
      </c>
      <c r="AY452" s="176" t="s">
        <v>141</v>
      </c>
    </row>
    <row r="453" spans="2:65" s="1" customFormat="1" ht="31.5" customHeight="1">
      <c r="B453" s="32"/>
      <c r="C453" s="177" t="s">
        <v>638</v>
      </c>
      <c r="D453" s="177" t="s">
        <v>310</v>
      </c>
      <c r="E453" s="178" t="s">
        <v>639</v>
      </c>
      <c r="F453" s="253" t="s">
        <v>640</v>
      </c>
      <c r="G453" s="254"/>
      <c r="H453" s="254"/>
      <c r="I453" s="254"/>
      <c r="J453" s="179" t="s">
        <v>344</v>
      </c>
      <c r="K453" s="180">
        <v>36.4</v>
      </c>
      <c r="L453" s="255">
        <v>0</v>
      </c>
      <c r="M453" s="254"/>
      <c r="N453" s="256">
        <f>ROUND(L453*K453,2)</f>
        <v>0</v>
      </c>
      <c r="O453" s="247"/>
      <c r="P453" s="247"/>
      <c r="Q453" s="247"/>
      <c r="R453" s="34"/>
      <c r="T453" s="158" t="s">
        <v>21</v>
      </c>
      <c r="U453" s="41" t="s">
        <v>48</v>
      </c>
      <c r="V453" s="33"/>
      <c r="W453" s="159">
        <f>V453*K453</f>
        <v>0</v>
      </c>
      <c r="X453" s="159">
        <v>3.3E-4</v>
      </c>
      <c r="Y453" s="159">
        <f>X453*K453</f>
        <v>1.2012E-2</v>
      </c>
      <c r="Z453" s="159">
        <v>0</v>
      </c>
      <c r="AA453" s="160">
        <f>Z453*K453</f>
        <v>0</v>
      </c>
      <c r="AR453" s="15" t="s">
        <v>280</v>
      </c>
      <c r="AT453" s="15" t="s">
        <v>310</v>
      </c>
      <c r="AU453" s="15" t="s">
        <v>98</v>
      </c>
      <c r="AY453" s="15" t="s">
        <v>141</v>
      </c>
      <c r="BE453" s="101">
        <f>IF(U453="základní",N453,0)</f>
        <v>0</v>
      </c>
      <c r="BF453" s="101">
        <f>IF(U453="snížená",N453,0)</f>
        <v>0</v>
      </c>
      <c r="BG453" s="101">
        <f>IF(U453="zákl. přenesená",N453,0)</f>
        <v>0</v>
      </c>
      <c r="BH453" s="101">
        <f>IF(U453="sníž. přenesená",N453,0)</f>
        <v>0</v>
      </c>
      <c r="BI453" s="101">
        <f>IF(U453="nulová",N453,0)</f>
        <v>0</v>
      </c>
      <c r="BJ453" s="15" t="s">
        <v>23</v>
      </c>
      <c r="BK453" s="101">
        <f>ROUND(L453*K453,2)</f>
        <v>0</v>
      </c>
      <c r="BL453" s="15" t="s">
        <v>210</v>
      </c>
      <c r="BM453" s="15" t="s">
        <v>641</v>
      </c>
    </row>
    <row r="454" spans="2:65" s="1" customFormat="1" ht="31.5" customHeight="1">
      <c r="B454" s="32"/>
      <c r="C454" s="154" t="s">
        <v>642</v>
      </c>
      <c r="D454" s="154" t="s">
        <v>142</v>
      </c>
      <c r="E454" s="155" t="s">
        <v>643</v>
      </c>
      <c r="F454" s="246" t="s">
        <v>644</v>
      </c>
      <c r="G454" s="247"/>
      <c r="H454" s="247"/>
      <c r="I454" s="247"/>
      <c r="J454" s="156" t="s">
        <v>183</v>
      </c>
      <c r="K454" s="157">
        <v>36.954999999999998</v>
      </c>
      <c r="L454" s="248">
        <v>0</v>
      </c>
      <c r="M454" s="247"/>
      <c r="N454" s="249">
        <f>ROUND(L454*K454,2)</f>
        <v>0</v>
      </c>
      <c r="O454" s="247"/>
      <c r="P454" s="247"/>
      <c r="Q454" s="247"/>
      <c r="R454" s="34"/>
      <c r="T454" s="158" t="s">
        <v>21</v>
      </c>
      <c r="U454" s="41" t="s">
        <v>48</v>
      </c>
      <c r="V454" s="33"/>
      <c r="W454" s="159">
        <f>V454*K454</f>
        <v>0</v>
      </c>
      <c r="X454" s="159">
        <v>3.0000000000000001E-5</v>
      </c>
      <c r="Y454" s="159">
        <f>X454*K454</f>
        <v>1.1086499999999999E-3</v>
      </c>
      <c r="Z454" s="159">
        <v>0</v>
      </c>
      <c r="AA454" s="160">
        <f>Z454*K454</f>
        <v>0</v>
      </c>
      <c r="AR454" s="15" t="s">
        <v>210</v>
      </c>
      <c r="AT454" s="15" t="s">
        <v>142</v>
      </c>
      <c r="AU454" s="15" t="s">
        <v>98</v>
      </c>
      <c r="AY454" s="15" t="s">
        <v>141</v>
      </c>
      <c r="BE454" s="101">
        <f>IF(U454="základní",N454,0)</f>
        <v>0</v>
      </c>
      <c r="BF454" s="101">
        <f>IF(U454="snížená",N454,0)</f>
        <v>0</v>
      </c>
      <c r="BG454" s="101">
        <f>IF(U454="zákl. přenesená",N454,0)</f>
        <v>0</v>
      </c>
      <c r="BH454" s="101">
        <f>IF(U454="sníž. přenesená",N454,0)</f>
        <v>0</v>
      </c>
      <c r="BI454" s="101">
        <f>IF(U454="nulová",N454,0)</f>
        <v>0</v>
      </c>
      <c r="BJ454" s="15" t="s">
        <v>23</v>
      </c>
      <c r="BK454" s="101">
        <f>ROUND(L454*K454,2)</f>
        <v>0</v>
      </c>
      <c r="BL454" s="15" t="s">
        <v>210</v>
      </c>
      <c r="BM454" s="15" t="s">
        <v>645</v>
      </c>
    </row>
    <row r="455" spans="2:65" s="10" customFormat="1" ht="22.5" customHeight="1">
      <c r="B455" s="161"/>
      <c r="C455" s="162"/>
      <c r="D455" s="162"/>
      <c r="E455" s="163" t="s">
        <v>21</v>
      </c>
      <c r="F455" s="240" t="s">
        <v>646</v>
      </c>
      <c r="G455" s="241"/>
      <c r="H455" s="241"/>
      <c r="I455" s="241"/>
      <c r="J455" s="162"/>
      <c r="K455" s="164">
        <v>36.954999999999998</v>
      </c>
      <c r="L455" s="162"/>
      <c r="M455" s="162"/>
      <c r="N455" s="162"/>
      <c r="O455" s="162"/>
      <c r="P455" s="162"/>
      <c r="Q455" s="162"/>
      <c r="R455" s="165"/>
      <c r="T455" s="166"/>
      <c r="U455" s="162"/>
      <c r="V455" s="162"/>
      <c r="W455" s="162"/>
      <c r="X455" s="162"/>
      <c r="Y455" s="162"/>
      <c r="Z455" s="162"/>
      <c r="AA455" s="167"/>
      <c r="AT455" s="168" t="s">
        <v>149</v>
      </c>
      <c r="AU455" s="168" t="s">
        <v>98</v>
      </c>
      <c r="AV455" s="10" t="s">
        <v>98</v>
      </c>
      <c r="AW455" s="10" t="s">
        <v>40</v>
      </c>
      <c r="AX455" s="10" t="s">
        <v>83</v>
      </c>
      <c r="AY455" s="168" t="s">
        <v>141</v>
      </c>
    </row>
    <row r="456" spans="2:65" s="11" customFormat="1" ht="22.5" customHeight="1">
      <c r="B456" s="169"/>
      <c r="C456" s="170"/>
      <c r="D456" s="170"/>
      <c r="E456" s="171" t="s">
        <v>21</v>
      </c>
      <c r="F456" s="250" t="s">
        <v>150</v>
      </c>
      <c r="G456" s="251"/>
      <c r="H456" s="251"/>
      <c r="I456" s="251"/>
      <c r="J456" s="170"/>
      <c r="K456" s="172">
        <v>36.954999999999998</v>
      </c>
      <c r="L456" s="170"/>
      <c r="M456" s="170"/>
      <c r="N456" s="170"/>
      <c r="O456" s="170"/>
      <c r="P456" s="170"/>
      <c r="Q456" s="170"/>
      <c r="R456" s="173"/>
      <c r="T456" s="174"/>
      <c r="U456" s="170"/>
      <c r="V456" s="170"/>
      <c r="W456" s="170"/>
      <c r="X456" s="170"/>
      <c r="Y456" s="170"/>
      <c r="Z456" s="170"/>
      <c r="AA456" s="175"/>
      <c r="AT456" s="176" t="s">
        <v>149</v>
      </c>
      <c r="AU456" s="176" t="s">
        <v>98</v>
      </c>
      <c r="AV456" s="11" t="s">
        <v>146</v>
      </c>
      <c r="AW456" s="11" t="s">
        <v>40</v>
      </c>
      <c r="AX456" s="11" t="s">
        <v>23</v>
      </c>
      <c r="AY456" s="176" t="s">
        <v>141</v>
      </c>
    </row>
    <row r="457" spans="2:65" s="1" customFormat="1" ht="31.5" customHeight="1">
      <c r="B457" s="32"/>
      <c r="C457" s="177" t="s">
        <v>647</v>
      </c>
      <c r="D457" s="177" t="s">
        <v>310</v>
      </c>
      <c r="E457" s="178" t="s">
        <v>648</v>
      </c>
      <c r="F457" s="253" t="s">
        <v>649</v>
      </c>
      <c r="G457" s="254"/>
      <c r="H457" s="254"/>
      <c r="I457" s="254"/>
      <c r="J457" s="179" t="s">
        <v>344</v>
      </c>
      <c r="K457" s="180">
        <v>11</v>
      </c>
      <c r="L457" s="255">
        <v>0</v>
      </c>
      <c r="M457" s="254"/>
      <c r="N457" s="256">
        <f>ROUND(L457*K457,2)</f>
        <v>0</v>
      </c>
      <c r="O457" s="247"/>
      <c r="P457" s="247"/>
      <c r="Q457" s="247"/>
      <c r="R457" s="34"/>
      <c r="T457" s="158" t="s">
        <v>21</v>
      </c>
      <c r="U457" s="41" t="s">
        <v>48</v>
      </c>
      <c r="V457" s="33"/>
      <c r="W457" s="159">
        <f>V457*K457</f>
        <v>0</v>
      </c>
      <c r="X457" s="159">
        <v>7.3000000000000001E-3</v>
      </c>
      <c r="Y457" s="159">
        <f>X457*K457</f>
        <v>8.0299999999999996E-2</v>
      </c>
      <c r="Z457" s="159">
        <v>0</v>
      </c>
      <c r="AA457" s="160">
        <f>Z457*K457</f>
        <v>0</v>
      </c>
      <c r="AR457" s="15" t="s">
        <v>280</v>
      </c>
      <c r="AT457" s="15" t="s">
        <v>310</v>
      </c>
      <c r="AU457" s="15" t="s">
        <v>98</v>
      </c>
      <c r="AY457" s="15" t="s">
        <v>141</v>
      </c>
      <c r="BE457" s="101">
        <f>IF(U457="základní",N457,0)</f>
        <v>0</v>
      </c>
      <c r="BF457" s="101">
        <f>IF(U457="snížená",N457,0)</f>
        <v>0</v>
      </c>
      <c r="BG457" s="101">
        <f>IF(U457="zákl. přenesená",N457,0)</f>
        <v>0</v>
      </c>
      <c r="BH457" s="101">
        <f>IF(U457="sníž. přenesená",N457,0)</f>
        <v>0</v>
      </c>
      <c r="BI457" s="101">
        <f>IF(U457="nulová",N457,0)</f>
        <v>0</v>
      </c>
      <c r="BJ457" s="15" t="s">
        <v>23</v>
      </c>
      <c r="BK457" s="101">
        <f>ROUND(L457*K457,2)</f>
        <v>0</v>
      </c>
      <c r="BL457" s="15" t="s">
        <v>210</v>
      </c>
      <c r="BM457" s="15" t="s">
        <v>650</v>
      </c>
    </row>
    <row r="458" spans="2:65" s="1" customFormat="1" ht="22.5" customHeight="1">
      <c r="B458" s="32"/>
      <c r="C458" s="33"/>
      <c r="D458" s="33"/>
      <c r="E458" s="33"/>
      <c r="F458" s="257" t="s">
        <v>651</v>
      </c>
      <c r="G458" s="208"/>
      <c r="H458" s="208"/>
      <c r="I458" s="208"/>
      <c r="J458" s="33"/>
      <c r="K458" s="33"/>
      <c r="L458" s="33"/>
      <c r="M458" s="33"/>
      <c r="N458" s="33"/>
      <c r="O458" s="33"/>
      <c r="P458" s="33"/>
      <c r="Q458" s="33"/>
      <c r="R458" s="34"/>
      <c r="T458" s="75"/>
      <c r="U458" s="33"/>
      <c r="V458" s="33"/>
      <c r="W458" s="33"/>
      <c r="X458" s="33"/>
      <c r="Y458" s="33"/>
      <c r="Z458" s="33"/>
      <c r="AA458" s="76"/>
      <c r="AT458" s="15" t="s">
        <v>425</v>
      </c>
      <c r="AU458" s="15" t="s">
        <v>98</v>
      </c>
    </row>
    <row r="459" spans="2:65" s="10" customFormat="1" ht="22.5" customHeight="1">
      <c r="B459" s="161"/>
      <c r="C459" s="162"/>
      <c r="D459" s="162"/>
      <c r="E459" s="163" t="s">
        <v>21</v>
      </c>
      <c r="F459" s="252" t="s">
        <v>186</v>
      </c>
      <c r="G459" s="241"/>
      <c r="H459" s="241"/>
      <c r="I459" s="241"/>
      <c r="J459" s="162"/>
      <c r="K459" s="164">
        <v>11</v>
      </c>
      <c r="L459" s="162"/>
      <c r="M459" s="162"/>
      <c r="N459" s="162"/>
      <c r="O459" s="162"/>
      <c r="P459" s="162"/>
      <c r="Q459" s="162"/>
      <c r="R459" s="165"/>
      <c r="T459" s="166"/>
      <c r="U459" s="162"/>
      <c r="V459" s="162"/>
      <c r="W459" s="162"/>
      <c r="X459" s="162"/>
      <c r="Y459" s="162"/>
      <c r="Z459" s="162"/>
      <c r="AA459" s="167"/>
      <c r="AT459" s="168" t="s">
        <v>149</v>
      </c>
      <c r="AU459" s="168" t="s">
        <v>98</v>
      </c>
      <c r="AV459" s="10" t="s">
        <v>98</v>
      </c>
      <c r="AW459" s="10" t="s">
        <v>40</v>
      </c>
      <c r="AX459" s="10" t="s">
        <v>83</v>
      </c>
      <c r="AY459" s="168" t="s">
        <v>141</v>
      </c>
    </row>
    <row r="460" spans="2:65" s="11" customFormat="1" ht="22.5" customHeight="1">
      <c r="B460" s="169"/>
      <c r="C460" s="170"/>
      <c r="D460" s="170"/>
      <c r="E460" s="171" t="s">
        <v>21</v>
      </c>
      <c r="F460" s="250" t="s">
        <v>150</v>
      </c>
      <c r="G460" s="251"/>
      <c r="H460" s="251"/>
      <c r="I460" s="251"/>
      <c r="J460" s="170"/>
      <c r="K460" s="172">
        <v>11</v>
      </c>
      <c r="L460" s="170"/>
      <c r="M460" s="170"/>
      <c r="N460" s="170"/>
      <c r="O460" s="170"/>
      <c r="P460" s="170"/>
      <c r="Q460" s="170"/>
      <c r="R460" s="173"/>
      <c r="T460" s="174"/>
      <c r="U460" s="170"/>
      <c r="V460" s="170"/>
      <c r="W460" s="170"/>
      <c r="X460" s="170"/>
      <c r="Y460" s="170"/>
      <c r="Z460" s="170"/>
      <c r="AA460" s="175"/>
      <c r="AT460" s="176" t="s">
        <v>149</v>
      </c>
      <c r="AU460" s="176" t="s">
        <v>98</v>
      </c>
      <c r="AV460" s="11" t="s">
        <v>146</v>
      </c>
      <c r="AW460" s="11" t="s">
        <v>40</v>
      </c>
      <c r="AX460" s="11" t="s">
        <v>23</v>
      </c>
      <c r="AY460" s="176" t="s">
        <v>141</v>
      </c>
    </row>
    <row r="461" spans="2:65" s="1" customFormat="1" ht="31.5" customHeight="1">
      <c r="B461" s="32"/>
      <c r="C461" s="177" t="s">
        <v>652</v>
      </c>
      <c r="D461" s="177" t="s">
        <v>310</v>
      </c>
      <c r="E461" s="178" t="s">
        <v>653</v>
      </c>
      <c r="F461" s="253" t="s">
        <v>654</v>
      </c>
      <c r="G461" s="254"/>
      <c r="H461" s="254"/>
      <c r="I461" s="254"/>
      <c r="J461" s="179" t="s">
        <v>344</v>
      </c>
      <c r="K461" s="180">
        <v>11</v>
      </c>
      <c r="L461" s="255">
        <v>0</v>
      </c>
      <c r="M461" s="254"/>
      <c r="N461" s="256">
        <f>ROUND(L461*K461,2)</f>
        <v>0</v>
      </c>
      <c r="O461" s="247"/>
      <c r="P461" s="247"/>
      <c r="Q461" s="247"/>
      <c r="R461" s="34"/>
      <c r="T461" s="158" t="s">
        <v>21</v>
      </c>
      <c r="U461" s="41" t="s">
        <v>48</v>
      </c>
      <c r="V461" s="33"/>
      <c r="W461" s="159">
        <f>V461*K461</f>
        <v>0</v>
      </c>
      <c r="X461" s="159">
        <v>8.8999999999999999E-3</v>
      </c>
      <c r="Y461" s="159">
        <f>X461*K461</f>
        <v>9.7900000000000001E-2</v>
      </c>
      <c r="Z461" s="159">
        <v>0</v>
      </c>
      <c r="AA461" s="160">
        <f>Z461*K461</f>
        <v>0</v>
      </c>
      <c r="AR461" s="15" t="s">
        <v>280</v>
      </c>
      <c r="AT461" s="15" t="s">
        <v>310</v>
      </c>
      <c r="AU461" s="15" t="s">
        <v>98</v>
      </c>
      <c r="AY461" s="15" t="s">
        <v>141</v>
      </c>
      <c r="BE461" s="101">
        <f>IF(U461="základní",N461,0)</f>
        <v>0</v>
      </c>
      <c r="BF461" s="101">
        <f>IF(U461="snížená",N461,0)</f>
        <v>0</v>
      </c>
      <c r="BG461" s="101">
        <f>IF(U461="zákl. přenesená",N461,0)</f>
        <v>0</v>
      </c>
      <c r="BH461" s="101">
        <f>IF(U461="sníž. přenesená",N461,0)</f>
        <v>0</v>
      </c>
      <c r="BI461" s="101">
        <f>IF(U461="nulová",N461,0)</f>
        <v>0</v>
      </c>
      <c r="BJ461" s="15" t="s">
        <v>23</v>
      </c>
      <c r="BK461" s="101">
        <f>ROUND(L461*K461,2)</f>
        <v>0</v>
      </c>
      <c r="BL461" s="15" t="s">
        <v>210</v>
      </c>
      <c r="BM461" s="15" t="s">
        <v>655</v>
      </c>
    </row>
    <row r="462" spans="2:65" s="10" customFormat="1" ht="22.5" customHeight="1">
      <c r="B462" s="161"/>
      <c r="C462" s="162"/>
      <c r="D462" s="162"/>
      <c r="E462" s="163" t="s">
        <v>21</v>
      </c>
      <c r="F462" s="240" t="s">
        <v>186</v>
      </c>
      <c r="G462" s="241"/>
      <c r="H462" s="241"/>
      <c r="I462" s="241"/>
      <c r="J462" s="162"/>
      <c r="K462" s="164">
        <v>11</v>
      </c>
      <c r="L462" s="162"/>
      <c r="M462" s="162"/>
      <c r="N462" s="162"/>
      <c r="O462" s="162"/>
      <c r="P462" s="162"/>
      <c r="Q462" s="162"/>
      <c r="R462" s="165"/>
      <c r="T462" s="166"/>
      <c r="U462" s="162"/>
      <c r="V462" s="162"/>
      <c r="W462" s="162"/>
      <c r="X462" s="162"/>
      <c r="Y462" s="162"/>
      <c r="Z462" s="162"/>
      <c r="AA462" s="167"/>
      <c r="AT462" s="168" t="s">
        <v>149</v>
      </c>
      <c r="AU462" s="168" t="s">
        <v>98</v>
      </c>
      <c r="AV462" s="10" t="s">
        <v>98</v>
      </c>
      <c r="AW462" s="10" t="s">
        <v>40</v>
      </c>
      <c r="AX462" s="10" t="s">
        <v>83</v>
      </c>
      <c r="AY462" s="168" t="s">
        <v>141</v>
      </c>
    </row>
    <row r="463" spans="2:65" s="11" customFormat="1" ht="22.5" customHeight="1">
      <c r="B463" s="169"/>
      <c r="C463" s="170"/>
      <c r="D463" s="170"/>
      <c r="E463" s="171" t="s">
        <v>21</v>
      </c>
      <c r="F463" s="250" t="s">
        <v>150</v>
      </c>
      <c r="G463" s="251"/>
      <c r="H463" s="251"/>
      <c r="I463" s="251"/>
      <c r="J463" s="170"/>
      <c r="K463" s="172">
        <v>11</v>
      </c>
      <c r="L463" s="170"/>
      <c r="M463" s="170"/>
      <c r="N463" s="170"/>
      <c r="O463" s="170"/>
      <c r="P463" s="170"/>
      <c r="Q463" s="170"/>
      <c r="R463" s="173"/>
      <c r="T463" s="174"/>
      <c r="U463" s="170"/>
      <c r="V463" s="170"/>
      <c r="W463" s="170"/>
      <c r="X463" s="170"/>
      <c r="Y463" s="170"/>
      <c r="Z463" s="170"/>
      <c r="AA463" s="175"/>
      <c r="AT463" s="176" t="s">
        <v>149</v>
      </c>
      <c r="AU463" s="176" t="s">
        <v>98</v>
      </c>
      <c r="AV463" s="11" t="s">
        <v>146</v>
      </c>
      <c r="AW463" s="11" t="s">
        <v>40</v>
      </c>
      <c r="AX463" s="11" t="s">
        <v>23</v>
      </c>
      <c r="AY463" s="176" t="s">
        <v>141</v>
      </c>
    </row>
    <row r="464" spans="2:65" s="1" customFormat="1" ht="31.5" customHeight="1">
      <c r="B464" s="32"/>
      <c r="C464" s="154" t="s">
        <v>656</v>
      </c>
      <c r="D464" s="154" t="s">
        <v>142</v>
      </c>
      <c r="E464" s="155" t="s">
        <v>657</v>
      </c>
      <c r="F464" s="246" t="s">
        <v>658</v>
      </c>
      <c r="G464" s="247"/>
      <c r="H464" s="247"/>
      <c r="I464" s="247"/>
      <c r="J464" s="156" t="s">
        <v>183</v>
      </c>
      <c r="K464" s="157">
        <v>13.46</v>
      </c>
      <c r="L464" s="248">
        <v>0</v>
      </c>
      <c r="M464" s="247"/>
      <c r="N464" s="249">
        <f>ROUND(L464*K464,2)</f>
        <v>0</v>
      </c>
      <c r="O464" s="247"/>
      <c r="P464" s="247"/>
      <c r="Q464" s="247"/>
      <c r="R464" s="34"/>
      <c r="T464" s="158" t="s">
        <v>21</v>
      </c>
      <c r="U464" s="41" t="s">
        <v>48</v>
      </c>
      <c r="V464" s="33"/>
      <c r="W464" s="159">
        <f>V464*K464</f>
        <v>0</v>
      </c>
      <c r="X464" s="159">
        <v>3.0000000000000001E-5</v>
      </c>
      <c r="Y464" s="159">
        <f>X464*K464</f>
        <v>4.0380000000000006E-4</v>
      </c>
      <c r="Z464" s="159">
        <v>0</v>
      </c>
      <c r="AA464" s="160">
        <f>Z464*K464</f>
        <v>0</v>
      </c>
      <c r="AR464" s="15" t="s">
        <v>210</v>
      </c>
      <c r="AT464" s="15" t="s">
        <v>142</v>
      </c>
      <c r="AU464" s="15" t="s">
        <v>98</v>
      </c>
      <c r="AY464" s="15" t="s">
        <v>141</v>
      </c>
      <c r="BE464" s="101">
        <f>IF(U464="základní",N464,0)</f>
        <v>0</v>
      </c>
      <c r="BF464" s="101">
        <f>IF(U464="snížená",N464,0)</f>
        <v>0</v>
      </c>
      <c r="BG464" s="101">
        <f>IF(U464="zákl. přenesená",N464,0)</f>
        <v>0</v>
      </c>
      <c r="BH464" s="101">
        <f>IF(U464="sníž. přenesená",N464,0)</f>
        <v>0</v>
      </c>
      <c r="BI464" s="101">
        <f>IF(U464="nulová",N464,0)</f>
        <v>0</v>
      </c>
      <c r="BJ464" s="15" t="s">
        <v>23</v>
      </c>
      <c r="BK464" s="101">
        <f>ROUND(L464*K464,2)</f>
        <v>0</v>
      </c>
      <c r="BL464" s="15" t="s">
        <v>210</v>
      </c>
      <c r="BM464" s="15" t="s">
        <v>659</v>
      </c>
    </row>
    <row r="465" spans="2:65" s="10" customFormat="1" ht="22.5" customHeight="1">
      <c r="B465" s="161"/>
      <c r="C465" s="162"/>
      <c r="D465" s="162"/>
      <c r="E465" s="163" t="s">
        <v>21</v>
      </c>
      <c r="F465" s="240" t="s">
        <v>660</v>
      </c>
      <c r="G465" s="241"/>
      <c r="H465" s="241"/>
      <c r="I465" s="241"/>
      <c r="J465" s="162"/>
      <c r="K465" s="164">
        <v>13.46</v>
      </c>
      <c r="L465" s="162"/>
      <c r="M465" s="162"/>
      <c r="N465" s="162"/>
      <c r="O465" s="162"/>
      <c r="P465" s="162"/>
      <c r="Q465" s="162"/>
      <c r="R465" s="165"/>
      <c r="T465" s="166"/>
      <c r="U465" s="162"/>
      <c r="V465" s="162"/>
      <c r="W465" s="162"/>
      <c r="X465" s="162"/>
      <c r="Y465" s="162"/>
      <c r="Z465" s="162"/>
      <c r="AA465" s="167"/>
      <c r="AT465" s="168" t="s">
        <v>149</v>
      </c>
      <c r="AU465" s="168" t="s">
        <v>98</v>
      </c>
      <c r="AV465" s="10" t="s">
        <v>98</v>
      </c>
      <c r="AW465" s="10" t="s">
        <v>40</v>
      </c>
      <c r="AX465" s="10" t="s">
        <v>83</v>
      </c>
      <c r="AY465" s="168" t="s">
        <v>141</v>
      </c>
    </row>
    <row r="466" spans="2:65" s="11" customFormat="1" ht="22.5" customHeight="1">
      <c r="B466" s="169"/>
      <c r="C466" s="170"/>
      <c r="D466" s="170"/>
      <c r="E466" s="171" t="s">
        <v>21</v>
      </c>
      <c r="F466" s="250" t="s">
        <v>150</v>
      </c>
      <c r="G466" s="251"/>
      <c r="H466" s="251"/>
      <c r="I466" s="251"/>
      <c r="J466" s="170"/>
      <c r="K466" s="172">
        <v>13.46</v>
      </c>
      <c r="L466" s="170"/>
      <c r="M466" s="170"/>
      <c r="N466" s="170"/>
      <c r="O466" s="170"/>
      <c r="P466" s="170"/>
      <c r="Q466" s="170"/>
      <c r="R466" s="173"/>
      <c r="T466" s="174"/>
      <c r="U466" s="170"/>
      <c r="V466" s="170"/>
      <c r="W466" s="170"/>
      <c r="X466" s="170"/>
      <c r="Y466" s="170"/>
      <c r="Z466" s="170"/>
      <c r="AA466" s="175"/>
      <c r="AT466" s="176" t="s">
        <v>149</v>
      </c>
      <c r="AU466" s="176" t="s">
        <v>98</v>
      </c>
      <c r="AV466" s="11" t="s">
        <v>146</v>
      </c>
      <c r="AW466" s="11" t="s">
        <v>40</v>
      </c>
      <c r="AX466" s="11" t="s">
        <v>23</v>
      </c>
      <c r="AY466" s="176" t="s">
        <v>141</v>
      </c>
    </row>
    <row r="467" spans="2:65" s="1" customFormat="1" ht="31.5" customHeight="1">
      <c r="B467" s="32"/>
      <c r="C467" s="177" t="s">
        <v>661</v>
      </c>
      <c r="D467" s="177" t="s">
        <v>310</v>
      </c>
      <c r="E467" s="178" t="s">
        <v>662</v>
      </c>
      <c r="F467" s="253" t="s">
        <v>663</v>
      </c>
      <c r="G467" s="254"/>
      <c r="H467" s="254"/>
      <c r="I467" s="254"/>
      <c r="J467" s="179" t="s">
        <v>344</v>
      </c>
      <c r="K467" s="180">
        <v>46</v>
      </c>
      <c r="L467" s="255">
        <v>0</v>
      </c>
      <c r="M467" s="254"/>
      <c r="N467" s="256">
        <f>ROUND(L467*K467,2)</f>
        <v>0</v>
      </c>
      <c r="O467" s="247"/>
      <c r="P467" s="247"/>
      <c r="Q467" s="247"/>
      <c r="R467" s="34"/>
      <c r="T467" s="158" t="s">
        <v>21</v>
      </c>
      <c r="U467" s="41" t="s">
        <v>48</v>
      </c>
      <c r="V467" s="33"/>
      <c r="W467" s="159">
        <f>V467*K467</f>
        <v>0</v>
      </c>
      <c r="X467" s="159">
        <v>8.3999999999999995E-3</v>
      </c>
      <c r="Y467" s="159">
        <f>X467*K467</f>
        <v>0.38639999999999997</v>
      </c>
      <c r="Z467" s="159">
        <v>0</v>
      </c>
      <c r="AA467" s="160">
        <f>Z467*K467</f>
        <v>0</v>
      </c>
      <c r="AR467" s="15" t="s">
        <v>280</v>
      </c>
      <c r="AT467" s="15" t="s">
        <v>310</v>
      </c>
      <c r="AU467" s="15" t="s">
        <v>98</v>
      </c>
      <c r="AY467" s="15" t="s">
        <v>141</v>
      </c>
      <c r="BE467" s="101">
        <f>IF(U467="základní",N467,0)</f>
        <v>0</v>
      </c>
      <c r="BF467" s="101">
        <f>IF(U467="snížená",N467,0)</f>
        <v>0</v>
      </c>
      <c r="BG467" s="101">
        <f>IF(U467="zákl. přenesená",N467,0)</f>
        <v>0</v>
      </c>
      <c r="BH467" s="101">
        <f>IF(U467="sníž. přenesená",N467,0)</f>
        <v>0</v>
      </c>
      <c r="BI467" s="101">
        <f>IF(U467="nulová",N467,0)</f>
        <v>0</v>
      </c>
      <c r="BJ467" s="15" t="s">
        <v>23</v>
      </c>
      <c r="BK467" s="101">
        <f>ROUND(L467*K467,2)</f>
        <v>0</v>
      </c>
      <c r="BL467" s="15" t="s">
        <v>210</v>
      </c>
      <c r="BM467" s="15" t="s">
        <v>664</v>
      </c>
    </row>
    <row r="468" spans="2:65" s="1" customFormat="1" ht="22.5" customHeight="1">
      <c r="B468" s="32"/>
      <c r="C468" s="33"/>
      <c r="D468" s="33"/>
      <c r="E468" s="33"/>
      <c r="F468" s="257" t="s">
        <v>665</v>
      </c>
      <c r="G468" s="208"/>
      <c r="H468" s="208"/>
      <c r="I468" s="208"/>
      <c r="J468" s="33"/>
      <c r="K468" s="33"/>
      <c r="L468" s="33"/>
      <c r="M468" s="33"/>
      <c r="N468" s="33"/>
      <c r="O468" s="33"/>
      <c r="P468" s="33"/>
      <c r="Q468" s="33"/>
      <c r="R468" s="34"/>
      <c r="T468" s="75"/>
      <c r="U468" s="33"/>
      <c r="V468" s="33"/>
      <c r="W468" s="33"/>
      <c r="X468" s="33"/>
      <c r="Y468" s="33"/>
      <c r="Z468" s="33"/>
      <c r="AA468" s="76"/>
      <c r="AT468" s="15" t="s">
        <v>425</v>
      </c>
      <c r="AU468" s="15" t="s">
        <v>98</v>
      </c>
    </row>
    <row r="469" spans="2:65" s="10" customFormat="1" ht="22.5" customHeight="1">
      <c r="B469" s="161"/>
      <c r="C469" s="162"/>
      <c r="D469" s="162"/>
      <c r="E469" s="163" t="s">
        <v>21</v>
      </c>
      <c r="F469" s="252" t="s">
        <v>332</v>
      </c>
      <c r="G469" s="241"/>
      <c r="H469" s="241"/>
      <c r="I469" s="241"/>
      <c r="J469" s="162"/>
      <c r="K469" s="164">
        <v>46</v>
      </c>
      <c r="L469" s="162"/>
      <c r="M469" s="162"/>
      <c r="N469" s="162"/>
      <c r="O469" s="162"/>
      <c r="P469" s="162"/>
      <c r="Q469" s="162"/>
      <c r="R469" s="165"/>
      <c r="T469" s="166"/>
      <c r="U469" s="162"/>
      <c r="V469" s="162"/>
      <c r="W469" s="162"/>
      <c r="X469" s="162"/>
      <c r="Y469" s="162"/>
      <c r="Z469" s="162"/>
      <c r="AA469" s="167"/>
      <c r="AT469" s="168" t="s">
        <v>149</v>
      </c>
      <c r="AU469" s="168" t="s">
        <v>98</v>
      </c>
      <c r="AV469" s="10" t="s">
        <v>98</v>
      </c>
      <c r="AW469" s="10" t="s">
        <v>40</v>
      </c>
      <c r="AX469" s="10" t="s">
        <v>83</v>
      </c>
      <c r="AY469" s="168" t="s">
        <v>141</v>
      </c>
    </row>
    <row r="470" spans="2:65" s="11" customFormat="1" ht="22.5" customHeight="1">
      <c r="B470" s="169"/>
      <c r="C470" s="170"/>
      <c r="D470" s="170"/>
      <c r="E470" s="171" t="s">
        <v>21</v>
      </c>
      <c r="F470" s="250" t="s">
        <v>150</v>
      </c>
      <c r="G470" s="251"/>
      <c r="H470" s="251"/>
      <c r="I470" s="251"/>
      <c r="J470" s="170"/>
      <c r="K470" s="172">
        <v>46</v>
      </c>
      <c r="L470" s="170"/>
      <c r="M470" s="170"/>
      <c r="N470" s="170"/>
      <c r="O470" s="170"/>
      <c r="P470" s="170"/>
      <c r="Q470" s="170"/>
      <c r="R470" s="173"/>
      <c r="T470" s="174"/>
      <c r="U470" s="170"/>
      <c r="V470" s="170"/>
      <c r="W470" s="170"/>
      <c r="X470" s="170"/>
      <c r="Y470" s="170"/>
      <c r="Z470" s="170"/>
      <c r="AA470" s="175"/>
      <c r="AT470" s="176" t="s">
        <v>149</v>
      </c>
      <c r="AU470" s="176" t="s">
        <v>98</v>
      </c>
      <c r="AV470" s="11" t="s">
        <v>146</v>
      </c>
      <c r="AW470" s="11" t="s">
        <v>40</v>
      </c>
      <c r="AX470" s="11" t="s">
        <v>23</v>
      </c>
      <c r="AY470" s="176" t="s">
        <v>141</v>
      </c>
    </row>
    <row r="471" spans="2:65" s="1" customFormat="1" ht="31.5" customHeight="1">
      <c r="B471" s="32"/>
      <c r="C471" s="177" t="s">
        <v>666</v>
      </c>
      <c r="D471" s="177" t="s">
        <v>310</v>
      </c>
      <c r="E471" s="178" t="s">
        <v>667</v>
      </c>
      <c r="F471" s="253" t="s">
        <v>668</v>
      </c>
      <c r="G471" s="254"/>
      <c r="H471" s="254"/>
      <c r="I471" s="254"/>
      <c r="J471" s="179" t="s">
        <v>344</v>
      </c>
      <c r="K471" s="180">
        <v>1</v>
      </c>
      <c r="L471" s="255">
        <v>0</v>
      </c>
      <c r="M471" s="254"/>
      <c r="N471" s="256">
        <f>ROUND(L471*K471,2)</f>
        <v>0</v>
      </c>
      <c r="O471" s="247"/>
      <c r="P471" s="247"/>
      <c r="Q471" s="247"/>
      <c r="R471" s="34"/>
      <c r="T471" s="158" t="s">
        <v>21</v>
      </c>
      <c r="U471" s="41" t="s">
        <v>48</v>
      </c>
      <c r="V471" s="33"/>
      <c r="W471" s="159">
        <f>V471*K471</f>
        <v>0</v>
      </c>
      <c r="X471" s="159">
        <v>8.8000000000000005E-3</v>
      </c>
      <c r="Y471" s="159">
        <f>X471*K471</f>
        <v>8.8000000000000005E-3</v>
      </c>
      <c r="Z471" s="159">
        <v>0</v>
      </c>
      <c r="AA471" s="160">
        <f>Z471*K471</f>
        <v>0</v>
      </c>
      <c r="AR471" s="15" t="s">
        <v>280</v>
      </c>
      <c r="AT471" s="15" t="s">
        <v>310</v>
      </c>
      <c r="AU471" s="15" t="s">
        <v>98</v>
      </c>
      <c r="AY471" s="15" t="s">
        <v>141</v>
      </c>
      <c r="BE471" s="101">
        <f>IF(U471="základní",N471,0)</f>
        <v>0</v>
      </c>
      <c r="BF471" s="101">
        <f>IF(U471="snížená",N471,0)</f>
        <v>0</v>
      </c>
      <c r="BG471" s="101">
        <f>IF(U471="zákl. přenesená",N471,0)</f>
        <v>0</v>
      </c>
      <c r="BH471" s="101">
        <f>IF(U471="sníž. přenesená",N471,0)</f>
        <v>0</v>
      </c>
      <c r="BI471" s="101">
        <f>IF(U471="nulová",N471,0)</f>
        <v>0</v>
      </c>
      <c r="BJ471" s="15" t="s">
        <v>23</v>
      </c>
      <c r="BK471" s="101">
        <f>ROUND(L471*K471,2)</f>
        <v>0</v>
      </c>
      <c r="BL471" s="15" t="s">
        <v>210</v>
      </c>
      <c r="BM471" s="15" t="s">
        <v>669</v>
      </c>
    </row>
    <row r="472" spans="2:65" s="1" customFormat="1" ht="22.5" customHeight="1">
      <c r="B472" s="32"/>
      <c r="C472" s="33"/>
      <c r="D472" s="33"/>
      <c r="E472" s="33"/>
      <c r="F472" s="257" t="s">
        <v>670</v>
      </c>
      <c r="G472" s="208"/>
      <c r="H472" s="208"/>
      <c r="I472" s="208"/>
      <c r="J472" s="33"/>
      <c r="K472" s="33"/>
      <c r="L472" s="33"/>
      <c r="M472" s="33"/>
      <c r="N472" s="33"/>
      <c r="O472" s="33"/>
      <c r="P472" s="33"/>
      <c r="Q472" s="33"/>
      <c r="R472" s="34"/>
      <c r="T472" s="75"/>
      <c r="U472" s="33"/>
      <c r="V472" s="33"/>
      <c r="W472" s="33"/>
      <c r="X472" s="33"/>
      <c r="Y472" s="33"/>
      <c r="Z472" s="33"/>
      <c r="AA472" s="76"/>
      <c r="AT472" s="15" t="s">
        <v>425</v>
      </c>
      <c r="AU472" s="15" t="s">
        <v>98</v>
      </c>
    </row>
    <row r="473" spans="2:65" s="10" customFormat="1" ht="22.5" customHeight="1">
      <c r="B473" s="161"/>
      <c r="C473" s="162"/>
      <c r="D473" s="162"/>
      <c r="E473" s="163" t="s">
        <v>21</v>
      </c>
      <c r="F473" s="252" t="s">
        <v>23</v>
      </c>
      <c r="G473" s="241"/>
      <c r="H473" s="241"/>
      <c r="I473" s="241"/>
      <c r="J473" s="162"/>
      <c r="K473" s="164">
        <v>1</v>
      </c>
      <c r="L473" s="162"/>
      <c r="M473" s="162"/>
      <c r="N473" s="162"/>
      <c r="O473" s="162"/>
      <c r="P473" s="162"/>
      <c r="Q473" s="162"/>
      <c r="R473" s="165"/>
      <c r="T473" s="166"/>
      <c r="U473" s="162"/>
      <c r="V473" s="162"/>
      <c r="W473" s="162"/>
      <c r="X473" s="162"/>
      <c r="Y473" s="162"/>
      <c r="Z473" s="162"/>
      <c r="AA473" s="167"/>
      <c r="AT473" s="168" t="s">
        <v>149</v>
      </c>
      <c r="AU473" s="168" t="s">
        <v>98</v>
      </c>
      <c r="AV473" s="10" t="s">
        <v>98</v>
      </c>
      <c r="AW473" s="10" t="s">
        <v>40</v>
      </c>
      <c r="AX473" s="10" t="s">
        <v>83</v>
      </c>
      <c r="AY473" s="168" t="s">
        <v>141</v>
      </c>
    </row>
    <row r="474" spans="2:65" s="11" customFormat="1" ht="22.5" customHeight="1">
      <c r="B474" s="169"/>
      <c r="C474" s="170"/>
      <c r="D474" s="170"/>
      <c r="E474" s="171" t="s">
        <v>21</v>
      </c>
      <c r="F474" s="250" t="s">
        <v>150</v>
      </c>
      <c r="G474" s="251"/>
      <c r="H474" s="251"/>
      <c r="I474" s="251"/>
      <c r="J474" s="170"/>
      <c r="K474" s="172">
        <v>1</v>
      </c>
      <c r="L474" s="170"/>
      <c r="M474" s="170"/>
      <c r="N474" s="170"/>
      <c r="O474" s="170"/>
      <c r="P474" s="170"/>
      <c r="Q474" s="170"/>
      <c r="R474" s="173"/>
      <c r="T474" s="174"/>
      <c r="U474" s="170"/>
      <c r="V474" s="170"/>
      <c r="W474" s="170"/>
      <c r="X474" s="170"/>
      <c r="Y474" s="170"/>
      <c r="Z474" s="170"/>
      <c r="AA474" s="175"/>
      <c r="AT474" s="176" t="s">
        <v>149</v>
      </c>
      <c r="AU474" s="176" t="s">
        <v>98</v>
      </c>
      <c r="AV474" s="11" t="s">
        <v>146</v>
      </c>
      <c r="AW474" s="11" t="s">
        <v>40</v>
      </c>
      <c r="AX474" s="11" t="s">
        <v>23</v>
      </c>
      <c r="AY474" s="176" t="s">
        <v>141</v>
      </c>
    </row>
    <row r="475" spans="2:65" s="1" customFormat="1" ht="31.5" customHeight="1">
      <c r="B475" s="32"/>
      <c r="C475" s="177" t="s">
        <v>671</v>
      </c>
      <c r="D475" s="177" t="s">
        <v>310</v>
      </c>
      <c r="E475" s="178" t="s">
        <v>672</v>
      </c>
      <c r="F475" s="253" t="s">
        <v>673</v>
      </c>
      <c r="G475" s="254"/>
      <c r="H475" s="254"/>
      <c r="I475" s="254"/>
      <c r="J475" s="179" t="s">
        <v>344</v>
      </c>
      <c r="K475" s="180">
        <v>40</v>
      </c>
      <c r="L475" s="255">
        <v>0</v>
      </c>
      <c r="M475" s="254"/>
      <c r="N475" s="256">
        <f>ROUND(L475*K475,2)</f>
        <v>0</v>
      </c>
      <c r="O475" s="247"/>
      <c r="P475" s="247"/>
      <c r="Q475" s="247"/>
      <c r="R475" s="34"/>
      <c r="T475" s="158" t="s">
        <v>21</v>
      </c>
      <c r="U475" s="41" t="s">
        <v>48</v>
      </c>
      <c r="V475" s="33"/>
      <c r="W475" s="159">
        <f>V475*K475</f>
        <v>0</v>
      </c>
      <c r="X475" s="159">
        <v>4.4000000000000003E-3</v>
      </c>
      <c r="Y475" s="159">
        <f>X475*K475</f>
        <v>0.17600000000000002</v>
      </c>
      <c r="Z475" s="159">
        <v>0</v>
      </c>
      <c r="AA475" s="160">
        <f>Z475*K475</f>
        <v>0</v>
      </c>
      <c r="AR475" s="15" t="s">
        <v>280</v>
      </c>
      <c r="AT475" s="15" t="s">
        <v>310</v>
      </c>
      <c r="AU475" s="15" t="s">
        <v>98</v>
      </c>
      <c r="AY475" s="15" t="s">
        <v>141</v>
      </c>
      <c r="BE475" s="101">
        <f>IF(U475="základní",N475,0)</f>
        <v>0</v>
      </c>
      <c r="BF475" s="101">
        <f>IF(U475="snížená",N475,0)</f>
        <v>0</v>
      </c>
      <c r="BG475" s="101">
        <f>IF(U475="zákl. přenesená",N475,0)</f>
        <v>0</v>
      </c>
      <c r="BH475" s="101">
        <f>IF(U475="sníž. přenesená",N475,0)</f>
        <v>0</v>
      </c>
      <c r="BI475" s="101">
        <f>IF(U475="nulová",N475,0)</f>
        <v>0</v>
      </c>
      <c r="BJ475" s="15" t="s">
        <v>23</v>
      </c>
      <c r="BK475" s="101">
        <f>ROUND(L475*K475,2)</f>
        <v>0</v>
      </c>
      <c r="BL475" s="15" t="s">
        <v>210</v>
      </c>
      <c r="BM475" s="15" t="s">
        <v>674</v>
      </c>
    </row>
    <row r="476" spans="2:65" s="10" customFormat="1" ht="22.5" customHeight="1">
      <c r="B476" s="161"/>
      <c r="C476" s="162"/>
      <c r="D476" s="162"/>
      <c r="E476" s="163" t="s">
        <v>21</v>
      </c>
      <c r="F476" s="240" t="s">
        <v>303</v>
      </c>
      <c r="G476" s="241"/>
      <c r="H476" s="241"/>
      <c r="I476" s="241"/>
      <c r="J476" s="162"/>
      <c r="K476" s="164">
        <v>40</v>
      </c>
      <c r="L476" s="162"/>
      <c r="M476" s="162"/>
      <c r="N476" s="162"/>
      <c r="O476" s="162"/>
      <c r="P476" s="162"/>
      <c r="Q476" s="162"/>
      <c r="R476" s="165"/>
      <c r="T476" s="166"/>
      <c r="U476" s="162"/>
      <c r="V476" s="162"/>
      <c r="W476" s="162"/>
      <c r="X476" s="162"/>
      <c r="Y476" s="162"/>
      <c r="Z476" s="162"/>
      <c r="AA476" s="167"/>
      <c r="AT476" s="168" t="s">
        <v>149</v>
      </c>
      <c r="AU476" s="168" t="s">
        <v>98</v>
      </c>
      <c r="AV476" s="10" t="s">
        <v>98</v>
      </c>
      <c r="AW476" s="10" t="s">
        <v>40</v>
      </c>
      <c r="AX476" s="10" t="s">
        <v>83</v>
      </c>
      <c r="AY476" s="168" t="s">
        <v>141</v>
      </c>
    </row>
    <row r="477" spans="2:65" s="11" customFormat="1" ht="22.5" customHeight="1">
      <c r="B477" s="169"/>
      <c r="C477" s="170"/>
      <c r="D477" s="170"/>
      <c r="E477" s="171" t="s">
        <v>21</v>
      </c>
      <c r="F477" s="250" t="s">
        <v>150</v>
      </c>
      <c r="G477" s="251"/>
      <c r="H477" s="251"/>
      <c r="I477" s="251"/>
      <c r="J477" s="170"/>
      <c r="K477" s="172">
        <v>40</v>
      </c>
      <c r="L477" s="170"/>
      <c r="M477" s="170"/>
      <c r="N477" s="170"/>
      <c r="O477" s="170"/>
      <c r="P477" s="170"/>
      <c r="Q477" s="170"/>
      <c r="R477" s="173"/>
      <c r="T477" s="174"/>
      <c r="U477" s="170"/>
      <c r="V477" s="170"/>
      <c r="W477" s="170"/>
      <c r="X477" s="170"/>
      <c r="Y477" s="170"/>
      <c r="Z477" s="170"/>
      <c r="AA477" s="175"/>
      <c r="AT477" s="176" t="s">
        <v>149</v>
      </c>
      <c r="AU477" s="176" t="s">
        <v>98</v>
      </c>
      <c r="AV477" s="11" t="s">
        <v>146</v>
      </c>
      <c r="AW477" s="11" t="s">
        <v>40</v>
      </c>
      <c r="AX477" s="11" t="s">
        <v>23</v>
      </c>
      <c r="AY477" s="176" t="s">
        <v>141</v>
      </c>
    </row>
    <row r="478" spans="2:65" s="1" customFormat="1" ht="31.5" customHeight="1">
      <c r="B478" s="32"/>
      <c r="C478" s="154" t="s">
        <v>675</v>
      </c>
      <c r="D478" s="154" t="s">
        <v>142</v>
      </c>
      <c r="E478" s="155" t="s">
        <v>676</v>
      </c>
      <c r="F478" s="246" t="s">
        <v>677</v>
      </c>
      <c r="G478" s="247"/>
      <c r="H478" s="247"/>
      <c r="I478" s="247"/>
      <c r="J478" s="156" t="s">
        <v>344</v>
      </c>
      <c r="K478" s="157">
        <v>5</v>
      </c>
      <c r="L478" s="248">
        <v>0</v>
      </c>
      <c r="M478" s="247"/>
      <c r="N478" s="249">
        <f>ROUND(L478*K478,2)</f>
        <v>0</v>
      </c>
      <c r="O478" s="247"/>
      <c r="P478" s="247"/>
      <c r="Q478" s="247"/>
      <c r="R478" s="34"/>
      <c r="T478" s="158" t="s">
        <v>21</v>
      </c>
      <c r="U478" s="41" t="s">
        <v>48</v>
      </c>
      <c r="V478" s="33"/>
      <c r="W478" s="159">
        <f>V478*K478</f>
        <v>0</v>
      </c>
      <c r="X478" s="159">
        <v>0</v>
      </c>
      <c r="Y478" s="159">
        <f>X478*K478</f>
        <v>0</v>
      </c>
      <c r="Z478" s="159">
        <v>0</v>
      </c>
      <c r="AA478" s="160">
        <f>Z478*K478</f>
        <v>0</v>
      </c>
      <c r="AR478" s="15" t="s">
        <v>210</v>
      </c>
      <c r="AT478" s="15" t="s">
        <v>142</v>
      </c>
      <c r="AU478" s="15" t="s">
        <v>98</v>
      </c>
      <c r="AY478" s="15" t="s">
        <v>141</v>
      </c>
      <c r="BE478" s="101">
        <f>IF(U478="základní",N478,0)</f>
        <v>0</v>
      </c>
      <c r="BF478" s="101">
        <f>IF(U478="snížená",N478,0)</f>
        <v>0</v>
      </c>
      <c r="BG478" s="101">
        <f>IF(U478="zákl. přenesená",N478,0)</f>
        <v>0</v>
      </c>
      <c r="BH478" s="101">
        <f>IF(U478="sníž. přenesená",N478,0)</f>
        <v>0</v>
      </c>
      <c r="BI478" s="101">
        <f>IF(U478="nulová",N478,0)</f>
        <v>0</v>
      </c>
      <c r="BJ478" s="15" t="s">
        <v>23</v>
      </c>
      <c r="BK478" s="101">
        <f>ROUND(L478*K478,2)</f>
        <v>0</v>
      </c>
      <c r="BL478" s="15" t="s">
        <v>210</v>
      </c>
      <c r="BM478" s="15" t="s">
        <v>678</v>
      </c>
    </row>
    <row r="479" spans="2:65" s="10" customFormat="1" ht="22.5" customHeight="1">
      <c r="B479" s="161"/>
      <c r="C479" s="162"/>
      <c r="D479" s="162"/>
      <c r="E479" s="163" t="s">
        <v>21</v>
      </c>
      <c r="F479" s="240" t="s">
        <v>161</v>
      </c>
      <c r="G479" s="241"/>
      <c r="H479" s="241"/>
      <c r="I479" s="241"/>
      <c r="J479" s="162"/>
      <c r="K479" s="164">
        <v>5</v>
      </c>
      <c r="L479" s="162"/>
      <c r="M479" s="162"/>
      <c r="N479" s="162"/>
      <c r="O479" s="162"/>
      <c r="P479" s="162"/>
      <c r="Q479" s="162"/>
      <c r="R479" s="165"/>
      <c r="T479" s="166"/>
      <c r="U479" s="162"/>
      <c r="V479" s="162"/>
      <c r="W479" s="162"/>
      <c r="X479" s="162"/>
      <c r="Y479" s="162"/>
      <c r="Z479" s="162"/>
      <c r="AA479" s="167"/>
      <c r="AT479" s="168" t="s">
        <v>149</v>
      </c>
      <c r="AU479" s="168" t="s">
        <v>98</v>
      </c>
      <c r="AV479" s="10" t="s">
        <v>98</v>
      </c>
      <c r="AW479" s="10" t="s">
        <v>40</v>
      </c>
      <c r="AX479" s="10" t="s">
        <v>83</v>
      </c>
      <c r="AY479" s="168" t="s">
        <v>141</v>
      </c>
    </row>
    <row r="480" spans="2:65" s="11" customFormat="1" ht="22.5" customHeight="1">
      <c r="B480" s="169"/>
      <c r="C480" s="170"/>
      <c r="D480" s="170"/>
      <c r="E480" s="171" t="s">
        <v>21</v>
      </c>
      <c r="F480" s="250" t="s">
        <v>150</v>
      </c>
      <c r="G480" s="251"/>
      <c r="H480" s="251"/>
      <c r="I480" s="251"/>
      <c r="J480" s="170"/>
      <c r="K480" s="172">
        <v>5</v>
      </c>
      <c r="L480" s="170"/>
      <c r="M480" s="170"/>
      <c r="N480" s="170"/>
      <c r="O480" s="170"/>
      <c r="P480" s="170"/>
      <c r="Q480" s="170"/>
      <c r="R480" s="173"/>
      <c r="T480" s="174"/>
      <c r="U480" s="170"/>
      <c r="V480" s="170"/>
      <c r="W480" s="170"/>
      <c r="X480" s="170"/>
      <c r="Y480" s="170"/>
      <c r="Z480" s="170"/>
      <c r="AA480" s="175"/>
      <c r="AT480" s="176" t="s">
        <v>149</v>
      </c>
      <c r="AU480" s="176" t="s">
        <v>98</v>
      </c>
      <c r="AV480" s="11" t="s">
        <v>146</v>
      </c>
      <c r="AW480" s="11" t="s">
        <v>40</v>
      </c>
      <c r="AX480" s="11" t="s">
        <v>23</v>
      </c>
      <c r="AY480" s="176" t="s">
        <v>141</v>
      </c>
    </row>
    <row r="481" spans="2:65" s="1" customFormat="1" ht="31.5" customHeight="1">
      <c r="B481" s="32"/>
      <c r="C481" s="154" t="s">
        <v>679</v>
      </c>
      <c r="D481" s="154" t="s">
        <v>142</v>
      </c>
      <c r="E481" s="155" t="s">
        <v>680</v>
      </c>
      <c r="F481" s="246" t="s">
        <v>681</v>
      </c>
      <c r="G481" s="247"/>
      <c r="H481" s="247"/>
      <c r="I481" s="247"/>
      <c r="J481" s="156" t="s">
        <v>183</v>
      </c>
      <c r="K481" s="157">
        <v>98.954999999999998</v>
      </c>
      <c r="L481" s="248">
        <v>0</v>
      </c>
      <c r="M481" s="247"/>
      <c r="N481" s="249">
        <f>ROUND(L481*K481,2)</f>
        <v>0</v>
      </c>
      <c r="O481" s="247"/>
      <c r="P481" s="247"/>
      <c r="Q481" s="247"/>
      <c r="R481" s="34"/>
      <c r="T481" s="158" t="s">
        <v>21</v>
      </c>
      <c r="U481" s="41" t="s">
        <v>48</v>
      </c>
      <c r="V481" s="33"/>
      <c r="W481" s="159">
        <f>V481*K481</f>
        <v>0</v>
      </c>
      <c r="X481" s="159">
        <v>0</v>
      </c>
      <c r="Y481" s="159">
        <f>X481*K481</f>
        <v>0</v>
      </c>
      <c r="Z481" s="159">
        <v>0</v>
      </c>
      <c r="AA481" s="160">
        <f>Z481*K481</f>
        <v>0</v>
      </c>
      <c r="AR481" s="15" t="s">
        <v>210</v>
      </c>
      <c r="AT481" s="15" t="s">
        <v>142</v>
      </c>
      <c r="AU481" s="15" t="s">
        <v>98</v>
      </c>
      <c r="AY481" s="15" t="s">
        <v>141</v>
      </c>
      <c r="BE481" s="101">
        <f>IF(U481="základní",N481,0)</f>
        <v>0</v>
      </c>
      <c r="BF481" s="101">
        <f>IF(U481="snížená",N481,0)</f>
        <v>0</v>
      </c>
      <c r="BG481" s="101">
        <f>IF(U481="zákl. přenesená",N481,0)</f>
        <v>0</v>
      </c>
      <c r="BH481" s="101">
        <f>IF(U481="sníž. přenesená",N481,0)</f>
        <v>0</v>
      </c>
      <c r="BI481" s="101">
        <f>IF(U481="nulová",N481,0)</f>
        <v>0</v>
      </c>
      <c r="BJ481" s="15" t="s">
        <v>23</v>
      </c>
      <c r="BK481" s="101">
        <f>ROUND(L481*K481,2)</f>
        <v>0</v>
      </c>
      <c r="BL481" s="15" t="s">
        <v>210</v>
      </c>
      <c r="BM481" s="15" t="s">
        <v>682</v>
      </c>
    </row>
    <row r="482" spans="2:65" s="10" customFormat="1" ht="22.5" customHeight="1">
      <c r="B482" s="161"/>
      <c r="C482" s="162"/>
      <c r="D482" s="162"/>
      <c r="E482" s="163" t="s">
        <v>21</v>
      </c>
      <c r="F482" s="240" t="s">
        <v>683</v>
      </c>
      <c r="G482" s="241"/>
      <c r="H482" s="241"/>
      <c r="I482" s="241"/>
      <c r="J482" s="162"/>
      <c r="K482" s="164">
        <v>62</v>
      </c>
      <c r="L482" s="162"/>
      <c r="M482" s="162"/>
      <c r="N482" s="162"/>
      <c r="O482" s="162"/>
      <c r="P482" s="162"/>
      <c r="Q482" s="162"/>
      <c r="R482" s="165"/>
      <c r="T482" s="166"/>
      <c r="U482" s="162"/>
      <c r="V482" s="162"/>
      <c r="W482" s="162"/>
      <c r="X482" s="162"/>
      <c r="Y482" s="162"/>
      <c r="Z482" s="162"/>
      <c r="AA482" s="167"/>
      <c r="AT482" s="168" t="s">
        <v>149</v>
      </c>
      <c r="AU482" s="168" t="s">
        <v>98</v>
      </c>
      <c r="AV482" s="10" t="s">
        <v>98</v>
      </c>
      <c r="AW482" s="10" t="s">
        <v>40</v>
      </c>
      <c r="AX482" s="10" t="s">
        <v>83</v>
      </c>
      <c r="AY482" s="168" t="s">
        <v>141</v>
      </c>
    </row>
    <row r="483" spans="2:65" s="10" customFormat="1" ht="22.5" customHeight="1">
      <c r="B483" s="161"/>
      <c r="C483" s="162"/>
      <c r="D483" s="162"/>
      <c r="E483" s="163" t="s">
        <v>21</v>
      </c>
      <c r="F483" s="252" t="s">
        <v>684</v>
      </c>
      <c r="G483" s="241"/>
      <c r="H483" s="241"/>
      <c r="I483" s="241"/>
      <c r="J483" s="162"/>
      <c r="K483" s="164">
        <v>25.28</v>
      </c>
      <c r="L483" s="162"/>
      <c r="M483" s="162"/>
      <c r="N483" s="162"/>
      <c r="O483" s="162"/>
      <c r="P483" s="162"/>
      <c r="Q483" s="162"/>
      <c r="R483" s="165"/>
      <c r="T483" s="166"/>
      <c r="U483" s="162"/>
      <c r="V483" s="162"/>
      <c r="W483" s="162"/>
      <c r="X483" s="162"/>
      <c r="Y483" s="162"/>
      <c r="Z483" s="162"/>
      <c r="AA483" s="167"/>
      <c r="AT483" s="168" t="s">
        <v>149</v>
      </c>
      <c r="AU483" s="168" t="s">
        <v>98</v>
      </c>
      <c r="AV483" s="10" t="s">
        <v>98</v>
      </c>
      <c r="AW483" s="10" t="s">
        <v>40</v>
      </c>
      <c r="AX483" s="10" t="s">
        <v>83</v>
      </c>
      <c r="AY483" s="168" t="s">
        <v>141</v>
      </c>
    </row>
    <row r="484" spans="2:65" s="10" customFormat="1" ht="22.5" customHeight="1">
      <c r="B484" s="161"/>
      <c r="C484" s="162"/>
      <c r="D484" s="162"/>
      <c r="E484" s="163" t="s">
        <v>21</v>
      </c>
      <c r="F484" s="252" t="s">
        <v>685</v>
      </c>
      <c r="G484" s="241"/>
      <c r="H484" s="241"/>
      <c r="I484" s="241"/>
      <c r="J484" s="162"/>
      <c r="K484" s="164">
        <v>11.675000000000001</v>
      </c>
      <c r="L484" s="162"/>
      <c r="M484" s="162"/>
      <c r="N484" s="162"/>
      <c r="O484" s="162"/>
      <c r="P484" s="162"/>
      <c r="Q484" s="162"/>
      <c r="R484" s="165"/>
      <c r="T484" s="166"/>
      <c r="U484" s="162"/>
      <c r="V484" s="162"/>
      <c r="W484" s="162"/>
      <c r="X484" s="162"/>
      <c r="Y484" s="162"/>
      <c r="Z484" s="162"/>
      <c r="AA484" s="167"/>
      <c r="AT484" s="168" t="s">
        <v>149</v>
      </c>
      <c r="AU484" s="168" t="s">
        <v>98</v>
      </c>
      <c r="AV484" s="10" t="s">
        <v>98</v>
      </c>
      <c r="AW484" s="10" t="s">
        <v>40</v>
      </c>
      <c r="AX484" s="10" t="s">
        <v>83</v>
      </c>
      <c r="AY484" s="168" t="s">
        <v>141</v>
      </c>
    </row>
    <row r="485" spans="2:65" s="11" customFormat="1" ht="22.5" customHeight="1">
      <c r="B485" s="169"/>
      <c r="C485" s="170"/>
      <c r="D485" s="170"/>
      <c r="E485" s="171" t="s">
        <v>21</v>
      </c>
      <c r="F485" s="250" t="s">
        <v>150</v>
      </c>
      <c r="G485" s="251"/>
      <c r="H485" s="251"/>
      <c r="I485" s="251"/>
      <c r="J485" s="170"/>
      <c r="K485" s="172">
        <v>98.954999999999998</v>
      </c>
      <c r="L485" s="170"/>
      <c r="M485" s="170"/>
      <c r="N485" s="170"/>
      <c r="O485" s="170"/>
      <c r="P485" s="170"/>
      <c r="Q485" s="170"/>
      <c r="R485" s="173"/>
      <c r="T485" s="174"/>
      <c r="U485" s="170"/>
      <c r="V485" s="170"/>
      <c r="W485" s="170"/>
      <c r="X485" s="170"/>
      <c r="Y485" s="170"/>
      <c r="Z485" s="170"/>
      <c r="AA485" s="175"/>
      <c r="AT485" s="176" t="s">
        <v>149</v>
      </c>
      <c r="AU485" s="176" t="s">
        <v>98</v>
      </c>
      <c r="AV485" s="11" t="s">
        <v>146</v>
      </c>
      <c r="AW485" s="11" t="s">
        <v>40</v>
      </c>
      <c r="AX485" s="11" t="s">
        <v>23</v>
      </c>
      <c r="AY485" s="176" t="s">
        <v>141</v>
      </c>
    </row>
    <row r="486" spans="2:65" s="1" customFormat="1" ht="31.5" customHeight="1">
      <c r="B486" s="32"/>
      <c r="C486" s="154" t="s">
        <v>686</v>
      </c>
      <c r="D486" s="154" t="s">
        <v>142</v>
      </c>
      <c r="E486" s="155" t="s">
        <v>687</v>
      </c>
      <c r="F486" s="246" t="s">
        <v>688</v>
      </c>
      <c r="G486" s="247"/>
      <c r="H486" s="247"/>
      <c r="I486" s="247"/>
      <c r="J486" s="156" t="s">
        <v>183</v>
      </c>
      <c r="K486" s="157">
        <v>12.38</v>
      </c>
      <c r="L486" s="248">
        <v>0</v>
      </c>
      <c r="M486" s="247"/>
      <c r="N486" s="249">
        <f>ROUND(L486*K486,2)</f>
        <v>0</v>
      </c>
      <c r="O486" s="247"/>
      <c r="P486" s="247"/>
      <c r="Q486" s="247"/>
      <c r="R486" s="34"/>
      <c r="T486" s="158" t="s">
        <v>21</v>
      </c>
      <c r="U486" s="41" t="s">
        <v>48</v>
      </c>
      <c r="V486" s="33"/>
      <c r="W486" s="159">
        <f>V486*K486</f>
        <v>0</v>
      </c>
      <c r="X486" s="159">
        <v>0</v>
      </c>
      <c r="Y486" s="159">
        <f>X486*K486</f>
        <v>0</v>
      </c>
      <c r="Z486" s="159">
        <v>0</v>
      </c>
      <c r="AA486" s="160">
        <f>Z486*K486</f>
        <v>0</v>
      </c>
      <c r="AR486" s="15" t="s">
        <v>210</v>
      </c>
      <c r="AT486" s="15" t="s">
        <v>142</v>
      </c>
      <c r="AU486" s="15" t="s">
        <v>98</v>
      </c>
      <c r="AY486" s="15" t="s">
        <v>141</v>
      </c>
      <c r="BE486" s="101">
        <f>IF(U486="základní",N486,0)</f>
        <v>0</v>
      </c>
      <c r="BF486" s="101">
        <f>IF(U486="snížená",N486,0)</f>
        <v>0</v>
      </c>
      <c r="BG486" s="101">
        <f>IF(U486="zákl. přenesená",N486,0)</f>
        <v>0</v>
      </c>
      <c r="BH486" s="101">
        <f>IF(U486="sníž. přenesená",N486,0)</f>
        <v>0</v>
      </c>
      <c r="BI486" s="101">
        <f>IF(U486="nulová",N486,0)</f>
        <v>0</v>
      </c>
      <c r="BJ486" s="15" t="s">
        <v>23</v>
      </c>
      <c r="BK486" s="101">
        <f>ROUND(L486*K486,2)</f>
        <v>0</v>
      </c>
      <c r="BL486" s="15" t="s">
        <v>210</v>
      </c>
      <c r="BM486" s="15" t="s">
        <v>689</v>
      </c>
    </row>
    <row r="487" spans="2:65" s="10" customFormat="1" ht="22.5" customHeight="1">
      <c r="B487" s="161"/>
      <c r="C487" s="162"/>
      <c r="D487" s="162"/>
      <c r="E487" s="163" t="s">
        <v>21</v>
      </c>
      <c r="F487" s="240" t="s">
        <v>690</v>
      </c>
      <c r="G487" s="241"/>
      <c r="H487" s="241"/>
      <c r="I487" s="241"/>
      <c r="J487" s="162"/>
      <c r="K487" s="164">
        <v>12.38</v>
      </c>
      <c r="L487" s="162"/>
      <c r="M487" s="162"/>
      <c r="N487" s="162"/>
      <c r="O487" s="162"/>
      <c r="P487" s="162"/>
      <c r="Q487" s="162"/>
      <c r="R487" s="165"/>
      <c r="T487" s="166"/>
      <c r="U487" s="162"/>
      <c r="V487" s="162"/>
      <c r="W487" s="162"/>
      <c r="X487" s="162"/>
      <c r="Y487" s="162"/>
      <c r="Z487" s="162"/>
      <c r="AA487" s="167"/>
      <c r="AT487" s="168" t="s">
        <v>149</v>
      </c>
      <c r="AU487" s="168" t="s">
        <v>98</v>
      </c>
      <c r="AV487" s="10" t="s">
        <v>98</v>
      </c>
      <c r="AW487" s="10" t="s">
        <v>40</v>
      </c>
      <c r="AX487" s="10" t="s">
        <v>83</v>
      </c>
      <c r="AY487" s="168" t="s">
        <v>141</v>
      </c>
    </row>
    <row r="488" spans="2:65" s="11" customFormat="1" ht="22.5" customHeight="1">
      <c r="B488" s="169"/>
      <c r="C488" s="170"/>
      <c r="D488" s="170"/>
      <c r="E488" s="171" t="s">
        <v>21</v>
      </c>
      <c r="F488" s="250" t="s">
        <v>150</v>
      </c>
      <c r="G488" s="251"/>
      <c r="H488" s="251"/>
      <c r="I488" s="251"/>
      <c r="J488" s="170"/>
      <c r="K488" s="172">
        <v>12.38</v>
      </c>
      <c r="L488" s="170"/>
      <c r="M488" s="170"/>
      <c r="N488" s="170"/>
      <c r="O488" s="170"/>
      <c r="P488" s="170"/>
      <c r="Q488" s="170"/>
      <c r="R488" s="173"/>
      <c r="T488" s="174"/>
      <c r="U488" s="170"/>
      <c r="V488" s="170"/>
      <c r="W488" s="170"/>
      <c r="X488" s="170"/>
      <c r="Y488" s="170"/>
      <c r="Z488" s="170"/>
      <c r="AA488" s="175"/>
      <c r="AT488" s="176" t="s">
        <v>149</v>
      </c>
      <c r="AU488" s="176" t="s">
        <v>98</v>
      </c>
      <c r="AV488" s="11" t="s">
        <v>146</v>
      </c>
      <c r="AW488" s="11" t="s">
        <v>40</v>
      </c>
      <c r="AX488" s="11" t="s">
        <v>23</v>
      </c>
      <c r="AY488" s="176" t="s">
        <v>141</v>
      </c>
    </row>
    <row r="489" spans="2:65" s="1" customFormat="1" ht="22.5" customHeight="1">
      <c r="B489" s="32"/>
      <c r="C489" s="177" t="s">
        <v>691</v>
      </c>
      <c r="D489" s="177" t="s">
        <v>310</v>
      </c>
      <c r="E489" s="178" t="s">
        <v>692</v>
      </c>
      <c r="F489" s="253" t="s">
        <v>693</v>
      </c>
      <c r="G489" s="254"/>
      <c r="H489" s="254"/>
      <c r="I489" s="254"/>
      <c r="J489" s="179" t="s">
        <v>344</v>
      </c>
      <c r="K489" s="180">
        <v>3.0950000000000002</v>
      </c>
      <c r="L489" s="255">
        <v>0</v>
      </c>
      <c r="M489" s="254"/>
      <c r="N489" s="256">
        <f>ROUND(L489*K489,2)</f>
        <v>0</v>
      </c>
      <c r="O489" s="247"/>
      <c r="P489" s="247"/>
      <c r="Q489" s="247"/>
      <c r="R489" s="34"/>
      <c r="T489" s="158" t="s">
        <v>21</v>
      </c>
      <c r="U489" s="41" t="s">
        <v>48</v>
      </c>
      <c r="V489" s="33"/>
      <c r="W489" s="159">
        <f>V489*K489</f>
        <v>0</v>
      </c>
      <c r="X489" s="159">
        <v>4.2500000000000003E-3</v>
      </c>
      <c r="Y489" s="159">
        <f>X489*K489</f>
        <v>1.3153750000000002E-2</v>
      </c>
      <c r="Z489" s="159">
        <v>0</v>
      </c>
      <c r="AA489" s="160">
        <f>Z489*K489</f>
        <v>0</v>
      </c>
      <c r="AR489" s="15" t="s">
        <v>280</v>
      </c>
      <c r="AT489" s="15" t="s">
        <v>310</v>
      </c>
      <c r="AU489" s="15" t="s">
        <v>98</v>
      </c>
      <c r="AY489" s="15" t="s">
        <v>141</v>
      </c>
      <c r="BE489" s="101">
        <f>IF(U489="základní",N489,0)</f>
        <v>0</v>
      </c>
      <c r="BF489" s="101">
        <f>IF(U489="snížená",N489,0)</f>
        <v>0</v>
      </c>
      <c r="BG489" s="101">
        <f>IF(U489="zákl. přenesená",N489,0)</f>
        <v>0</v>
      </c>
      <c r="BH489" s="101">
        <f>IF(U489="sníž. přenesená",N489,0)</f>
        <v>0</v>
      </c>
      <c r="BI489" s="101">
        <f>IF(U489="nulová",N489,0)</f>
        <v>0</v>
      </c>
      <c r="BJ489" s="15" t="s">
        <v>23</v>
      </c>
      <c r="BK489" s="101">
        <f>ROUND(L489*K489,2)</f>
        <v>0</v>
      </c>
      <c r="BL489" s="15" t="s">
        <v>210</v>
      </c>
      <c r="BM489" s="15" t="s">
        <v>694</v>
      </c>
    </row>
    <row r="490" spans="2:65" s="1" customFormat="1" ht="44.25" customHeight="1">
      <c r="B490" s="32"/>
      <c r="C490" s="154" t="s">
        <v>695</v>
      </c>
      <c r="D490" s="154" t="s">
        <v>142</v>
      </c>
      <c r="E490" s="155" t="s">
        <v>696</v>
      </c>
      <c r="F490" s="246" t="s">
        <v>697</v>
      </c>
      <c r="G490" s="247"/>
      <c r="H490" s="247"/>
      <c r="I490" s="247"/>
      <c r="J490" s="156" t="s">
        <v>154</v>
      </c>
      <c r="K490" s="157">
        <v>397.27499999999998</v>
      </c>
      <c r="L490" s="248">
        <v>0</v>
      </c>
      <c r="M490" s="247"/>
      <c r="N490" s="249">
        <f>ROUND(L490*K490,2)</f>
        <v>0</v>
      </c>
      <c r="O490" s="247"/>
      <c r="P490" s="247"/>
      <c r="Q490" s="247"/>
      <c r="R490" s="34"/>
      <c r="T490" s="158" t="s">
        <v>21</v>
      </c>
      <c r="U490" s="41" t="s">
        <v>48</v>
      </c>
      <c r="V490" s="33"/>
      <c r="W490" s="159">
        <f>V490*K490</f>
        <v>0</v>
      </c>
      <c r="X490" s="159">
        <v>3.0000000000000001E-5</v>
      </c>
      <c r="Y490" s="159">
        <f>X490*K490</f>
        <v>1.191825E-2</v>
      </c>
      <c r="Z490" s="159">
        <v>0</v>
      </c>
      <c r="AA490" s="160">
        <f>Z490*K490</f>
        <v>0</v>
      </c>
      <c r="AR490" s="15" t="s">
        <v>210</v>
      </c>
      <c r="AT490" s="15" t="s">
        <v>142</v>
      </c>
      <c r="AU490" s="15" t="s">
        <v>98</v>
      </c>
      <c r="AY490" s="15" t="s">
        <v>141</v>
      </c>
      <c r="BE490" s="101">
        <f>IF(U490="základní",N490,0)</f>
        <v>0</v>
      </c>
      <c r="BF490" s="101">
        <f>IF(U490="snížená",N490,0)</f>
        <v>0</v>
      </c>
      <c r="BG490" s="101">
        <f>IF(U490="zákl. přenesená",N490,0)</f>
        <v>0</v>
      </c>
      <c r="BH490" s="101">
        <f>IF(U490="sníž. přenesená",N490,0)</f>
        <v>0</v>
      </c>
      <c r="BI490" s="101">
        <f>IF(U490="nulová",N490,0)</f>
        <v>0</v>
      </c>
      <c r="BJ490" s="15" t="s">
        <v>23</v>
      </c>
      <c r="BK490" s="101">
        <f>ROUND(L490*K490,2)</f>
        <v>0</v>
      </c>
      <c r="BL490" s="15" t="s">
        <v>210</v>
      </c>
      <c r="BM490" s="15" t="s">
        <v>698</v>
      </c>
    </row>
    <row r="491" spans="2:65" s="10" customFormat="1" ht="44.25" customHeight="1">
      <c r="B491" s="161"/>
      <c r="C491" s="162"/>
      <c r="D491" s="162"/>
      <c r="E491" s="163" t="s">
        <v>21</v>
      </c>
      <c r="F491" s="240" t="s">
        <v>419</v>
      </c>
      <c r="G491" s="241"/>
      <c r="H491" s="241"/>
      <c r="I491" s="241"/>
      <c r="J491" s="162"/>
      <c r="K491" s="164">
        <v>397.27499999999998</v>
      </c>
      <c r="L491" s="162"/>
      <c r="M491" s="162"/>
      <c r="N491" s="162"/>
      <c r="O491" s="162"/>
      <c r="P491" s="162"/>
      <c r="Q491" s="162"/>
      <c r="R491" s="165"/>
      <c r="T491" s="166"/>
      <c r="U491" s="162"/>
      <c r="V491" s="162"/>
      <c r="W491" s="162"/>
      <c r="X491" s="162"/>
      <c r="Y491" s="162"/>
      <c r="Z491" s="162"/>
      <c r="AA491" s="167"/>
      <c r="AT491" s="168" t="s">
        <v>149</v>
      </c>
      <c r="AU491" s="168" t="s">
        <v>98</v>
      </c>
      <c r="AV491" s="10" t="s">
        <v>98</v>
      </c>
      <c r="AW491" s="10" t="s">
        <v>40</v>
      </c>
      <c r="AX491" s="10" t="s">
        <v>83</v>
      </c>
      <c r="AY491" s="168" t="s">
        <v>141</v>
      </c>
    </row>
    <row r="492" spans="2:65" s="11" customFormat="1" ht="22.5" customHeight="1">
      <c r="B492" s="169"/>
      <c r="C492" s="170"/>
      <c r="D492" s="170"/>
      <c r="E492" s="171" t="s">
        <v>21</v>
      </c>
      <c r="F492" s="250" t="s">
        <v>150</v>
      </c>
      <c r="G492" s="251"/>
      <c r="H492" s="251"/>
      <c r="I492" s="251"/>
      <c r="J492" s="170"/>
      <c r="K492" s="172">
        <v>397.27499999999998</v>
      </c>
      <c r="L492" s="170"/>
      <c r="M492" s="170"/>
      <c r="N492" s="170"/>
      <c r="O492" s="170"/>
      <c r="P492" s="170"/>
      <c r="Q492" s="170"/>
      <c r="R492" s="173"/>
      <c r="T492" s="174"/>
      <c r="U492" s="170"/>
      <c r="V492" s="170"/>
      <c r="W492" s="170"/>
      <c r="X492" s="170"/>
      <c r="Y492" s="170"/>
      <c r="Z492" s="170"/>
      <c r="AA492" s="175"/>
      <c r="AT492" s="176" t="s">
        <v>149</v>
      </c>
      <c r="AU492" s="176" t="s">
        <v>98</v>
      </c>
      <c r="AV492" s="11" t="s">
        <v>146</v>
      </c>
      <c r="AW492" s="11" t="s">
        <v>40</v>
      </c>
      <c r="AX492" s="11" t="s">
        <v>23</v>
      </c>
      <c r="AY492" s="176" t="s">
        <v>141</v>
      </c>
    </row>
    <row r="493" spans="2:65" s="1" customFormat="1" ht="31.5" customHeight="1">
      <c r="B493" s="32"/>
      <c r="C493" s="177" t="s">
        <v>699</v>
      </c>
      <c r="D493" s="177" t="s">
        <v>310</v>
      </c>
      <c r="E493" s="178" t="s">
        <v>700</v>
      </c>
      <c r="F493" s="253" t="s">
        <v>701</v>
      </c>
      <c r="G493" s="254"/>
      <c r="H493" s="254"/>
      <c r="I493" s="254"/>
      <c r="J493" s="179" t="s">
        <v>344</v>
      </c>
      <c r="K493" s="180">
        <v>3972.75</v>
      </c>
      <c r="L493" s="255">
        <v>0</v>
      </c>
      <c r="M493" s="254"/>
      <c r="N493" s="256">
        <f>ROUND(L493*K493,2)</f>
        <v>0</v>
      </c>
      <c r="O493" s="247"/>
      <c r="P493" s="247"/>
      <c r="Q493" s="247"/>
      <c r="R493" s="34"/>
      <c r="T493" s="158" t="s">
        <v>21</v>
      </c>
      <c r="U493" s="41" t="s">
        <v>48</v>
      </c>
      <c r="V493" s="33"/>
      <c r="W493" s="159">
        <f>V493*K493</f>
        <v>0</v>
      </c>
      <c r="X493" s="159">
        <v>0</v>
      </c>
      <c r="Y493" s="159">
        <f>X493*K493</f>
        <v>0</v>
      </c>
      <c r="Z493" s="159">
        <v>0</v>
      </c>
      <c r="AA493" s="160">
        <f>Z493*K493</f>
        <v>0</v>
      </c>
      <c r="AR493" s="15" t="s">
        <v>280</v>
      </c>
      <c r="AT493" s="15" t="s">
        <v>310</v>
      </c>
      <c r="AU493" s="15" t="s">
        <v>98</v>
      </c>
      <c r="AY493" s="15" t="s">
        <v>141</v>
      </c>
      <c r="BE493" s="101">
        <f>IF(U493="základní",N493,0)</f>
        <v>0</v>
      </c>
      <c r="BF493" s="101">
        <f>IF(U493="snížená",N493,0)</f>
        <v>0</v>
      </c>
      <c r="BG493" s="101">
        <f>IF(U493="zákl. přenesená",N493,0)</f>
        <v>0</v>
      </c>
      <c r="BH493" s="101">
        <f>IF(U493="sníž. přenesená",N493,0)</f>
        <v>0</v>
      </c>
      <c r="BI493" s="101">
        <f>IF(U493="nulová",N493,0)</f>
        <v>0</v>
      </c>
      <c r="BJ493" s="15" t="s">
        <v>23</v>
      </c>
      <c r="BK493" s="101">
        <f>ROUND(L493*K493,2)</f>
        <v>0</v>
      </c>
      <c r="BL493" s="15" t="s">
        <v>210</v>
      </c>
      <c r="BM493" s="15" t="s">
        <v>702</v>
      </c>
    </row>
    <row r="494" spans="2:65" s="1" customFormat="1" ht="44.25" customHeight="1">
      <c r="B494" s="32"/>
      <c r="C494" s="154" t="s">
        <v>703</v>
      </c>
      <c r="D494" s="154" t="s">
        <v>142</v>
      </c>
      <c r="E494" s="155" t="s">
        <v>704</v>
      </c>
      <c r="F494" s="246" t="s">
        <v>705</v>
      </c>
      <c r="G494" s="247"/>
      <c r="H494" s="247"/>
      <c r="I494" s="247"/>
      <c r="J494" s="156" t="s">
        <v>154</v>
      </c>
      <c r="K494" s="157">
        <v>48.932000000000002</v>
      </c>
      <c r="L494" s="248">
        <v>0</v>
      </c>
      <c r="M494" s="247"/>
      <c r="N494" s="249">
        <f>ROUND(L494*K494,2)</f>
        <v>0</v>
      </c>
      <c r="O494" s="247"/>
      <c r="P494" s="247"/>
      <c r="Q494" s="247"/>
      <c r="R494" s="34"/>
      <c r="T494" s="158" t="s">
        <v>21</v>
      </c>
      <c r="U494" s="41" t="s">
        <v>48</v>
      </c>
      <c r="V494" s="33"/>
      <c r="W494" s="159">
        <f>V494*K494</f>
        <v>0</v>
      </c>
      <c r="X494" s="159">
        <v>1.0000000000000001E-5</v>
      </c>
      <c r="Y494" s="159">
        <f>X494*K494</f>
        <v>4.8932000000000001E-4</v>
      </c>
      <c r="Z494" s="159">
        <v>0</v>
      </c>
      <c r="AA494" s="160">
        <f>Z494*K494</f>
        <v>0</v>
      </c>
      <c r="AR494" s="15" t="s">
        <v>210</v>
      </c>
      <c r="AT494" s="15" t="s">
        <v>142</v>
      </c>
      <c r="AU494" s="15" t="s">
        <v>98</v>
      </c>
      <c r="AY494" s="15" t="s">
        <v>141</v>
      </c>
      <c r="BE494" s="101">
        <f>IF(U494="základní",N494,0)</f>
        <v>0</v>
      </c>
      <c r="BF494" s="101">
        <f>IF(U494="snížená",N494,0)</f>
        <v>0</v>
      </c>
      <c r="BG494" s="101">
        <f>IF(U494="zákl. přenesená",N494,0)</f>
        <v>0</v>
      </c>
      <c r="BH494" s="101">
        <f>IF(U494="sníž. přenesená",N494,0)</f>
        <v>0</v>
      </c>
      <c r="BI494" s="101">
        <f>IF(U494="nulová",N494,0)</f>
        <v>0</v>
      </c>
      <c r="BJ494" s="15" t="s">
        <v>23</v>
      </c>
      <c r="BK494" s="101">
        <f>ROUND(L494*K494,2)</f>
        <v>0</v>
      </c>
      <c r="BL494" s="15" t="s">
        <v>210</v>
      </c>
      <c r="BM494" s="15" t="s">
        <v>706</v>
      </c>
    </row>
    <row r="495" spans="2:65" s="10" customFormat="1" ht="31.5" customHeight="1">
      <c r="B495" s="161"/>
      <c r="C495" s="162"/>
      <c r="D495" s="162"/>
      <c r="E495" s="163" t="s">
        <v>21</v>
      </c>
      <c r="F495" s="240" t="s">
        <v>383</v>
      </c>
      <c r="G495" s="241"/>
      <c r="H495" s="241"/>
      <c r="I495" s="241"/>
      <c r="J495" s="162"/>
      <c r="K495" s="164">
        <v>24.282</v>
      </c>
      <c r="L495" s="162"/>
      <c r="M495" s="162"/>
      <c r="N495" s="162"/>
      <c r="O495" s="162"/>
      <c r="P495" s="162"/>
      <c r="Q495" s="162"/>
      <c r="R495" s="165"/>
      <c r="T495" s="166"/>
      <c r="U495" s="162"/>
      <c r="V495" s="162"/>
      <c r="W495" s="162"/>
      <c r="X495" s="162"/>
      <c r="Y495" s="162"/>
      <c r="Z495" s="162"/>
      <c r="AA495" s="167"/>
      <c r="AT495" s="168" t="s">
        <v>149</v>
      </c>
      <c r="AU495" s="168" t="s">
        <v>98</v>
      </c>
      <c r="AV495" s="10" t="s">
        <v>98</v>
      </c>
      <c r="AW495" s="10" t="s">
        <v>40</v>
      </c>
      <c r="AX495" s="10" t="s">
        <v>83</v>
      </c>
      <c r="AY495" s="168" t="s">
        <v>141</v>
      </c>
    </row>
    <row r="496" spans="2:65" s="10" customFormat="1" ht="22.5" customHeight="1">
      <c r="B496" s="161"/>
      <c r="C496" s="162"/>
      <c r="D496" s="162"/>
      <c r="E496" s="163" t="s">
        <v>21</v>
      </c>
      <c r="F496" s="252" t="s">
        <v>308</v>
      </c>
      <c r="G496" s="241"/>
      <c r="H496" s="241"/>
      <c r="I496" s="241"/>
      <c r="J496" s="162"/>
      <c r="K496" s="164">
        <v>24.65</v>
      </c>
      <c r="L496" s="162"/>
      <c r="M496" s="162"/>
      <c r="N496" s="162"/>
      <c r="O496" s="162"/>
      <c r="P496" s="162"/>
      <c r="Q496" s="162"/>
      <c r="R496" s="165"/>
      <c r="T496" s="166"/>
      <c r="U496" s="162"/>
      <c r="V496" s="162"/>
      <c r="W496" s="162"/>
      <c r="X496" s="162"/>
      <c r="Y496" s="162"/>
      <c r="Z496" s="162"/>
      <c r="AA496" s="167"/>
      <c r="AT496" s="168" t="s">
        <v>149</v>
      </c>
      <c r="AU496" s="168" t="s">
        <v>98</v>
      </c>
      <c r="AV496" s="10" t="s">
        <v>98</v>
      </c>
      <c r="AW496" s="10" t="s">
        <v>40</v>
      </c>
      <c r="AX496" s="10" t="s">
        <v>83</v>
      </c>
      <c r="AY496" s="168" t="s">
        <v>141</v>
      </c>
    </row>
    <row r="497" spans="2:65" s="11" customFormat="1" ht="22.5" customHeight="1">
      <c r="B497" s="169"/>
      <c r="C497" s="170"/>
      <c r="D497" s="170"/>
      <c r="E497" s="171" t="s">
        <v>21</v>
      </c>
      <c r="F497" s="250" t="s">
        <v>150</v>
      </c>
      <c r="G497" s="251"/>
      <c r="H497" s="251"/>
      <c r="I497" s="251"/>
      <c r="J497" s="170"/>
      <c r="K497" s="172">
        <v>48.932000000000002</v>
      </c>
      <c r="L497" s="170"/>
      <c r="M497" s="170"/>
      <c r="N497" s="170"/>
      <c r="O497" s="170"/>
      <c r="P497" s="170"/>
      <c r="Q497" s="170"/>
      <c r="R497" s="173"/>
      <c r="T497" s="174"/>
      <c r="U497" s="170"/>
      <c r="V497" s="170"/>
      <c r="W497" s="170"/>
      <c r="X497" s="170"/>
      <c r="Y497" s="170"/>
      <c r="Z497" s="170"/>
      <c r="AA497" s="175"/>
      <c r="AT497" s="176" t="s">
        <v>149</v>
      </c>
      <c r="AU497" s="176" t="s">
        <v>98</v>
      </c>
      <c r="AV497" s="11" t="s">
        <v>146</v>
      </c>
      <c r="AW497" s="11" t="s">
        <v>40</v>
      </c>
      <c r="AX497" s="11" t="s">
        <v>23</v>
      </c>
      <c r="AY497" s="176" t="s">
        <v>141</v>
      </c>
    </row>
    <row r="498" spans="2:65" s="1" customFormat="1" ht="31.5" customHeight="1">
      <c r="B498" s="32"/>
      <c r="C498" s="177" t="s">
        <v>707</v>
      </c>
      <c r="D498" s="177" t="s">
        <v>310</v>
      </c>
      <c r="E498" s="178" t="s">
        <v>708</v>
      </c>
      <c r="F498" s="253" t="s">
        <v>709</v>
      </c>
      <c r="G498" s="254"/>
      <c r="H498" s="254"/>
      <c r="I498" s="254"/>
      <c r="J498" s="179" t="s">
        <v>154</v>
      </c>
      <c r="K498" s="180">
        <v>53.825000000000003</v>
      </c>
      <c r="L498" s="255">
        <v>0</v>
      </c>
      <c r="M498" s="254"/>
      <c r="N498" s="256">
        <f>ROUND(L498*K498,2)</f>
        <v>0</v>
      </c>
      <c r="O498" s="247"/>
      <c r="P498" s="247"/>
      <c r="Q498" s="247"/>
      <c r="R498" s="34"/>
      <c r="T498" s="158" t="s">
        <v>21</v>
      </c>
      <c r="U498" s="41" t="s">
        <v>48</v>
      </c>
      <c r="V498" s="33"/>
      <c r="W498" s="159">
        <f>V498*K498</f>
        <v>0</v>
      </c>
      <c r="X498" s="159">
        <v>1.15E-4</v>
      </c>
      <c r="Y498" s="159">
        <f>X498*K498</f>
        <v>6.1898750000000009E-3</v>
      </c>
      <c r="Z498" s="159">
        <v>0</v>
      </c>
      <c r="AA498" s="160">
        <f>Z498*K498</f>
        <v>0</v>
      </c>
      <c r="AR498" s="15" t="s">
        <v>280</v>
      </c>
      <c r="AT498" s="15" t="s">
        <v>310</v>
      </c>
      <c r="AU498" s="15" t="s">
        <v>98</v>
      </c>
      <c r="AY498" s="15" t="s">
        <v>141</v>
      </c>
      <c r="BE498" s="101">
        <f>IF(U498="základní",N498,0)</f>
        <v>0</v>
      </c>
      <c r="BF498" s="101">
        <f>IF(U498="snížená",N498,0)</f>
        <v>0</v>
      </c>
      <c r="BG498" s="101">
        <f>IF(U498="zákl. přenesená",N498,0)</f>
        <v>0</v>
      </c>
      <c r="BH498" s="101">
        <f>IF(U498="sníž. přenesená",N498,0)</f>
        <v>0</v>
      </c>
      <c r="BI498" s="101">
        <f>IF(U498="nulová",N498,0)</f>
        <v>0</v>
      </c>
      <c r="BJ498" s="15" t="s">
        <v>23</v>
      </c>
      <c r="BK498" s="101">
        <f>ROUND(L498*K498,2)</f>
        <v>0</v>
      </c>
      <c r="BL498" s="15" t="s">
        <v>210</v>
      </c>
      <c r="BM498" s="15" t="s">
        <v>710</v>
      </c>
    </row>
    <row r="499" spans="2:65" s="1" customFormat="1" ht="57" customHeight="1">
      <c r="B499" s="32"/>
      <c r="C499" s="154" t="s">
        <v>711</v>
      </c>
      <c r="D499" s="154" t="s">
        <v>142</v>
      </c>
      <c r="E499" s="155" t="s">
        <v>712</v>
      </c>
      <c r="F499" s="246" t="s">
        <v>713</v>
      </c>
      <c r="G499" s="247"/>
      <c r="H499" s="247"/>
      <c r="I499" s="247"/>
      <c r="J499" s="156" t="s">
        <v>183</v>
      </c>
      <c r="K499" s="157">
        <v>50.634999999999998</v>
      </c>
      <c r="L499" s="248">
        <v>0</v>
      </c>
      <c r="M499" s="247"/>
      <c r="N499" s="249">
        <f>ROUND(L499*K499,2)</f>
        <v>0</v>
      </c>
      <c r="O499" s="247"/>
      <c r="P499" s="247"/>
      <c r="Q499" s="247"/>
      <c r="R499" s="34"/>
      <c r="T499" s="158" t="s">
        <v>21</v>
      </c>
      <c r="U499" s="41" t="s">
        <v>48</v>
      </c>
      <c r="V499" s="33"/>
      <c r="W499" s="159">
        <f>V499*K499</f>
        <v>0</v>
      </c>
      <c r="X499" s="159">
        <v>7.7999999999999996E-3</v>
      </c>
      <c r="Y499" s="159">
        <f>X499*K499</f>
        <v>0.39495299999999994</v>
      </c>
      <c r="Z499" s="159">
        <v>0</v>
      </c>
      <c r="AA499" s="160">
        <f>Z499*K499</f>
        <v>0</v>
      </c>
      <c r="AR499" s="15" t="s">
        <v>210</v>
      </c>
      <c r="AT499" s="15" t="s">
        <v>142</v>
      </c>
      <c r="AU499" s="15" t="s">
        <v>98</v>
      </c>
      <c r="AY499" s="15" t="s">
        <v>141</v>
      </c>
      <c r="BE499" s="101">
        <f>IF(U499="základní",N499,0)</f>
        <v>0</v>
      </c>
      <c r="BF499" s="101">
        <f>IF(U499="snížená",N499,0)</f>
        <v>0</v>
      </c>
      <c r="BG499" s="101">
        <f>IF(U499="zákl. přenesená",N499,0)</f>
        <v>0</v>
      </c>
      <c r="BH499" s="101">
        <f>IF(U499="sníž. přenesená",N499,0)</f>
        <v>0</v>
      </c>
      <c r="BI499" s="101">
        <f>IF(U499="nulová",N499,0)</f>
        <v>0</v>
      </c>
      <c r="BJ499" s="15" t="s">
        <v>23</v>
      </c>
      <c r="BK499" s="101">
        <f>ROUND(L499*K499,2)</f>
        <v>0</v>
      </c>
      <c r="BL499" s="15" t="s">
        <v>210</v>
      </c>
      <c r="BM499" s="15" t="s">
        <v>714</v>
      </c>
    </row>
    <row r="500" spans="2:65" s="10" customFormat="1" ht="22.5" customHeight="1">
      <c r="B500" s="161"/>
      <c r="C500" s="162"/>
      <c r="D500" s="162"/>
      <c r="E500" s="163" t="s">
        <v>21</v>
      </c>
      <c r="F500" s="240" t="s">
        <v>715</v>
      </c>
      <c r="G500" s="241"/>
      <c r="H500" s="241"/>
      <c r="I500" s="241"/>
      <c r="J500" s="162"/>
      <c r="K500" s="164">
        <v>38.96</v>
      </c>
      <c r="L500" s="162"/>
      <c r="M500" s="162"/>
      <c r="N500" s="162"/>
      <c r="O500" s="162"/>
      <c r="P500" s="162"/>
      <c r="Q500" s="162"/>
      <c r="R500" s="165"/>
      <c r="T500" s="166"/>
      <c r="U500" s="162"/>
      <c r="V500" s="162"/>
      <c r="W500" s="162"/>
      <c r="X500" s="162"/>
      <c r="Y500" s="162"/>
      <c r="Z500" s="162"/>
      <c r="AA500" s="167"/>
      <c r="AT500" s="168" t="s">
        <v>149</v>
      </c>
      <c r="AU500" s="168" t="s">
        <v>98</v>
      </c>
      <c r="AV500" s="10" t="s">
        <v>98</v>
      </c>
      <c r="AW500" s="10" t="s">
        <v>40</v>
      </c>
      <c r="AX500" s="10" t="s">
        <v>83</v>
      </c>
      <c r="AY500" s="168" t="s">
        <v>141</v>
      </c>
    </row>
    <row r="501" spans="2:65" s="10" customFormat="1" ht="22.5" customHeight="1">
      <c r="B501" s="161"/>
      <c r="C501" s="162"/>
      <c r="D501" s="162"/>
      <c r="E501" s="163" t="s">
        <v>21</v>
      </c>
      <c r="F501" s="252" t="s">
        <v>716</v>
      </c>
      <c r="G501" s="241"/>
      <c r="H501" s="241"/>
      <c r="I501" s="241"/>
      <c r="J501" s="162"/>
      <c r="K501" s="164">
        <v>11.675000000000001</v>
      </c>
      <c r="L501" s="162"/>
      <c r="M501" s="162"/>
      <c r="N501" s="162"/>
      <c r="O501" s="162"/>
      <c r="P501" s="162"/>
      <c r="Q501" s="162"/>
      <c r="R501" s="165"/>
      <c r="T501" s="166"/>
      <c r="U501" s="162"/>
      <c r="V501" s="162"/>
      <c r="W501" s="162"/>
      <c r="X501" s="162"/>
      <c r="Y501" s="162"/>
      <c r="Z501" s="162"/>
      <c r="AA501" s="167"/>
      <c r="AT501" s="168" t="s">
        <v>149</v>
      </c>
      <c r="AU501" s="168" t="s">
        <v>98</v>
      </c>
      <c r="AV501" s="10" t="s">
        <v>98</v>
      </c>
      <c r="AW501" s="10" t="s">
        <v>40</v>
      </c>
      <c r="AX501" s="10" t="s">
        <v>83</v>
      </c>
      <c r="AY501" s="168" t="s">
        <v>141</v>
      </c>
    </row>
    <row r="502" spans="2:65" s="11" customFormat="1" ht="22.5" customHeight="1">
      <c r="B502" s="169"/>
      <c r="C502" s="170"/>
      <c r="D502" s="170"/>
      <c r="E502" s="171" t="s">
        <v>21</v>
      </c>
      <c r="F502" s="250" t="s">
        <v>150</v>
      </c>
      <c r="G502" s="251"/>
      <c r="H502" s="251"/>
      <c r="I502" s="251"/>
      <c r="J502" s="170"/>
      <c r="K502" s="172">
        <v>50.634999999999998</v>
      </c>
      <c r="L502" s="170"/>
      <c r="M502" s="170"/>
      <c r="N502" s="170"/>
      <c r="O502" s="170"/>
      <c r="P502" s="170"/>
      <c r="Q502" s="170"/>
      <c r="R502" s="173"/>
      <c r="T502" s="174"/>
      <c r="U502" s="170"/>
      <c r="V502" s="170"/>
      <c r="W502" s="170"/>
      <c r="X502" s="170"/>
      <c r="Y502" s="170"/>
      <c r="Z502" s="170"/>
      <c r="AA502" s="175"/>
      <c r="AT502" s="176" t="s">
        <v>149</v>
      </c>
      <c r="AU502" s="176" t="s">
        <v>98</v>
      </c>
      <c r="AV502" s="11" t="s">
        <v>146</v>
      </c>
      <c r="AW502" s="11" t="s">
        <v>40</v>
      </c>
      <c r="AX502" s="11" t="s">
        <v>23</v>
      </c>
      <c r="AY502" s="176" t="s">
        <v>141</v>
      </c>
    </row>
    <row r="503" spans="2:65" s="1" customFormat="1" ht="31.5" customHeight="1">
      <c r="B503" s="32"/>
      <c r="C503" s="154" t="s">
        <v>717</v>
      </c>
      <c r="D503" s="154" t="s">
        <v>142</v>
      </c>
      <c r="E503" s="155" t="s">
        <v>718</v>
      </c>
      <c r="F503" s="246" t="s">
        <v>719</v>
      </c>
      <c r="G503" s="247"/>
      <c r="H503" s="247"/>
      <c r="I503" s="247"/>
      <c r="J503" s="156" t="s">
        <v>266</v>
      </c>
      <c r="K503" s="157">
        <v>1</v>
      </c>
      <c r="L503" s="248">
        <v>0</v>
      </c>
      <c r="M503" s="247"/>
      <c r="N503" s="249">
        <f>ROUND(L503*K503,2)</f>
        <v>0</v>
      </c>
      <c r="O503" s="247"/>
      <c r="P503" s="247"/>
      <c r="Q503" s="247"/>
      <c r="R503" s="34"/>
      <c r="T503" s="158" t="s">
        <v>21</v>
      </c>
      <c r="U503" s="41" t="s">
        <v>48</v>
      </c>
      <c r="V503" s="33"/>
      <c r="W503" s="159">
        <f>V503*K503</f>
        <v>0</v>
      </c>
      <c r="X503" s="159">
        <v>0</v>
      </c>
      <c r="Y503" s="159">
        <f>X503*K503</f>
        <v>0</v>
      </c>
      <c r="Z503" s="159">
        <v>0</v>
      </c>
      <c r="AA503" s="160">
        <f>Z503*K503</f>
        <v>0</v>
      </c>
      <c r="AR503" s="15" t="s">
        <v>210</v>
      </c>
      <c r="AT503" s="15" t="s">
        <v>142</v>
      </c>
      <c r="AU503" s="15" t="s">
        <v>98</v>
      </c>
      <c r="AY503" s="15" t="s">
        <v>141</v>
      </c>
      <c r="BE503" s="101">
        <f>IF(U503="základní",N503,0)</f>
        <v>0</v>
      </c>
      <c r="BF503" s="101">
        <f>IF(U503="snížená",N503,0)</f>
        <v>0</v>
      </c>
      <c r="BG503" s="101">
        <f>IF(U503="zákl. přenesená",N503,0)</f>
        <v>0</v>
      </c>
      <c r="BH503" s="101">
        <f>IF(U503="sníž. přenesená",N503,0)</f>
        <v>0</v>
      </c>
      <c r="BI503" s="101">
        <f>IF(U503="nulová",N503,0)</f>
        <v>0</v>
      </c>
      <c r="BJ503" s="15" t="s">
        <v>23</v>
      </c>
      <c r="BK503" s="101">
        <f>ROUND(L503*K503,2)</f>
        <v>0</v>
      </c>
      <c r="BL503" s="15" t="s">
        <v>210</v>
      </c>
      <c r="BM503" s="15" t="s">
        <v>720</v>
      </c>
    </row>
    <row r="504" spans="2:65" s="10" customFormat="1" ht="22.5" customHeight="1">
      <c r="B504" s="161"/>
      <c r="C504" s="162"/>
      <c r="D504" s="162"/>
      <c r="E504" s="163" t="s">
        <v>21</v>
      </c>
      <c r="F504" s="240" t="s">
        <v>23</v>
      </c>
      <c r="G504" s="241"/>
      <c r="H504" s="241"/>
      <c r="I504" s="241"/>
      <c r="J504" s="162"/>
      <c r="K504" s="164">
        <v>1</v>
      </c>
      <c r="L504" s="162"/>
      <c r="M504" s="162"/>
      <c r="N504" s="162"/>
      <c r="O504" s="162"/>
      <c r="P504" s="162"/>
      <c r="Q504" s="162"/>
      <c r="R504" s="165"/>
      <c r="T504" s="166"/>
      <c r="U504" s="162"/>
      <c r="V504" s="162"/>
      <c r="W504" s="162"/>
      <c r="X504" s="162"/>
      <c r="Y504" s="162"/>
      <c r="Z504" s="162"/>
      <c r="AA504" s="167"/>
      <c r="AT504" s="168" t="s">
        <v>149</v>
      </c>
      <c r="AU504" s="168" t="s">
        <v>98</v>
      </c>
      <c r="AV504" s="10" t="s">
        <v>98</v>
      </c>
      <c r="AW504" s="10" t="s">
        <v>40</v>
      </c>
      <c r="AX504" s="10" t="s">
        <v>83</v>
      </c>
      <c r="AY504" s="168" t="s">
        <v>141</v>
      </c>
    </row>
    <row r="505" spans="2:65" s="11" customFormat="1" ht="22.5" customHeight="1">
      <c r="B505" s="169"/>
      <c r="C505" s="170"/>
      <c r="D505" s="170"/>
      <c r="E505" s="171" t="s">
        <v>21</v>
      </c>
      <c r="F505" s="250" t="s">
        <v>150</v>
      </c>
      <c r="G505" s="251"/>
      <c r="H505" s="251"/>
      <c r="I505" s="251"/>
      <c r="J505" s="170"/>
      <c r="K505" s="172">
        <v>1</v>
      </c>
      <c r="L505" s="170"/>
      <c r="M505" s="170"/>
      <c r="N505" s="170"/>
      <c r="O505" s="170"/>
      <c r="P505" s="170"/>
      <c r="Q505" s="170"/>
      <c r="R505" s="173"/>
      <c r="T505" s="174"/>
      <c r="U505" s="170"/>
      <c r="V505" s="170"/>
      <c r="W505" s="170"/>
      <c r="X505" s="170"/>
      <c r="Y505" s="170"/>
      <c r="Z505" s="170"/>
      <c r="AA505" s="175"/>
      <c r="AT505" s="176" t="s">
        <v>149</v>
      </c>
      <c r="AU505" s="176" t="s">
        <v>98</v>
      </c>
      <c r="AV505" s="11" t="s">
        <v>146</v>
      </c>
      <c r="AW505" s="11" t="s">
        <v>40</v>
      </c>
      <c r="AX505" s="11" t="s">
        <v>23</v>
      </c>
      <c r="AY505" s="176" t="s">
        <v>141</v>
      </c>
    </row>
    <row r="506" spans="2:65" s="1" customFormat="1" ht="31.5" customHeight="1">
      <c r="B506" s="32"/>
      <c r="C506" s="154" t="s">
        <v>721</v>
      </c>
      <c r="D506" s="154" t="s">
        <v>142</v>
      </c>
      <c r="E506" s="155" t="s">
        <v>722</v>
      </c>
      <c r="F506" s="246" t="s">
        <v>723</v>
      </c>
      <c r="G506" s="247"/>
      <c r="H506" s="247"/>
      <c r="I506" s="247"/>
      <c r="J506" s="156" t="s">
        <v>183</v>
      </c>
      <c r="K506" s="157">
        <v>50.615000000000002</v>
      </c>
      <c r="L506" s="248">
        <v>0</v>
      </c>
      <c r="M506" s="247"/>
      <c r="N506" s="249">
        <f>ROUND(L506*K506,2)</f>
        <v>0</v>
      </c>
      <c r="O506" s="247"/>
      <c r="P506" s="247"/>
      <c r="Q506" s="247"/>
      <c r="R506" s="34"/>
      <c r="T506" s="158" t="s">
        <v>21</v>
      </c>
      <c r="U506" s="41" t="s">
        <v>48</v>
      </c>
      <c r="V506" s="33"/>
      <c r="W506" s="159">
        <f>V506*K506</f>
        <v>0</v>
      </c>
      <c r="X506" s="159">
        <v>0</v>
      </c>
      <c r="Y506" s="159">
        <f>X506*K506</f>
        <v>0</v>
      </c>
      <c r="Z506" s="159">
        <v>1.84E-2</v>
      </c>
      <c r="AA506" s="160">
        <f>Z506*K506</f>
        <v>0.93131600000000003</v>
      </c>
      <c r="AR506" s="15" t="s">
        <v>210</v>
      </c>
      <c r="AT506" s="15" t="s">
        <v>142</v>
      </c>
      <c r="AU506" s="15" t="s">
        <v>98</v>
      </c>
      <c r="AY506" s="15" t="s">
        <v>141</v>
      </c>
      <c r="BE506" s="101">
        <f>IF(U506="základní",N506,0)</f>
        <v>0</v>
      </c>
      <c r="BF506" s="101">
        <f>IF(U506="snížená",N506,0)</f>
        <v>0</v>
      </c>
      <c r="BG506" s="101">
        <f>IF(U506="zákl. přenesená",N506,0)</f>
        <v>0</v>
      </c>
      <c r="BH506" s="101">
        <f>IF(U506="sníž. přenesená",N506,0)</f>
        <v>0</v>
      </c>
      <c r="BI506" s="101">
        <f>IF(U506="nulová",N506,0)</f>
        <v>0</v>
      </c>
      <c r="BJ506" s="15" t="s">
        <v>23</v>
      </c>
      <c r="BK506" s="101">
        <f>ROUND(L506*K506,2)</f>
        <v>0</v>
      </c>
      <c r="BL506" s="15" t="s">
        <v>210</v>
      </c>
      <c r="BM506" s="15" t="s">
        <v>724</v>
      </c>
    </row>
    <row r="507" spans="2:65" s="10" customFormat="1" ht="22.5" customHeight="1">
      <c r="B507" s="161"/>
      <c r="C507" s="162"/>
      <c r="D507" s="162"/>
      <c r="E507" s="163" t="s">
        <v>21</v>
      </c>
      <c r="F507" s="240" t="s">
        <v>388</v>
      </c>
      <c r="G507" s="241"/>
      <c r="H507" s="241"/>
      <c r="I507" s="241"/>
      <c r="J507" s="162"/>
      <c r="K507" s="164">
        <v>25.28</v>
      </c>
      <c r="L507" s="162"/>
      <c r="M507" s="162"/>
      <c r="N507" s="162"/>
      <c r="O507" s="162"/>
      <c r="P507" s="162"/>
      <c r="Q507" s="162"/>
      <c r="R507" s="165"/>
      <c r="T507" s="166"/>
      <c r="U507" s="162"/>
      <c r="V507" s="162"/>
      <c r="W507" s="162"/>
      <c r="X507" s="162"/>
      <c r="Y507" s="162"/>
      <c r="Z507" s="162"/>
      <c r="AA507" s="167"/>
      <c r="AT507" s="168" t="s">
        <v>149</v>
      </c>
      <c r="AU507" s="168" t="s">
        <v>98</v>
      </c>
      <c r="AV507" s="10" t="s">
        <v>98</v>
      </c>
      <c r="AW507" s="10" t="s">
        <v>40</v>
      </c>
      <c r="AX507" s="10" t="s">
        <v>83</v>
      </c>
      <c r="AY507" s="168" t="s">
        <v>141</v>
      </c>
    </row>
    <row r="508" spans="2:65" s="10" customFormat="1" ht="22.5" customHeight="1">
      <c r="B508" s="161"/>
      <c r="C508" s="162"/>
      <c r="D508" s="162"/>
      <c r="E508" s="163" t="s">
        <v>21</v>
      </c>
      <c r="F508" s="252" t="s">
        <v>389</v>
      </c>
      <c r="G508" s="241"/>
      <c r="H508" s="241"/>
      <c r="I508" s="241"/>
      <c r="J508" s="162"/>
      <c r="K508" s="164">
        <v>25.335000000000001</v>
      </c>
      <c r="L508" s="162"/>
      <c r="M508" s="162"/>
      <c r="N508" s="162"/>
      <c r="O508" s="162"/>
      <c r="P508" s="162"/>
      <c r="Q508" s="162"/>
      <c r="R508" s="165"/>
      <c r="T508" s="166"/>
      <c r="U508" s="162"/>
      <c r="V508" s="162"/>
      <c r="W508" s="162"/>
      <c r="X508" s="162"/>
      <c r="Y508" s="162"/>
      <c r="Z508" s="162"/>
      <c r="AA508" s="167"/>
      <c r="AT508" s="168" t="s">
        <v>149</v>
      </c>
      <c r="AU508" s="168" t="s">
        <v>98</v>
      </c>
      <c r="AV508" s="10" t="s">
        <v>98</v>
      </c>
      <c r="AW508" s="10" t="s">
        <v>40</v>
      </c>
      <c r="AX508" s="10" t="s">
        <v>83</v>
      </c>
      <c r="AY508" s="168" t="s">
        <v>141</v>
      </c>
    </row>
    <row r="509" spans="2:65" s="11" customFormat="1" ht="22.5" customHeight="1">
      <c r="B509" s="169"/>
      <c r="C509" s="170"/>
      <c r="D509" s="170"/>
      <c r="E509" s="171" t="s">
        <v>21</v>
      </c>
      <c r="F509" s="250" t="s">
        <v>150</v>
      </c>
      <c r="G509" s="251"/>
      <c r="H509" s="251"/>
      <c r="I509" s="251"/>
      <c r="J509" s="170"/>
      <c r="K509" s="172">
        <v>50.615000000000002</v>
      </c>
      <c r="L509" s="170"/>
      <c r="M509" s="170"/>
      <c r="N509" s="170"/>
      <c r="O509" s="170"/>
      <c r="P509" s="170"/>
      <c r="Q509" s="170"/>
      <c r="R509" s="173"/>
      <c r="T509" s="174"/>
      <c r="U509" s="170"/>
      <c r="V509" s="170"/>
      <c r="W509" s="170"/>
      <c r="X509" s="170"/>
      <c r="Y509" s="170"/>
      <c r="Z509" s="170"/>
      <c r="AA509" s="175"/>
      <c r="AT509" s="176" t="s">
        <v>149</v>
      </c>
      <c r="AU509" s="176" t="s">
        <v>98</v>
      </c>
      <c r="AV509" s="11" t="s">
        <v>146</v>
      </c>
      <c r="AW509" s="11" t="s">
        <v>40</v>
      </c>
      <c r="AX509" s="11" t="s">
        <v>23</v>
      </c>
      <c r="AY509" s="176" t="s">
        <v>141</v>
      </c>
    </row>
    <row r="510" spans="2:65" s="1" customFormat="1" ht="31.5" customHeight="1">
      <c r="B510" s="32"/>
      <c r="C510" s="154" t="s">
        <v>725</v>
      </c>
      <c r="D510" s="154" t="s">
        <v>142</v>
      </c>
      <c r="E510" s="155" t="s">
        <v>726</v>
      </c>
      <c r="F510" s="246" t="s">
        <v>727</v>
      </c>
      <c r="G510" s="247"/>
      <c r="H510" s="247"/>
      <c r="I510" s="247"/>
      <c r="J510" s="156" t="s">
        <v>218</v>
      </c>
      <c r="K510" s="157">
        <v>26.003</v>
      </c>
      <c r="L510" s="248">
        <v>0</v>
      </c>
      <c r="M510" s="247"/>
      <c r="N510" s="249">
        <f>ROUND(L510*K510,2)</f>
        <v>0</v>
      </c>
      <c r="O510" s="247"/>
      <c r="P510" s="247"/>
      <c r="Q510" s="247"/>
      <c r="R510" s="34"/>
      <c r="T510" s="158" t="s">
        <v>21</v>
      </c>
      <c r="U510" s="41" t="s">
        <v>48</v>
      </c>
      <c r="V510" s="33"/>
      <c r="W510" s="159">
        <f>V510*K510</f>
        <v>0</v>
      </c>
      <c r="X510" s="159">
        <v>0</v>
      </c>
      <c r="Y510" s="159">
        <f>X510*K510</f>
        <v>0</v>
      </c>
      <c r="Z510" s="159">
        <v>0</v>
      </c>
      <c r="AA510" s="160">
        <f>Z510*K510</f>
        <v>0</v>
      </c>
      <c r="AR510" s="15" t="s">
        <v>210</v>
      </c>
      <c r="AT510" s="15" t="s">
        <v>142</v>
      </c>
      <c r="AU510" s="15" t="s">
        <v>98</v>
      </c>
      <c r="AY510" s="15" t="s">
        <v>141</v>
      </c>
      <c r="BE510" s="101">
        <f>IF(U510="základní",N510,0)</f>
        <v>0</v>
      </c>
      <c r="BF510" s="101">
        <f>IF(U510="snížená",N510,0)</f>
        <v>0</v>
      </c>
      <c r="BG510" s="101">
        <f>IF(U510="zákl. přenesená",N510,0)</f>
        <v>0</v>
      </c>
      <c r="BH510" s="101">
        <f>IF(U510="sníž. přenesená",N510,0)</f>
        <v>0</v>
      </c>
      <c r="BI510" s="101">
        <f>IF(U510="nulová",N510,0)</f>
        <v>0</v>
      </c>
      <c r="BJ510" s="15" t="s">
        <v>23</v>
      </c>
      <c r="BK510" s="101">
        <f>ROUND(L510*K510,2)</f>
        <v>0</v>
      </c>
      <c r="BL510" s="15" t="s">
        <v>210</v>
      </c>
      <c r="BM510" s="15" t="s">
        <v>728</v>
      </c>
    </row>
    <row r="511" spans="2:65" s="9" customFormat="1" ht="29.85" customHeight="1">
      <c r="B511" s="143"/>
      <c r="C511" s="144"/>
      <c r="D511" s="153" t="s">
        <v>116</v>
      </c>
      <c r="E511" s="153"/>
      <c r="F511" s="153"/>
      <c r="G511" s="153"/>
      <c r="H511" s="153"/>
      <c r="I511" s="153"/>
      <c r="J511" s="153"/>
      <c r="K511" s="153"/>
      <c r="L511" s="153"/>
      <c r="M511" s="153"/>
      <c r="N511" s="258">
        <f>BK511</f>
        <v>0</v>
      </c>
      <c r="O511" s="259"/>
      <c r="P511" s="259"/>
      <c r="Q511" s="259"/>
      <c r="R511" s="146"/>
      <c r="T511" s="147"/>
      <c r="U511" s="144"/>
      <c r="V511" s="144"/>
      <c r="W511" s="148">
        <f>SUM(W512:W522)</f>
        <v>0</v>
      </c>
      <c r="X511" s="144"/>
      <c r="Y511" s="148">
        <f>SUM(Y512:Y522)</f>
        <v>0.16816799999999998</v>
      </c>
      <c r="Z511" s="144"/>
      <c r="AA511" s="149">
        <f>SUM(AA512:AA522)</f>
        <v>6.3486360000000006E-2</v>
      </c>
      <c r="AR511" s="150" t="s">
        <v>98</v>
      </c>
      <c r="AT511" s="151" t="s">
        <v>82</v>
      </c>
      <c r="AU511" s="151" t="s">
        <v>23</v>
      </c>
      <c r="AY511" s="150" t="s">
        <v>141</v>
      </c>
      <c r="BK511" s="152">
        <f>SUM(BK512:BK522)</f>
        <v>0</v>
      </c>
    </row>
    <row r="512" spans="2:65" s="1" customFormat="1" ht="22.5" customHeight="1">
      <c r="B512" s="32"/>
      <c r="C512" s="154" t="s">
        <v>729</v>
      </c>
      <c r="D512" s="154" t="s">
        <v>142</v>
      </c>
      <c r="E512" s="155" t="s">
        <v>730</v>
      </c>
      <c r="F512" s="246" t="s">
        <v>731</v>
      </c>
      <c r="G512" s="247"/>
      <c r="H512" s="247"/>
      <c r="I512" s="247"/>
      <c r="J512" s="156" t="s">
        <v>154</v>
      </c>
      <c r="K512" s="157">
        <v>5.782</v>
      </c>
      <c r="L512" s="248">
        <v>0</v>
      </c>
      <c r="M512" s="247"/>
      <c r="N512" s="249">
        <f>ROUND(L512*K512,2)</f>
        <v>0</v>
      </c>
      <c r="O512" s="247"/>
      <c r="P512" s="247"/>
      <c r="Q512" s="247"/>
      <c r="R512" s="34"/>
      <c r="T512" s="158" t="s">
        <v>21</v>
      </c>
      <c r="U512" s="41" t="s">
        <v>48</v>
      </c>
      <c r="V512" s="33"/>
      <c r="W512" s="159">
        <f>V512*K512</f>
        <v>0</v>
      </c>
      <c r="X512" s="159">
        <v>0</v>
      </c>
      <c r="Y512" s="159">
        <f>X512*K512</f>
        <v>0</v>
      </c>
      <c r="Z512" s="159">
        <v>1.098E-2</v>
      </c>
      <c r="AA512" s="160">
        <f>Z512*K512</f>
        <v>6.3486360000000006E-2</v>
      </c>
      <c r="AR512" s="15" t="s">
        <v>210</v>
      </c>
      <c r="AT512" s="15" t="s">
        <v>142</v>
      </c>
      <c r="AU512" s="15" t="s">
        <v>98</v>
      </c>
      <c r="AY512" s="15" t="s">
        <v>141</v>
      </c>
      <c r="BE512" s="101">
        <f>IF(U512="základní",N512,0)</f>
        <v>0</v>
      </c>
      <c r="BF512" s="101">
        <f>IF(U512="snížená",N512,0)</f>
        <v>0</v>
      </c>
      <c r="BG512" s="101">
        <f>IF(U512="zákl. přenesená",N512,0)</f>
        <v>0</v>
      </c>
      <c r="BH512" s="101">
        <f>IF(U512="sníž. přenesená",N512,0)</f>
        <v>0</v>
      </c>
      <c r="BI512" s="101">
        <f>IF(U512="nulová",N512,0)</f>
        <v>0</v>
      </c>
      <c r="BJ512" s="15" t="s">
        <v>23</v>
      </c>
      <c r="BK512" s="101">
        <f>ROUND(L512*K512,2)</f>
        <v>0</v>
      </c>
      <c r="BL512" s="15" t="s">
        <v>210</v>
      </c>
      <c r="BM512" s="15" t="s">
        <v>732</v>
      </c>
    </row>
    <row r="513" spans="2:65" s="10" customFormat="1" ht="22.5" customHeight="1">
      <c r="B513" s="161"/>
      <c r="C513" s="162"/>
      <c r="D513" s="162"/>
      <c r="E513" s="163" t="s">
        <v>21</v>
      </c>
      <c r="F513" s="240" t="s">
        <v>733</v>
      </c>
      <c r="G513" s="241"/>
      <c r="H513" s="241"/>
      <c r="I513" s="241"/>
      <c r="J513" s="162"/>
      <c r="K513" s="164">
        <v>5.782</v>
      </c>
      <c r="L513" s="162"/>
      <c r="M513" s="162"/>
      <c r="N513" s="162"/>
      <c r="O513" s="162"/>
      <c r="P513" s="162"/>
      <c r="Q513" s="162"/>
      <c r="R513" s="165"/>
      <c r="T513" s="166"/>
      <c r="U513" s="162"/>
      <c r="V513" s="162"/>
      <c r="W513" s="162"/>
      <c r="X513" s="162"/>
      <c r="Y513" s="162"/>
      <c r="Z513" s="162"/>
      <c r="AA513" s="167"/>
      <c r="AT513" s="168" t="s">
        <v>149</v>
      </c>
      <c r="AU513" s="168" t="s">
        <v>98</v>
      </c>
      <c r="AV513" s="10" t="s">
        <v>98</v>
      </c>
      <c r="AW513" s="10" t="s">
        <v>40</v>
      </c>
      <c r="AX513" s="10" t="s">
        <v>83</v>
      </c>
      <c r="AY513" s="168" t="s">
        <v>141</v>
      </c>
    </row>
    <row r="514" spans="2:65" s="11" customFormat="1" ht="22.5" customHeight="1">
      <c r="B514" s="169"/>
      <c r="C514" s="170"/>
      <c r="D514" s="170"/>
      <c r="E514" s="171" t="s">
        <v>21</v>
      </c>
      <c r="F514" s="250" t="s">
        <v>150</v>
      </c>
      <c r="G514" s="251"/>
      <c r="H514" s="251"/>
      <c r="I514" s="251"/>
      <c r="J514" s="170"/>
      <c r="K514" s="172">
        <v>5.782</v>
      </c>
      <c r="L514" s="170"/>
      <c r="M514" s="170"/>
      <c r="N514" s="170"/>
      <c r="O514" s="170"/>
      <c r="P514" s="170"/>
      <c r="Q514" s="170"/>
      <c r="R514" s="173"/>
      <c r="T514" s="174"/>
      <c r="U514" s="170"/>
      <c r="V514" s="170"/>
      <c r="W514" s="170"/>
      <c r="X514" s="170"/>
      <c r="Y514" s="170"/>
      <c r="Z514" s="170"/>
      <c r="AA514" s="175"/>
      <c r="AT514" s="176" t="s">
        <v>149</v>
      </c>
      <c r="AU514" s="176" t="s">
        <v>98</v>
      </c>
      <c r="AV514" s="11" t="s">
        <v>146</v>
      </c>
      <c r="AW514" s="11" t="s">
        <v>40</v>
      </c>
      <c r="AX514" s="11" t="s">
        <v>23</v>
      </c>
      <c r="AY514" s="176" t="s">
        <v>141</v>
      </c>
    </row>
    <row r="515" spans="2:65" s="1" customFormat="1" ht="31.5" customHeight="1">
      <c r="B515" s="32"/>
      <c r="C515" s="154" t="s">
        <v>734</v>
      </c>
      <c r="D515" s="154" t="s">
        <v>142</v>
      </c>
      <c r="E515" s="155" t="s">
        <v>735</v>
      </c>
      <c r="F515" s="246" t="s">
        <v>736</v>
      </c>
      <c r="G515" s="247"/>
      <c r="H515" s="247"/>
      <c r="I515" s="247"/>
      <c r="J515" s="156" t="s">
        <v>154</v>
      </c>
      <c r="K515" s="157">
        <v>4.9000000000000004</v>
      </c>
      <c r="L515" s="248">
        <v>0</v>
      </c>
      <c r="M515" s="247"/>
      <c r="N515" s="249">
        <f>ROUND(L515*K515,2)</f>
        <v>0</v>
      </c>
      <c r="O515" s="247"/>
      <c r="P515" s="247"/>
      <c r="Q515" s="247"/>
      <c r="R515" s="34"/>
      <c r="T515" s="158" t="s">
        <v>21</v>
      </c>
      <c r="U515" s="41" t="s">
        <v>48</v>
      </c>
      <c r="V515" s="33"/>
      <c r="W515" s="159">
        <f>V515*K515</f>
        <v>0</v>
      </c>
      <c r="X515" s="159">
        <v>0</v>
      </c>
      <c r="Y515" s="159">
        <f>X515*K515</f>
        <v>0</v>
      </c>
      <c r="Z515" s="159">
        <v>0</v>
      </c>
      <c r="AA515" s="160">
        <f>Z515*K515</f>
        <v>0</v>
      </c>
      <c r="AR515" s="15" t="s">
        <v>210</v>
      </c>
      <c r="AT515" s="15" t="s">
        <v>142</v>
      </c>
      <c r="AU515" s="15" t="s">
        <v>98</v>
      </c>
      <c r="AY515" s="15" t="s">
        <v>141</v>
      </c>
      <c r="BE515" s="101">
        <f>IF(U515="základní",N515,0)</f>
        <v>0</v>
      </c>
      <c r="BF515" s="101">
        <f>IF(U515="snížená",N515,0)</f>
        <v>0</v>
      </c>
      <c r="BG515" s="101">
        <f>IF(U515="zákl. přenesená",N515,0)</f>
        <v>0</v>
      </c>
      <c r="BH515" s="101">
        <f>IF(U515="sníž. přenesená",N515,0)</f>
        <v>0</v>
      </c>
      <c r="BI515" s="101">
        <f>IF(U515="nulová",N515,0)</f>
        <v>0</v>
      </c>
      <c r="BJ515" s="15" t="s">
        <v>23</v>
      </c>
      <c r="BK515" s="101">
        <f>ROUND(L515*K515,2)</f>
        <v>0</v>
      </c>
      <c r="BL515" s="15" t="s">
        <v>210</v>
      </c>
      <c r="BM515" s="15" t="s">
        <v>737</v>
      </c>
    </row>
    <row r="516" spans="2:65" s="10" customFormat="1" ht="22.5" customHeight="1">
      <c r="B516" s="161"/>
      <c r="C516" s="162"/>
      <c r="D516" s="162"/>
      <c r="E516" s="163" t="s">
        <v>21</v>
      </c>
      <c r="F516" s="240" t="s">
        <v>738</v>
      </c>
      <c r="G516" s="241"/>
      <c r="H516" s="241"/>
      <c r="I516" s="241"/>
      <c r="J516" s="162"/>
      <c r="K516" s="164">
        <v>4.9000000000000004</v>
      </c>
      <c r="L516" s="162"/>
      <c r="M516" s="162"/>
      <c r="N516" s="162"/>
      <c r="O516" s="162"/>
      <c r="P516" s="162"/>
      <c r="Q516" s="162"/>
      <c r="R516" s="165"/>
      <c r="T516" s="166"/>
      <c r="U516" s="162"/>
      <c r="V516" s="162"/>
      <c r="W516" s="162"/>
      <c r="X516" s="162"/>
      <c r="Y516" s="162"/>
      <c r="Z516" s="162"/>
      <c r="AA516" s="167"/>
      <c r="AT516" s="168" t="s">
        <v>149</v>
      </c>
      <c r="AU516" s="168" t="s">
        <v>98</v>
      </c>
      <c r="AV516" s="10" t="s">
        <v>98</v>
      </c>
      <c r="AW516" s="10" t="s">
        <v>40</v>
      </c>
      <c r="AX516" s="10" t="s">
        <v>83</v>
      </c>
      <c r="AY516" s="168" t="s">
        <v>141</v>
      </c>
    </row>
    <row r="517" spans="2:65" s="11" customFormat="1" ht="22.5" customHeight="1">
      <c r="B517" s="169"/>
      <c r="C517" s="170"/>
      <c r="D517" s="170"/>
      <c r="E517" s="171" t="s">
        <v>21</v>
      </c>
      <c r="F517" s="250" t="s">
        <v>150</v>
      </c>
      <c r="G517" s="251"/>
      <c r="H517" s="251"/>
      <c r="I517" s="251"/>
      <c r="J517" s="170"/>
      <c r="K517" s="172">
        <v>4.9000000000000004</v>
      </c>
      <c r="L517" s="170"/>
      <c r="M517" s="170"/>
      <c r="N517" s="170"/>
      <c r="O517" s="170"/>
      <c r="P517" s="170"/>
      <c r="Q517" s="170"/>
      <c r="R517" s="173"/>
      <c r="T517" s="174"/>
      <c r="U517" s="170"/>
      <c r="V517" s="170"/>
      <c r="W517" s="170"/>
      <c r="X517" s="170"/>
      <c r="Y517" s="170"/>
      <c r="Z517" s="170"/>
      <c r="AA517" s="175"/>
      <c r="AT517" s="176" t="s">
        <v>149</v>
      </c>
      <c r="AU517" s="176" t="s">
        <v>98</v>
      </c>
      <c r="AV517" s="11" t="s">
        <v>146</v>
      </c>
      <c r="AW517" s="11" t="s">
        <v>40</v>
      </c>
      <c r="AX517" s="11" t="s">
        <v>23</v>
      </c>
      <c r="AY517" s="176" t="s">
        <v>141</v>
      </c>
    </row>
    <row r="518" spans="2:65" s="1" customFormat="1" ht="44.25" customHeight="1">
      <c r="B518" s="32"/>
      <c r="C518" s="177" t="s">
        <v>739</v>
      </c>
      <c r="D518" s="177" t="s">
        <v>310</v>
      </c>
      <c r="E518" s="178" t="s">
        <v>740</v>
      </c>
      <c r="F518" s="253" t="s">
        <v>741</v>
      </c>
      <c r="G518" s="254"/>
      <c r="H518" s="254"/>
      <c r="I518" s="254"/>
      <c r="J518" s="179" t="s">
        <v>154</v>
      </c>
      <c r="K518" s="180">
        <v>5.39</v>
      </c>
      <c r="L518" s="255">
        <v>0</v>
      </c>
      <c r="M518" s="254"/>
      <c r="N518" s="256">
        <f>ROUND(L518*K518,2)</f>
        <v>0</v>
      </c>
      <c r="O518" s="247"/>
      <c r="P518" s="247"/>
      <c r="Q518" s="247"/>
      <c r="R518" s="34"/>
      <c r="T518" s="158" t="s">
        <v>21</v>
      </c>
      <c r="U518" s="41" t="s">
        <v>48</v>
      </c>
      <c r="V518" s="33"/>
      <c r="W518" s="159">
        <f>V518*K518</f>
        <v>0</v>
      </c>
      <c r="X518" s="159">
        <v>3.1199999999999999E-2</v>
      </c>
      <c r="Y518" s="159">
        <f>X518*K518</f>
        <v>0.16816799999999998</v>
      </c>
      <c r="Z518" s="159">
        <v>0</v>
      </c>
      <c r="AA518" s="160">
        <f>Z518*K518</f>
        <v>0</v>
      </c>
      <c r="AR518" s="15" t="s">
        <v>280</v>
      </c>
      <c r="AT518" s="15" t="s">
        <v>310</v>
      </c>
      <c r="AU518" s="15" t="s">
        <v>98</v>
      </c>
      <c r="AY518" s="15" t="s">
        <v>141</v>
      </c>
      <c r="BE518" s="101">
        <f>IF(U518="základní",N518,0)</f>
        <v>0</v>
      </c>
      <c r="BF518" s="101">
        <f>IF(U518="snížená",N518,0)</f>
        <v>0</v>
      </c>
      <c r="BG518" s="101">
        <f>IF(U518="zákl. přenesená",N518,0)</f>
        <v>0</v>
      </c>
      <c r="BH518" s="101">
        <f>IF(U518="sníž. přenesená",N518,0)</f>
        <v>0</v>
      </c>
      <c r="BI518" s="101">
        <f>IF(U518="nulová",N518,0)</f>
        <v>0</v>
      </c>
      <c r="BJ518" s="15" t="s">
        <v>23</v>
      </c>
      <c r="BK518" s="101">
        <f>ROUND(L518*K518,2)</f>
        <v>0</v>
      </c>
      <c r="BL518" s="15" t="s">
        <v>210</v>
      </c>
      <c r="BM518" s="15" t="s">
        <v>742</v>
      </c>
    </row>
    <row r="519" spans="2:65" s="1" customFormat="1" ht="44.25" customHeight="1">
      <c r="B519" s="32"/>
      <c r="C519" s="154" t="s">
        <v>743</v>
      </c>
      <c r="D519" s="154" t="s">
        <v>142</v>
      </c>
      <c r="E519" s="155" t="s">
        <v>744</v>
      </c>
      <c r="F519" s="246" t="s">
        <v>745</v>
      </c>
      <c r="G519" s="247"/>
      <c r="H519" s="247"/>
      <c r="I519" s="247"/>
      <c r="J519" s="156" t="s">
        <v>154</v>
      </c>
      <c r="K519" s="157">
        <v>3.2250000000000001</v>
      </c>
      <c r="L519" s="248">
        <v>0</v>
      </c>
      <c r="M519" s="247"/>
      <c r="N519" s="249">
        <f>ROUND(L519*K519,2)</f>
        <v>0</v>
      </c>
      <c r="O519" s="247"/>
      <c r="P519" s="247"/>
      <c r="Q519" s="247"/>
      <c r="R519" s="34"/>
      <c r="T519" s="158" t="s">
        <v>21</v>
      </c>
      <c r="U519" s="41" t="s">
        <v>48</v>
      </c>
      <c r="V519" s="33"/>
      <c r="W519" s="159">
        <f>V519*K519</f>
        <v>0</v>
      </c>
      <c r="X519" s="159">
        <v>0</v>
      </c>
      <c r="Y519" s="159">
        <f>X519*K519</f>
        <v>0</v>
      </c>
      <c r="Z519" s="159">
        <v>0</v>
      </c>
      <c r="AA519" s="160">
        <f>Z519*K519</f>
        <v>0</v>
      </c>
      <c r="AR519" s="15" t="s">
        <v>210</v>
      </c>
      <c r="AT519" s="15" t="s">
        <v>142</v>
      </c>
      <c r="AU519" s="15" t="s">
        <v>98</v>
      </c>
      <c r="AY519" s="15" t="s">
        <v>141</v>
      </c>
      <c r="BE519" s="101">
        <f>IF(U519="základní",N519,0)</f>
        <v>0</v>
      </c>
      <c r="BF519" s="101">
        <f>IF(U519="snížená",N519,0)</f>
        <v>0</v>
      </c>
      <c r="BG519" s="101">
        <f>IF(U519="zákl. přenesená",N519,0)</f>
        <v>0</v>
      </c>
      <c r="BH519" s="101">
        <f>IF(U519="sníž. přenesená",N519,0)</f>
        <v>0</v>
      </c>
      <c r="BI519" s="101">
        <f>IF(U519="nulová",N519,0)</f>
        <v>0</v>
      </c>
      <c r="BJ519" s="15" t="s">
        <v>23</v>
      </c>
      <c r="BK519" s="101">
        <f>ROUND(L519*K519,2)</f>
        <v>0</v>
      </c>
      <c r="BL519" s="15" t="s">
        <v>210</v>
      </c>
      <c r="BM519" s="15" t="s">
        <v>746</v>
      </c>
    </row>
    <row r="520" spans="2:65" s="10" customFormat="1" ht="22.5" customHeight="1">
      <c r="B520" s="161"/>
      <c r="C520" s="162"/>
      <c r="D520" s="162"/>
      <c r="E520" s="163" t="s">
        <v>21</v>
      </c>
      <c r="F520" s="240" t="s">
        <v>747</v>
      </c>
      <c r="G520" s="241"/>
      <c r="H520" s="241"/>
      <c r="I520" s="241"/>
      <c r="J520" s="162"/>
      <c r="K520" s="164">
        <v>3.2250000000000001</v>
      </c>
      <c r="L520" s="162"/>
      <c r="M520" s="162"/>
      <c r="N520" s="162"/>
      <c r="O520" s="162"/>
      <c r="P520" s="162"/>
      <c r="Q520" s="162"/>
      <c r="R520" s="165"/>
      <c r="T520" s="166"/>
      <c r="U520" s="162"/>
      <c r="V520" s="162"/>
      <c r="W520" s="162"/>
      <c r="X520" s="162"/>
      <c r="Y520" s="162"/>
      <c r="Z520" s="162"/>
      <c r="AA520" s="167"/>
      <c r="AT520" s="168" t="s">
        <v>149</v>
      </c>
      <c r="AU520" s="168" t="s">
        <v>98</v>
      </c>
      <c r="AV520" s="10" t="s">
        <v>98</v>
      </c>
      <c r="AW520" s="10" t="s">
        <v>40</v>
      </c>
      <c r="AX520" s="10" t="s">
        <v>83</v>
      </c>
      <c r="AY520" s="168" t="s">
        <v>141</v>
      </c>
    </row>
    <row r="521" spans="2:65" s="11" customFormat="1" ht="22.5" customHeight="1">
      <c r="B521" s="169"/>
      <c r="C521" s="170"/>
      <c r="D521" s="170"/>
      <c r="E521" s="171" t="s">
        <v>21</v>
      </c>
      <c r="F521" s="250" t="s">
        <v>150</v>
      </c>
      <c r="G521" s="251"/>
      <c r="H521" s="251"/>
      <c r="I521" s="251"/>
      <c r="J521" s="170"/>
      <c r="K521" s="172">
        <v>3.2250000000000001</v>
      </c>
      <c r="L521" s="170"/>
      <c r="M521" s="170"/>
      <c r="N521" s="170"/>
      <c r="O521" s="170"/>
      <c r="P521" s="170"/>
      <c r="Q521" s="170"/>
      <c r="R521" s="173"/>
      <c r="T521" s="174"/>
      <c r="U521" s="170"/>
      <c r="V521" s="170"/>
      <c r="W521" s="170"/>
      <c r="X521" s="170"/>
      <c r="Y521" s="170"/>
      <c r="Z521" s="170"/>
      <c r="AA521" s="175"/>
      <c r="AT521" s="176" t="s">
        <v>149</v>
      </c>
      <c r="AU521" s="176" t="s">
        <v>98</v>
      </c>
      <c r="AV521" s="11" t="s">
        <v>146</v>
      </c>
      <c r="AW521" s="11" t="s">
        <v>40</v>
      </c>
      <c r="AX521" s="11" t="s">
        <v>23</v>
      </c>
      <c r="AY521" s="176" t="s">
        <v>141</v>
      </c>
    </row>
    <row r="522" spans="2:65" s="1" customFormat="1" ht="31.5" customHeight="1">
      <c r="B522" s="32"/>
      <c r="C522" s="154" t="s">
        <v>748</v>
      </c>
      <c r="D522" s="154" t="s">
        <v>142</v>
      </c>
      <c r="E522" s="155" t="s">
        <v>749</v>
      </c>
      <c r="F522" s="246" t="s">
        <v>750</v>
      </c>
      <c r="G522" s="247"/>
      <c r="H522" s="247"/>
      <c r="I522" s="247"/>
      <c r="J522" s="156" t="s">
        <v>218</v>
      </c>
      <c r="K522" s="157">
        <v>1.4999999999999999E-2</v>
      </c>
      <c r="L522" s="248">
        <v>0</v>
      </c>
      <c r="M522" s="247"/>
      <c r="N522" s="249">
        <f>ROUND(L522*K522,2)</f>
        <v>0</v>
      </c>
      <c r="O522" s="247"/>
      <c r="P522" s="247"/>
      <c r="Q522" s="247"/>
      <c r="R522" s="34"/>
      <c r="T522" s="158" t="s">
        <v>21</v>
      </c>
      <c r="U522" s="41" t="s">
        <v>48</v>
      </c>
      <c r="V522" s="33"/>
      <c r="W522" s="159">
        <f>V522*K522</f>
        <v>0</v>
      </c>
      <c r="X522" s="159">
        <v>0</v>
      </c>
      <c r="Y522" s="159">
        <f>X522*K522</f>
        <v>0</v>
      </c>
      <c r="Z522" s="159">
        <v>0</v>
      </c>
      <c r="AA522" s="160">
        <f>Z522*K522</f>
        <v>0</v>
      </c>
      <c r="AR522" s="15" t="s">
        <v>210</v>
      </c>
      <c r="AT522" s="15" t="s">
        <v>142</v>
      </c>
      <c r="AU522" s="15" t="s">
        <v>98</v>
      </c>
      <c r="AY522" s="15" t="s">
        <v>141</v>
      </c>
      <c r="BE522" s="101">
        <f>IF(U522="základní",N522,0)</f>
        <v>0</v>
      </c>
      <c r="BF522" s="101">
        <f>IF(U522="snížená",N522,0)</f>
        <v>0</v>
      </c>
      <c r="BG522" s="101">
        <f>IF(U522="zákl. přenesená",N522,0)</f>
        <v>0</v>
      </c>
      <c r="BH522" s="101">
        <f>IF(U522="sníž. přenesená",N522,0)</f>
        <v>0</v>
      </c>
      <c r="BI522" s="101">
        <f>IF(U522="nulová",N522,0)</f>
        <v>0</v>
      </c>
      <c r="BJ522" s="15" t="s">
        <v>23</v>
      </c>
      <c r="BK522" s="101">
        <f>ROUND(L522*K522,2)</f>
        <v>0</v>
      </c>
      <c r="BL522" s="15" t="s">
        <v>210</v>
      </c>
      <c r="BM522" s="15" t="s">
        <v>751</v>
      </c>
    </row>
    <row r="523" spans="2:65" s="9" customFormat="1" ht="29.85" customHeight="1">
      <c r="B523" s="143"/>
      <c r="C523" s="144"/>
      <c r="D523" s="153" t="s">
        <v>117</v>
      </c>
      <c r="E523" s="153"/>
      <c r="F523" s="153"/>
      <c r="G523" s="153"/>
      <c r="H523" s="153"/>
      <c r="I523" s="153"/>
      <c r="J523" s="153"/>
      <c r="K523" s="153"/>
      <c r="L523" s="153"/>
      <c r="M523" s="153"/>
      <c r="N523" s="258">
        <f>BK523</f>
        <v>0</v>
      </c>
      <c r="O523" s="259"/>
      <c r="P523" s="259"/>
      <c r="Q523" s="259"/>
      <c r="R523" s="146"/>
      <c r="T523" s="147"/>
      <c r="U523" s="144"/>
      <c r="V523" s="144"/>
      <c r="W523" s="148">
        <f>SUM(W524:W545)</f>
        <v>0</v>
      </c>
      <c r="X523" s="144"/>
      <c r="Y523" s="148">
        <f>SUM(Y524:Y545)</f>
        <v>6.7998349999999985E-2</v>
      </c>
      <c r="Z523" s="144"/>
      <c r="AA523" s="149">
        <f>SUM(AA524:AA545)</f>
        <v>0</v>
      </c>
      <c r="AR523" s="150" t="s">
        <v>98</v>
      </c>
      <c r="AT523" s="151" t="s">
        <v>82</v>
      </c>
      <c r="AU523" s="151" t="s">
        <v>23</v>
      </c>
      <c r="AY523" s="150" t="s">
        <v>141</v>
      </c>
      <c r="BK523" s="152">
        <f>SUM(BK524:BK545)</f>
        <v>0</v>
      </c>
    </row>
    <row r="524" spans="2:65" s="1" customFormat="1" ht="31.5" customHeight="1">
      <c r="B524" s="32"/>
      <c r="C524" s="154" t="s">
        <v>29</v>
      </c>
      <c r="D524" s="154" t="s">
        <v>142</v>
      </c>
      <c r="E524" s="155" t="s">
        <v>752</v>
      </c>
      <c r="F524" s="246" t="s">
        <v>753</v>
      </c>
      <c r="G524" s="247"/>
      <c r="H524" s="247"/>
      <c r="I524" s="247"/>
      <c r="J524" s="156" t="s">
        <v>154</v>
      </c>
      <c r="K524" s="157">
        <v>417.952</v>
      </c>
      <c r="L524" s="248">
        <v>0</v>
      </c>
      <c r="M524" s="247"/>
      <c r="N524" s="249">
        <f>ROUND(L524*K524,2)</f>
        <v>0</v>
      </c>
      <c r="O524" s="247"/>
      <c r="P524" s="247"/>
      <c r="Q524" s="247"/>
      <c r="R524" s="34"/>
      <c r="T524" s="158" t="s">
        <v>21</v>
      </c>
      <c r="U524" s="41" t="s">
        <v>48</v>
      </c>
      <c r="V524" s="33"/>
      <c r="W524" s="159">
        <f>V524*K524</f>
        <v>0</v>
      </c>
      <c r="X524" s="159">
        <v>0</v>
      </c>
      <c r="Y524" s="159">
        <f>X524*K524</f>
        <v>0</v>
      </c>
      <c r="Z524" s="159">
        <v>0</v>
      </c>
      <c r="AA524" s="160">
        <f>Z524*K524</f>
        <v>0</v>
      </c>
      <c r="AR524" s="15" t="s">
        <v>210</v>
      </c>
      <c r="AT524" s="15" t="s">
        <v>142</v>
      </c>
      <c r="AU524" s="15" t="s">
        <v>98</v>
      </c>
      <c r="AY524" s="15" t="s">
        <v>141</v>
      </c>
      <c r="BE524" s="101">
        <f>IF(U524="základní",N524,0)</f>
        <v>0</v>
      </c>
      <c r="BF524" s="101">
        <f>IF(U524="snížená",N524,0)</f>
        <v>0</v>
      </c>
      <c r="BG524" s="101">
        <f>IF(U524="zákl. přenesená",N524,0)</f>
        <v>0</v>
      </c>
      <c r="BH524" s="101">
        <f>IF(U524="sníž. přenesená",N524,0)</f>
        <v>0</v>
      </c>
      <c r="BI524" s="101">
        <f>IF(U524="nulová",N524,0)</f>
        <v>0</v>
      </c>
      <c r="BJ524" s="15" t="s">
        <v>23</v>
      </c>
      <c r="BK524" s="101">
        <f>ROUND(L524*K524,2)</f>
        <v>0</v>
      </c>
      <c r="BL524" s="15" t="s">
        <v>210</v>
      </c>
      <c r="BM524" s="15" t="s">
        <v>754</v>
      </c>
    </row>
    <row r="525" spans="2:65" s="10" customFormat="1" ht="44.25" customHeight="1">
      <c r="B525" s="161"/>
      <c r="C525" s="162"/>
      <c r="D525" s="162"/>
      <c r="E525" s="163" t="s">
        <v>21</v>
      </c>
      <c r="F525" s="240" t="s">
        <v>755</v>
      </c>
      <c r="G525" s="241"/>
      <c r="H525" s="241"/>
      <c r="I525" s="241"/>
      <c r="J525" s="162"/>
      <c r="K525" s="164">
        <v>38.832999999999998</v>
      </c>
      <c r="L525" s="162"/>
      <c r="M525" s="162"/>
      <c r="N525" s="162"/>
      <c r="O525" s="162"/>
      <c r="P525" s="162"/>
      <c r="Q525" s="162"/>
      <c r="R525" s="165"/>
      <c r="T525" s="166"/>
      <c r="U525" s="162"/>
      <c r="V525" s="162"/>
      <c r="W525" s="162"/>
      <c r="X525" s="162"/>
      <c r="Y525" s="162"/>
      <c r="Z525" s="162"/>
      <c r="AA525" s="167"/>
      <c r="AT525" s="168" t="s">
        <v>149</v>
      </c>
      <c r="AU525" s="168" t="s">
        <v>98</v>
      </c>
      <c r="AV525" s="10" t="s">
        <v>98</v>
      </c>
      <c r="AW525" s="10" t="s">
        <v>40</v>
      </c>
      <c r="AX525" s="10" t="s">
        <v>83</v>
      </c>
      <c r="AY525" s="168" t="s">
        <v>141</v>
      </c>
    </row>
    <row r="526" spans="2:65" s="10" customFormat="1" ht="57" customHeight="1">
      <c r="B526" s="161"/>
      <c r="C526" s="162"/>
      <c r="D526" s="162"/>
      <c r="E526" s="163" t="s">
        <v>21</v>
      </c>
      <c r="F526" s="252" t="s">
        <v>756</v>
      </c>
      <c r="G526" s="241"/>
      <c r="H526" s="241"/>
      <c r="I526" s="241"/>
      <c r="J526" s="162"/>
      <c r="K526" s="164">
        <v>106.74299999999999</v>
      </c>
      <c r="L526" s="162"/>
      <c r="M526" s="162"/>
      <c r="N526" s="162"/>
      <c r="O526" s="162"/>
      <c r="P526" s="162"/>
      <c r="Q526" s="162"/>
      <c r="R526" s="165"/>
      <c r="T526" s="166"/>
      <c r="U526" s="162"/>
      <c r="V526" s="162"/>
      <c r="W526" s="162"/>
      <c r="X526" s="162"/>
      <c r="Y526" s="162"/>
      <c r="Z526" s="162"/>
      <c r="AA526" s="167"/>
      <c r="AT526" s="168" t="s">
        <v>149</v>
      </c>
      <c r="AU526" s="168" t="s">
        <v>98</v>
      </c>
      <c r="AV526" s="10" t="s">
        <v>98</v>
      </c>
      <c r="AW526" s="10" t="s">
        <v>40</v>
      </c>
      <c r="AX526" s="10" t="s">
        <v>83</v>
      </c>
      <c r="AY526" s="168" t="s">
        <v>141</v>
      </c>
    </row>
    <row r="527" spans="2:65" s="10" customFormat="1" ht="22.5" customHeight="1">
      <c r="B527" s="161"/>
      <c r="C527" s="162"/>
      <c r="D527" s="162"/>
      <c r="E527" s="163" t="s">
        <v>21</v>
      </c>
      <c r="F527" s="252" t="s">
        <v>757</v>
      </c>
      <c r="G527" s="241"/>
      <c r="H527" s="241"/>
      <c r="I527" s="241"/>
      <c r="J527" s="162"/>
      <c r="K527" s="164">
        <v>36.616</v>
      </c>
      <c r="L527" s="162"/>
      <c r="M527" s="162"/>
      <c r="N527" s="162"/>
      <c r="O527" s="162"/>
      <c r="P527" s="162"/>
      <c r="Q527" s="162"/>
      <c r="R527" s="165"/>
      <c r="T527" s="166"/>
      <c r="U527" s="162"/>
      <c r="V527" s="162"/>
      <c r="W527" s="162"/>
      <c r="X527" s="162"/>
      <c r="Y527" s="162"/>
      <c r="Z527" s="162"/>
      <c r="AA527" s="167"/>
      <c r="AT527" s="168" t="s">
        <v>149</v>
      </c>
      <c r="AU527" s="168" t="s">
        <v>98</v>
      </c>
      <c r="AV527" s="10" t="s">
        <v>98</v>
      </c>
      <c r="AW527" s="10" t="s">
        <v>40</v>
      </c>
      <c r="AX527" s="10" t="s">
        <v>83</v>
      </c>
      <c r="AY527" s="168" t="s">
        <v>141</v>
      </c>
    </row>
    <row r="528" spans="2:65" s="10" customFormat="1" ht="31.5" customHeight="1">
      <c r="B528" s="161"/>
      <c r="C528" s="162"/>
      <c r="D528" s="162"/>
      <c r="E528" s="163" t="s">
        <v>21</v>
      </c>
      <c r="F528" s="252" t="s">
        <v>758</v>
      </c>
      <c r="G528" s="241"/>
      <c r="H528" s="241"/>
      <c r="I528" s="241"/>
      <c r="J528" s="162"/>
      <c r="K528" s="164">
        <v>36.351999999999997</v>
      </c>
      <c r="L528" s="162"/>
      <c r="M528" s="162"/>
      <c r="N528" s="162"/>
      <c r="O528" s="162"/>
      <c r="P528" s="162"/>
      <c r="Q528" s="162"/>
      <c r="R528" s="165"/>
      <c r="T528" s="166"/>
      <c r="U528" s="162"/>
      <c r="V528" s="162"/>
      <c r="W528" s="162"/>
      <c r="X528" s="162"/>
      <c r="Y528" s="162"/>
      <c r="Z528" s="162"/>
      <c r="AA528" s="167"/>
      <c r="AT528" s="168" t="s">
        <v>149</v>
      </c>
      <c r="AU528" s="168" t="s">
        <v>98</v>
      </c>
      <c r="AV528" s="10" t="s">
        <v>98</v>
      </c>
      <c r="AW528" s="10" t="s">
        <v>40</v>
      </c>
      <c r="AX528" s="10" t="s">
        <v>83</v>
      </c>
      <c r="AY528" s="168" t="s">
        <v>141</v>
      </c>
    </row>
    <row r="529" spans="2:65" s="10" customFormat="1" ht="44.25" customHeight="1">
      <c r="B529" s="161"/>
      <c r="C529" s="162"/>
      <c r="D529" s="162"/>
      <c r="E529" s="163" t="s">
        <v>21</v>
      </c>
      <c r="F529" s="252" t="s">
        <v>759</v>
      </c>
      <c r="G529" s="241"/>
      <c r="H529" s="241"/>
      <c r="I529" s="241"/>
      <c r="J529" s="162"/>
      <c r="K529" s="164">
        <v>199.40799999999999</v>
      </c>
      <c r="L529" s="162"/>
      <c r="M529" s="162"/>
      <c r="N529" s="162"/>
      <c r="O529" s="162"/>
      <c r="P529" s="162"/>
      <c r="Q529" s="162"/>
      <c r="R529" s="165"/>
      <c r="T529" s="166"/>
      <c r="U529" s="162"/>
      <c r="V529" s="162"/>
      <c r="W529" s="162"/>
      <c r="X529" s="162"/>
      <c r="Y529" s="162"/>
      <c r="Z529" s="162"/>
      <c r="AA529" s="167"/>
      <c r="AT529" s="168" t="s">
        <v>149</v>
      </c>
      <c r="AU529" s="168" t="s">
        <v>98</v>
      </c>
      <c r="AV529" s="10" t="s">
        <v>98</v>
      </c>
      <c r="AW529" s="10" t="s">
        <v>40</v>
      </c>
      <c r="AX529" s="10" t="s">
        <v>83</v>
      </c>
      <c r="AY529" s="168" t="s">
        <v>141</v>
      </c>
    </row>
    <row r="530" spans="2:65" s="11" customFormat="1" ht="22.5" customHeight="1">
      <c r="B530" s="169"/>
      <c r="C530" s="170"/>
      <c r="D530" s="170"/>
      <c r="E530" s="171" t="s">
        <v>21</v>
      </c>
      <c r="F530" s="250" t="s">
        <v>150</v>
      </c>
      <c r="G530" s="251"/>
      <c r="H530" s="251"/>
      <c r="I530" s="251"/>
      <c r="J530" s="170"/>
      <c r="K530" s="172">
        <v>417.952</v>
      </c>
      <c r="L530" s="170"/>
      <c r="M530" s="170"/>
      <c r="N530" s="170"/>
      <c r="O530" s="170"/>
      <c r="P530" s="170"/>
      <c r="Q530" s="170"/>
      <c r="R530" s="173"/>
      <c r="T530" s="174"/>
      <c r="U530" s="170"/>
      <c r="V530" s="170"/>
      <c r="W530" s="170"/>
      <c r="X530" s="170"/>
      <c r="Y530" s="170"/>
      <c r="Z530" s="170"/>
      <c r="AA530" s="175"/>
      <c r="AT530" s="176" t="s">
        <v>149</v>
      </c>
      <c r="AU530" s="176" t="s">
        <v>98</v>
      </c>
      <c r="AV530" s="11" t="s">
        <v>146</v>
      </c>
      <c r="AW530" s="11" t="s">
        <v>40</v>
      </c>
      <c r="AX530" s="11" t="s">
        <v>23</v>
      </c>
      <c r="AY530" s="176" t="s">
        <v>141</v>
      </c>
    </row>
    <row r="531" spans="2:65" s="1" customFormat="1" ht="44.25" customHeight="1">
      <c r="B531" s="32"/>
      <c r="C531" s="154" t="s">
        <v>760</v>
      </c>
      <c r="D531" s="154" t="s">
        <v>142</v>
      </c>
      <c r="E531" s="155" t="s">
        <v>761</v>
      </c>
      <c r="F531" s="246" t="s">
        <v>762</v>
      </c>
      <c r="G531" s="247"/>
      <c r="H531" s="247"/>
      <c r="I531" s="247"/>
      <c r="J531" s="156" t="s">
        <v>154</v>
      </c>
      <c r="K531" s="157">
        <v>417.952</v>
      </c>
      <c r="L531" s="248">
        <v>0</v>
      </c>
      <c r="M531" s="247"/>
      <c r="N531" s="249">
        <f>ROUND(L531*K531,2)</f>
        <v>0</v>
      </c>
      <c r="O531" s="247"/>
      <c r="P531" s="247"/>
      <c r="Q531" s="247"/>
      <c r="R531" s="34"/>
      <c r="T531" s="158" t="s">
        <v>21</v>
      </c>
      <c r="U531" s="41" t="s">
        <v>48</v>
      </c>
      <c r="V531" s="33"/>
      <c r="W531" s="159">
        <f>V531*K531</f>
        <v>0</v>
      </c>
      <c r="X531" s="159">
        <v>1.3999999999999999E-4</v>
      </c>
      <c r="Y531" s="159">
        <f>X531*K531</f>
        <v>5.8513279999999994E-2</v>
      </c>
      <c r="Z531" s="159">
        <v>0</v>
      </c>
      <c r="AA531" s="160">
        <f>Z531*K531</f>
        <v>0</v>
      </c>
      <c r="AR531" s="15" t="s">
        <v>210</v>
      </c>
      <c r="AT531" s="15" t="s">
        <v>142</v>
      </c>
      <c r="AU531" s="15" t="s">
        <v>98</v>
      </c>
      <c r="AY531" s="15" t="s">
        <v>141</v>
      </c>
      <c r="BE531" s="101">
        <f>IF(U531="základní",N531,0)</f>
        <v>0</v>
      </c>
      <c r="BF531" s="101">
        <f>IF(U531="snížená",N531,0)</f>
        <v>0</v>
      </c>
      <c r="BG531" s="101">
        <f>IF(U531="zákl. přenesená",N531,0)</f>
        <v>0</v>
      </c>
      <c r="BH531" s="101">
        <f>IF(U531="sníž. přenesená",N531,0)</f>
        <v>0</v>
      </c>
      <c r="BI531" s="101">
        <f>IF(U531="nulová",N531,0)</f>
        <v>0</v>
      </c>
      <c r="BJ531" s="15" t="s">
        <v>23</v>
      </c>
      <c r="BK531" s="101">
        <f>ROUND(L531*K531,2)</f>
        <v>0</v>
      </c>
      <c r="BL531" s="15" t="s">
        <v>210</v>
      </c>
      <c r="BM531" s="15" t="s">
        <v>763</v>
      </c>
    </row>
    <row r="532" spans="2:65" s="10" customFormat="1" ht="44.25" customHeight="1">
      <c r="B532" s="161"/>
      <c r="C532" s="162"/>
      <c r="D532" s="162"/>
      <c r="E532" s="163" t="s">
        <v>21</v>
      </c>
      <c r="F532" s="240" t="s">
        <v>755</v>
      </c>
      <c r="G532" s="241"/>
      <c r="H532" s="241"/>
      <c r="I532" s="241"/>
      <c r="J532" s="162"/>
      <c r="K532" s="164">
        <v>38.832999999999998</v>
      </c>
      <c r="L532" s="162"/>
      <c r="M532" s="162"/>
      <c r="N532" s="162"/>
      <c r="O532" s="162"/>
      <c r="P532" s="162"/>
      <c r="Q532" s="162"/>
      <c r="R532" s="165"/>
      <c r="T532" s="166"/>
      <c r="U532" s="162"/>
      <c r="V532" s="162"/>
      <c r="W532" s="162"/>
      <c r="X532" s="162"/>
      <c r="Y532" s="162"/>
      <c r="Z532" s="162"/>
      <c r="AA532" s="167"/>
      <c r="AT532" s="168" t="s">
        <v>149</v>
      </c>
      <c r="AU532" s="168" t="s">
        <v>98</v>
      </c>
      <c r="AV532" s="10" t="s">
        <v>98</v>
      </c>
      <c r="AW532" s="10" t="s">
        <v>40</v>
      </c>
      <c r="AX532" s="10" t="s">
        <v>83</v>
      </c>
      <c r="AY532" s="168" t="s">
        <v>141</v>
      </c>
    </row>
    <row r="533" spans="2:65" s="10" customFormat="1" ht="57" customHeight="1">
      <c r="B533" s="161"/>
      <c r="C533" s="162"/>
      <c r="D533" s="162"/>
      <c r="E533" s="163" t="s">
        <v>21</v>
      </c>
      <c r="F533" s="252" t="s">
        <v>756</v>
      </c>
      <c r="G533" s="241"/>
      <c r="H533" s="241"/>
      <c r="I533" s="241"/>
      <c r="J533" s="162"/>
      <c r="K533" s="164">
        <v>106.74299999999999</v>
      </c>
      <c r="L533" s="162"/>
      <c r="M533" s="162"/>
      <c r="N533" s="162"/>
      <c r="O533" s="162"/>
      <c r="P533" s="162"/>
      <c r="Q533" s="162"/>
      <c r="R533" s="165"/>
      <c r="T533" s="166"/>
      <c r="U533" s="162"/>
      <c r="V533" s="162"/>
      <c r="W533" s="162"/>
      <c r="X533" s="162"/>
      <c r="Y533" s="162"/>
      <c r="Z533" s="162"/>
      <c r="AA533" s="167"/>
      <c r="AT533" s="168" t="s">
        <v>149</v>
      </c>
      <c r="AU533" s="168" t="s">
        <v>98</v>
      </c>
      <c r="AV533" s="10" t="s">
        <v>98</v>
      </c>
      <c r="AW533" s="10" t="s">
        <v>40</v>
      </c>
      <c r="AX533" s="10" t="s">
        <v>83</v>
      </c>
      <c r="AY533" s="168" t="s">
        <v>141</v>
      </c>
    </row>
    <row r="534" spans="2:65" s="10" customFormat="1" ht="22.5" customHeight="1">
      <c r="B534" s="161"/>
      <c r="C534" s="162"/>
      <c r="D534" s="162"/>
      <c r="E534" s="163" t="s">
        <v>21</v>
      </c>
      <c r="F534" s="252" t="s">
        <v>757</v>
      </c>
      <c r="G534" s="241"/>
      <c r="H534" s="241"/>
      <c r="I534" s="241"/>
      <c r="J534" s="162"/>
      <c r="K534" s="164">
        <v>36.616</v>
      </c>
      <c r="L534" s="162"/>
      <c r="M534" s="162"/>
      <c r="N534" s="162"/>
      <c r="O534" s="162"/>
      <c r="P534" s="162"/>
      <c r="Q534" s="162"/>
      <c r="R534" s="165"/>
      <c r="T534" s="166"/>
      <c r="U534" s="162"/>
      <c r="V534" s="162"/>
      <c r="W534" s="162"/>
      <c r="X534" s="162"/>
      <c r="Y534" s="162"/>
      <c r="Z534" s="162"/>
      <c r="AA534" s="167"/>
      <c r="AT534" s="168" t="s">
        <v>149</v>
      </c>
      <c r="AU534" s="168" t="s">
        <v>98</v>
      </c>
      <c r="AV534" s="10" t="s">
        <v>98</v>
      </c>
      <c r="AW534" s="10" t="s">
        <v>40</v>
      </c>
      <c r="AX534" s="10" t="s">
        <v>83</v>
      </c>
      <c r="AY534" s="168" t="s">
        <v>141</v>
      </c>
    </row>
    <row r="535" spans="2:65" s="10" customFormat="1" ht="31.5" customHeight="1">
      <c r="B535" s="161"/>
      <c r="C535" s="162"/>
      <c r="D535" s="162"/>
      <c r="E535" s="163" t="s">
        <v>21</v>
      </c>
      <c r="F535" s="252" t="s">
        <v>758</v>
      </c>
      <c r="G535" s="241"/>
      <c r="H535" s="241"/>
      <c r="I535" s="241"/>
      <c r="J535" s="162"/>
      <c r="K535" s="164">
        <v>36.351999999999997</v>
      </c>
      <c r="L535" s="162"/>
      <c r="M535" s="162"/>
      <c r="N535" s="162"/>
      <c r="O535" s="162"/>
      <c r="P535" s="162"/>
      <c r="Q535" s="162"/>
      <c r="R535" s="165"/>
      <c r="T535" s="166"/>
      <c r="U535" s="162"/>
      <c r="V535" s="162"/>
      <c r="W535" s="162"/>
      <c r="X535" s="162"/>
      <c r="Y535" s="162"/>
      <c r="Z535" s="162"/>
      <c r="AA535" s="167"/>
      <c r="AT535" s="168" t="s">
        <v>149</v>
      </c>
      <c r="AU535" s="168" t="s">
        <v>98</v>
      </c>
      <c r="AV535" s="10" t="s">
        <v>98</v>
      </c>
      <c r="AW535" s="10" t="s">
        <v>40</v>
      </c>
      <c r="AX535" s="10" t="s">
        <v>83</v>
      </c>
      <c r="AY535" s="168" t="s">
        <v>141</v>
      </c>
    </row>
    <row r="536" spans="2:65" s="10" customFormat="1" ht="44.25" customHeight="1">
      <c r="B536" s="161"/>
      <c r="C536" s="162"/>
      <c r="D536" s="162"/>
      <c r="E536" s="163" t="s">
        <v>21</v>
      </c>
      <c r="F536" s="252" t="s">
        <v>759</v>
      </c>
      <c r="G536" s="241"/>
      <c r="H536" s="241"/>
      <c r="I536" s="241"/>
      <c r="J536" s="162"/>
      <c r="K536" s="164">
        <v>199.40799999999999</v>
      </c>
      <c r="L536" s="162"/>
      <c r="M536" s="162"/>
      <c r="N536" s="162"/>
      <c r="O536" s="162"/>
      <c r="P536" s="162"/>
      <c r="Q536" s="162"/>
      <c r="R536" s="165"/>
      <c r="T536" s="166"/>
      <c r="U536" s="162"/>
      <c r="V536" s="162"/>
      <c r="W536" s="162"/>
      <c r="X536" s="162"/>
      <c r="Y536" s="162"/>
      <c r="Z536" s="162"/>
      <c r="AA536" s="167"/>
      <c r="AT536" s="168" t="s">
        <v>149</v>
      </c>
      <c r="AU536" s="168" t="s">
        <v>98</v>
      </c>
      <c r="AV536" s="10" t="s">
        <v>98</v>
      </c>
      <c r="AW536" s="10" t="s">
        <v>40</v>
      </c>
      <c r="AX536" s="10" t="s">
        <v>83</v>
      </c>
      <c r="AY536" s="168" t="s">
        <v>141</v>
      </c>
    </row>
    <row r="537" spans="2:65" s="11" customFormat="1" ht="22.5" customHeight="1">
      <c r="B537" s="169"/>
      <c r="C537" s="170"/>
      <c r="D537" s="170"/>
      <c r="E537" s="171" t="s">
        <v>21</v>
      </c>
      <c r="F537" s="250" t="s">
        <v>150</v>
      </c>
      <c r="G537" s="251"/>
      <c r="H537" s="251"/>
      <c r="I537" s="251"/>
      <c r="J537" s="170"/>
      <c r="K537" s="172">
        <v>417.952</v>
      </c>
      <c r="L537" s="170"/>
      <c r="M537" s="170"/>
      <c r="N537" s="170"/>
      <c r="O537" s="170"/>
      <c r="P537" s="170"/>
      <c r="Q537" s="170"/>
      <c r="R537" s="173"/>
      <c r="T537" s="174"/>
      <c r="U537" s="170"/>
      <c r="V537" s="170"/>
      <c r="W537" s="170"/>
      <c r="X537" s="170"/>
      <c r="Y537" s="170"/>
      <c r="Z537" s="170"/>
      <c r="AA537" s="175"/>
      <c r="AT537" s="176" t="s">
        <v>149</v>
      </c>
      <c r="AU537" s="176" t="s">
        <v>98</v>
      </c>
      <c r="AV537" s="11" t="s">
        <v>146</v>
      </c>
      <c r="AW537" s="11" t="s">
        <v>40</v>
      </c>
      <c r="AX537" s="11" t="s">
        <v>23</v>
      </c>
      <c r="AY537" s="176" t="s">
        <v>141</v>
      </c>
    </row>
    <row r="538" spans="2:65" s="1" customFormat="1" ht="31.5" customHeight="1">
      <c r="B538" s="32"/>
      <c r="C538" s="154" t="s">
        <v>764</v>
      </c>
      <c r="D538" s="154" t="s">
        <v>142</v>
      </c>
      <c r="E538" s="155" t="s">
        <v>765</v>
      </c>
      <c r="F538" s="246" t="s">
        <v>766</v>
      </c>
      <c r="G538" s="247"/>
      <c r="H538" s="247"/>
      <c r="I538" s="247"/>
      <c r="J538" s="156" t="s">
        <v>154</v>
      </c>
      <c r="K538" s="157">
        <v>20.181000000000001</v>
      </c>
      <c r="L538" s="248">
        <v>0</v>
      </c>
      <c r="M538" s="247"/>
      <c r="N538" s="249">
        <f>ROUND(L538*K538,2)</f>
        <v>0</v>
      </c>
      <c r="O538" s="247"/>
      <c r="P538" s="247"/>
      <c r="Q538" s="247"/>
      <c r="R538" s="34"/>
      <c r="T538" s="158" t="s">
        <v>21</v>
      </c>
      <c r="U538" s="41" t="s">
        <v>48</v>
      </c>
      <c r="V538" s="33"/>
      <c r="W538" s="159">
        <f>V538*K538</f>
        <v>0</v>
      </c>
      <c r="X538" s="159">
        <v>6.9999999999999994E-5</v>
      </c>
      <c r="Y538" s="159">
        <f>X538*K538</f>
        <v>1.41267E-3</v>
      </c>
      <c r="Z538" s="159">
        <v>0</v>
      </c>
      <c r="AA538" s="160">
        <f>Z538*K538</f>
        <v>0</v>
      </c>
      <c r="AR538" s="15" t="s">
        <v>210</v>
      </c>
      <c r="AT538" s="15" t="s">
        <v>142</v>
      </c>
      <c r="AU538" s="15" t="s">
        <v>98</v>
      </c>
      <c r="AY538" s="15" t="s">
        <v>141</v>
      </c>
      <c r="BE538" s="101">
        <f>IF(U538="základní",N538,0)</f>
        <v>0</v>
      </c>
      <c r="BF538" s="101">
        <f>IF(U538="snížená",N538,0)</f>
        <v>0</v>
      </c>
      <c r="BG538" s="101">
        <f>IF(U538="zákl. přenesená",N538,0)</f>
        <v>0</v>
      </c>
      <c r="BH538" s="101">
        <f>IF(U538="sníž. přenesená",N538,0)</f>
        <v>0</v>
      </c>
      <c r="BI538" s="101">
        <f>IF(U538="nulová",N538,0)</f>
        <v>0</v>
      </c>
      <c r="BJ538" s="15" t="s">
        <v>23</v>
      </c>
      <c r="BK538" s="101">
        <f>ROUND(L538*K538,2)</f>
        <v>0</v>
      </c>
      <c r="BL538" s="15" t="s">
        <v>210</v>
      </c>
      <c r="BM538" s="15" t="s">
        <v>767</v>
      </c>
    </row>
    <row r="539" spans="2:65" s="10" customFormat="1" ht="31.5" customHeight="1">
      <c r="B539" s="161"/>
      <c r="C539" s="162"/>
      <c r="D539" s="162"/>
      <c r="E539" s="163" t="s">
        <v>21</v>
      </c>
      <c r="F539" s="240" t="s">
        <v>768</v>
      </c>
      <c r="G539" s="241"/>
      <c r="H539" s="241"/>
      <c r="I539" s="241"/>
      <c r="J539" s="162"/>
      <c r="K539" s="164">
        <v>20.181000000000001</v>
      </c>
      <c r="L539" s="162"/>
      <c r="M539" s="162"/>
      <c r="N539" s="162"/>
      <c r="O539" s="162"/>
      <c r="P539" s="162"/>
      <c r="Q539" s="162"/>
      <c r="R539" s="165"/>
      <c r="T539" s="166"/>
      <c r="U539" s="162"/>
      <c r="V539" s="162"/>
      <c r="W539" s="162"/>
      <c r="X539" s="162"/>
      <c r="Y539" s="162"/>
      <c r="Z539" s="162"/>
      <c r="AA539" s="167"/>
      <c r="AT539" s="168" t="s">
        <v>149</v>
      </c>
      <c r="AU539" s="168" t="s">
        <v>98</v>
      </c>
      <c r="AV539" s="10" t="s">
        <v>98</v>
      </c>
      <c r="AW539" s="10" t="s">
        <v>40</v>
      </c>
      <c r="AX539" s="10" t="s">
        <v>83</v>
      </c>
      <c r="AY539" s="168" t="s">
        <v>141</v>
      </c>
    </row>
    <row r="540" spans="2:65" s="11" customFormat="1" ht="22.5" customHeight="1">
      <c r="B540" s="169"/>
      <c r="C540" s="170"/>
      <c r="D540" s="170"/>
      <c r="E540" s="171" t="s">
        <v>21</v>
      </c>
      <c r="F540" s="250" t="s">
        <v>150</v>
      </c>
      <c r="G540" s="251"/>
      <c r="H540" s="251"/>
      <c r="I540" s="251"/>
      <c r="J540" s="170"/>
      <c r="K540" s="172">
        <v>20.181000000000001</v>
      </c>
      <c r="L540" s="170"/>
      <c r="M540" s="170"/>
      <c r="N540" s="170"/>
      <c r="O540" s="170"/>
      <c r="P540" s="170"/>
      <c r="Q540" s="170"/>
      <c r="R540" s="173"/>
      <c r="T540" s="174"/>
      <c r="U540" s="170"/>
      <c r="V540" s="170"/>
      <c r="W540" s="170"/>
      <c r="X540" s="170"/>
      <c r="Y540" s="170"/>
      <c r="Z540" s="170"/>
      <c r="AA540" s="175"/>
      <c r="AT540" s="176" t="s">
        <v>149</v>
      </c>
      <c r="AU540" s="176" t="s">
        <v>98</v>
      </c>
      <c r="AV540" s="11" t="s">
        <v>146</v>
      </c>
      <c r="AW540" s="11" t="s">
        <v>40</v>
      </c>
      <c r="AX540" s="11" t="s">
        <v>23</v>
      </c>
      <c r="AY540" s="176" t="s">
        <v>141</v>
      </c>
    </row>
    <row r="541" spans="2:65" s="1" customFormat="1" ht="31.5" customHeight="1">
      <c r="B541" s="32"/>
      <c r="C541" s="154" t="s">
        <v>769</v>
      </c>
      <c r="D541" s="154" t="s">
        <v>142</v>
      </c>
      <c r="E541" s="155" t="s">
        <v>770</v>
      </c>
      <c r="F541" s="246" t="s">
        <v>771</v>
      </c>
      <c r="G541" s="247"/>
      <c r="H541" s="247"/>
      <c r="I541" s="247"/>
      <c r="J541" s="156" t="s">
        <v>154</v>
      </c>
      <c r="K541" s="157">
        <v>20.181000000000001</v>
      </c>
      <c r="L541" s="248">
        <v>0</v>
      </c>
      <c r="M541" s="247"/>
      <c r="N541" s="249">
        <f>ROUND(L541*K541,2)</f>
        <v>0</v>
      </c>
      <c r="O541" s="247"/>
      <c r="P541" s="247"/>
      <c r="Q541" s="247"/>
      <c r="R541" s="34"/>
      <c r="T541" s="158" t="s">
        <v>21</v>
      </c>
      <c r="U541" s="41" t="s">
        <v>48</v>
      </c>
      <c r="V541" s="33"/>
      <c r="W541" s="159">
        <f>V541*K541</f>
        <v>0</v>
      </c>
      <c r="X541" s="159">
        <v>1.3999999999999999E-4</v>
      </c>
      <c r="Y541" s="159">
        <f>X541*K541</f>
        <v>2.82534E-3</v>
      </c>
      <c r="Z541" s="159">
        <v>0</v>
      </c>
      <c r="AA541" s="160">
        <f>Z541*K541</f>
        <v>0</v>
      </c>
      <c r="AR541" s="15" t="s">
        <v>210</v>
      </c>
      <c r="AT541" s="15" t="s">
        <v>142</v>
      </c>
      <c r="AU541" s="15" t="s">
        <v>98</v>
      </c>
      <c r="AY541" s="15" t="s">
        <v>141</v>
      </c>
      <c r="BE541" s="101">
        <f>IF(U541="základní",N541,0)</f>
        <v>0</v>
      </c>
      <c r="BF541" s="101">
        <f>IF(U541="snížená",N541,0)</f>
        <v>0</v>
      </c>
      <c r="BG541" s="101">
        <f>IF(U541="zákl. přenesená",N541,0)</f>
        <v>0</v>
      </c>
      <c r="BH541" s="101">
        <f>IF(U541="sníž. přenesená",N541,0)</f>
        <v>0</v>
      </c>
      <c r="BI541" s="101">
        <f>IF(U541="nulová",N541,0)</f>
        <v>0</v>
      </c>
      <c r="BJ541" s="15" t="s">
        <v>23</v>
      </c>
      <c r="BK541" s="101">
        <f>ROUND(L541*K541,2)</f>
        <v>0</v>
      </c>
      <c r="BL541" s="15" t="s">
        <v>210</v>
      </c>
      <c r="BM541" s="15" t="s">
        <v>772</v>
      </c>
    </row>
    <row r="542" spans="2:65" s="10" customFormat="1" ht="31.5" customHeight="1">
      <c r="B542" s="161"/>
      <c r="C542" s="162"/>
      <c r="D542" s="162"/>
      <c r="E542" s="163" t="s">
        <v>21</v>
      </c>
      <c r="F542" s="240" t="s">
        <v>768</v>
      </c>
      <c r="G542" s="241"/>
      <c r="H542" s="241"/>
      <c r="I542" s="241"/>
      <c r="J542" s="162"/>
      <c r="K542" s="164">
        <v>20.181000000000001</v>
      </c>
      <c r="L542" s="162"/>
      <c r="M542" s="162"/>
      <c r="N542" s="162"/>
      <c r="O542" s="162"/>
      <c r="P542" s="162"/>
      <c r="Q542" s="162"/>
      <c r="R542" s="165"/>
      <c r="T542" s="166"/>
      <c r="U542" s="162"/>
      <c r="V542" s="162"/>
      <c r="W542" s="162"/>
      <c r="X542" s="162"/>
      <c r="Y542" s="162"/>
      <c r="Z542" s="162"/>
      <c r="AA542" s="167"/>
      <c r="AT542" s="168" t="s">
        <v>149</v>
      </c>
      <c r="AU542" s="168" t="s">
        <v>98</v>
      </c>
      <c r="AV542" s="10" t="s">
        <v>98</v>
      </c>
      <c r="AW542" s="10" t="s">
        <v>40</v>
      </c>
      <c r="AX542" s="10" t="s">
        <v>83</v>
      </c>
      <c r="AY542" s="168" t="s">
        <v>141</v>
      </c>
    </row>
    <row r="543" spans="2:65" s="11" customFormat="1" ht="22.5" customHeight="1">
      <c r="B543" s="169"/>
      <c r="C543" s="170"/>
      <c r="D543" s="170"/>
      <c r="E543" s="171" t="s">
        <v>21</v>
      </c>
      <c r="F543" s="250" t="s">
        <v>150</v>
      </c>
      <c r="G543" s="251"/>
      <c r="H543" s="251"/>
      <c r="I543" s="251"/>
      <c r="J543" s="170"/>
      <c r="K543" s="172">
        <v>20.181000000000001</v>
      </c>
      <c r="L543" s="170"/>
      <c r="M543" s="170"/>
      <c r="N543" s="170"/>
      <c r="O543" s="170"/>
      <c r="P543" s="170"/>
      <c r="Q543" s="170"/>
      <c r="R543" s="173"/>
      <c r="T543" s="174"/>
      <c r="U543" s="170"/>
      <c r="V543" s="170"/>
      <c r="W543" s="170"/>
      <c r="X543" s="170"/>
      <c r="Y543" s="170"/>
      <c r="Z543" s="170"/>
      <c r="AA543" s="175"/>
      <c r="AT543" s="176" t="s">
        <v>149</v>
      </c>
      <c r="AU543" s="176" t="s">
        <v>98</v>
      </c>
      <c r="AV543" s="11" t="s">
        <v>146</v>
      </c>
      <c r="AW543" s="11" t="s">
        <v>40</v>
      </c>
      <c r="AX543" s="11" t="s">
        <v>23</v>
      </c>
      <c r="AY543" s="176" t="s">
        <v>141</v>
      </c>
    </row>
    <row r="544" spans="2:65" s="1" customFormat="1" ht="31.5" customHeight="1">
      <c r="B544" s="32"/>
      <c r="C544" s="154" t="s">
        <v>773</v>
      </c>
      <c r="D544" s="154" t="s">
        <v>142</v>
      </c>
      <c r="E544" s="155" t="s">
        <v>774</v>
      </c>
      <c r="F544" s="246" t="s">
        <v>775</v>
      </c>
      <c r="G544" s="247"/>
      <c r="H544" s="247"/>
      <c r="I544" s="247"/>
      <c r="J544" s="156" t="s">
        <v>154</v>
      </c>
      <c r="K544" s="157">
        <v>40.362000000000002</v>
      </c>
      <c r="L544" s="248">
        <v>0</v>
      </c>
      <c r="M544" s="247"/>
      <c r="N544" s="249">
        <f>ROUND(L544*K544,2)</f>
        <v>0</v>
      </c>
      <c r="O544" s="247"/>
      <c r="P544" s="247"/>
      <c r="Q544" s="247"/>
      <c r="R544" s="34"/>
      <c r="T544" s="158" t="s">
        <v>21</v>
      </c>
      <c r="U544" s="41" t="s">
        <v>48</v>
      </c>
      <c r="V544" s="33"/>
      <c r="W544" s="159">
        <f>V544*K544</f>
        <v>0</v>
      </c>
      <c r="X544" s="159">
        <v>1.2999999999999999E-4</v>
      </c>
      <c r="Y544" s="159">
        <f>X544*K544</f>
        <v>5.2470599999999996E-3</v>
      </c>
      <c r="Z544" s="159">
        <v>0</v>
      </c>
      <c r="AA544" s="160">
        <f>Z544*K544</f>
        <v>0</v>
      </c>
      <c r="AR544" s="15" t="s">
        <v>210</v>
      </c>
      <c r="AT544" s="15" t="s">
        <v>142</v>
      </c>
      <c r="AU544" s="15" t="s">
        <v>98</v>
      </c>
      <c r="AY544" s="15" t="s">
        <v>141</v>
      </c>
      <c r="BE544" s="101">
        <f>IF(U544="základní",N544,0)</f>
        <v>0</v>
      </c>
      <c r="BF544" s="101">
        <f>IF(U544="snížená",N544,0)</f>
        <v>0</v>
      </c>
      <c r="BG544" s="101">
        <f>IF(U544="zákl. přenesená",N544,0)</f>
        <v>0</v>
      </c>
      <c r="BH544" s="101">
        <f>IF(U544="sníž. přenesená",N544,0)</f>
        <v>0</v>
      </c>
      <c r="BI544" s="101">
        <f>IF(U544="nulová",N544,0)</f>
        <v>0</v>
      </c>
      <c r="BJ544" s="15" t="s">
        <v>23</v>
      </c>
      <c r="BK544" s="101">
        <f>ROUND(L544*K544,2)</f>
        <v>0</v>
      </c>
      <c r="BL544" s="15" t="s">
        <v>210</v>
      </c>
      <c r="BM544" s="15" t="s">
        <v>776</v>
      </c>
    </row>
    <row r="545" spans="2:63" s="10" customFormat="1" ht="31.5" customHeight="1">
      <c r="B545" s="161"/>
      <c r="C545" s="162"/>
      <c r="D545" s="162"/>
      <c r="E545" s="163" t="s">
        <v>21</v>
      </c>
      <c r="F545" s="240" t="s">
        <v>768</v>
      </c>
      <c r="G545" s="241"/>
      <c r="H545" s="241"/>
      <c r="I545" s="241"/>
      <c r="J545" s="162"/>
      <c r="K545" s="164">
        <v>20.181000000000001</v>
      </c>
      <c r="L545" s="162"/>
      <c r="M545" s="162"/>
      <c r="N545" s="162"/>
      <c r="O545" s="162"/>
      <c r="P545" s="162"/>
      <c r="Q545" s="162"/>
      <c r="R545" s="165"/>
      <c r="T545" s="166"/>
      <c r="U545" s="162"/>
      <c r="V545" s="162"/>
      <c r="W545" s="162"/>
      <c r="X545" s="162"/>
      <c r="Y545" s="162"/>
      <c r="Z545" s="162"/>
      <c r="AA545" s="167"/>
      <c r="AT545" s="168" t="s">
        <v>149</v>
      </c>
      <c r="AU545" s="168" t="s">
        <v>98</v>
      </c>
      <c r="AV545" s="10" t="s">
        <v>98</v>
      </c>
      <c r="AW545" s="10" t="s">
        <v>40</v>
      </c>
      <c r="AX545" s="10" t="s">
        <v>23</v>
      </c>
      <c r="AY545" s="168" t="s">
        <v>141</v>
      </c>
    </row>
    <row r="546" spans="2:63" s="1" customFormat="1" ht="49.9" customHeight="1">
      <c r="B546" s="32"/>
      <c r="C546" s="33"/>
      <c r="D546" s="145" t="s">
        <v>777</v>
      </c>
      <c r="E546" s="33"/>
      <c r="F546" s="33"/>
      <c r="G546" s="33"/>
      <c r="H546" s="33"/>
      <c r="I546" s="33"/>
      <c r="J546" s="33"/>
      <c r="K546" s="33"/>
      <c r="L546" s="33"/>
      <c r="M546" s="33"/>
      <c r="N546" s="264">
        <f>BK546</f>
        <v>0</v>
      </c>
      <c r="O546" s="237"/>
      <c r="P546" s="237"/>
      <c r="Q546" s="237"/>
      <c r="R546" s="34"/>
      <c r="T546" s="134"/>
      <c r="U546" s="53"/>
      <c r="V546" s="53"/>
      <c r="W546" s="53"/>
      <c r="X546" s="53"/>
      <c r="Y546" s="53"/>
      <c r="Z546" s="53"/>
      <c r="AA546" s="55"/>
      <c r="AT546" s="15" t="s">
        <v>82</v>
      </c>
      <c r="AU546" s="15" t="s">
        <v>83</v>
      </c>
      <c r="AY546" s="15" t="s">
        <v>778</v>
      </c>
      <c r="BK546" s="101">
        <v>0</v>
      </c>
    </row>
    <row r="547" spans="2:63" s="1" customFormat="1" ht="6.95" customHeight="1">
      <c r="B547" s="56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8"/>
    </row>
  </sheetData>
  <sheetProtection password="CC35" sheet="1" objects="1" scenarios="1" formatColumns="0" formatRows="0" sort="0" autoFilter="0"/>
  <mergeCells count="763">
    <mergeCell ref="N546:Q546"/>
    <mergeCell ref="H1:K1"/>
    <mergeCell ref="S2:AC2"/>
    <mergeCell ref="F545:I545"/>
    <mergeCell ref="N125:Q125"/>
    <mergeCell ref="N126:Q126"/>
    <mergeCell ref="N127:Q127"/>
    <mergeCell ref="N134:Q134"/>
    <mergeCell ref="N175:Q175"/>
    <mergeCell ref="N198:Q198"/>
    <mergeCell ref="F530:I530"/>
    <mergeCell ref="N200:Q200"/>
    <mergeCell ref="N201:Q201"/>
    <mergeCell ref="N205:Q205"/>
    <mergeCell ref="N247:Q247"/>
    <mergeCell ref="N246:Q246"/>
    <mergeCell ref="N202:Q202"/>
    <mergeCell ref="N541:Q541"/>
    <mergeCell ref="N301:Q301"/>
    <mergeCell ref="N511:Q511"/>
    <mergeCell ref="N523:Q523"/>
    <mergeCell ref="F539:I539"/>
    <mergeCell ref="F525:I525"/>
    <mergeCell ref="F526:I526"/>
    <mergeCell ref="F527:I527"/>
    <mergeCell ref="F528:I528"/>
    <mergeCell ref="F529:I529"/>
    <mergeCell ref="F542:I542"/>
    <mergeCell ref="F543:I543"/>
    <mergeCell ref="F544:I544"/>
    <mergeCell ref="L544:M544"/>
    <mergeCell ref="F540:I540"/>
    <mergeCell ref="F541:I541"/>
    <mergeCell ref="L541:M541"/>
    <mergeCell ref="N544:Q544"/>
    <mergeCell ref="F532:I532"/>
    <mergeCell ref="F533:I533"/>
    <mergeCell ref="F534:I534"/>
    <mergeCell ref="F535:I535"/>
    <mergeCell ref="F536:I536"/>
    <mergeCell ref="F537:I537"/>
    <mergeCell ref="F538:I538"/>
    <mergeCell ref="L538:M538"/>
    <mergeCell ref="N538:Q538"/>
    <mergeCell ref="F531:I531"/>
    <mergeCell ref="L531:M531"/>
    <mergeCell ref="N531:Q531"/>
    <mergeCell ref="F519:I519"/>
    <mergeCell ref="L519:M519"/>
    <mergeCell ref="N519:Q519"/>
    <mergeCell ref="F520:I520"/>
    <mergeCell ref="F521:I521"/>
    <mergeCell ref="F522:I522"/>
    <mergeCell ref="L522:M522"/>
    <mergeCell ref="F513:I513"/>
    <mergeCell ref="F514:I514"/>
    <mergeCell ref="F515:I515"/>
    <mergeCell ref="L515:M515"/>
    <mergeCell ref="N522:Q522"/>
    <mergeCell ref="F524:I524"/>
    <mergeCell ref="L524:M524"/>
    <mergeCell ref="N524:Q524"/>
    <mergeCell ref="N515:Q515"/>
    <mergeCell ref="F516:I516"/>
    <mergeCell ref="F517:I517"/>
    <mergeCell ref="F518:I518"/>
    <mergeCell ref="L518:M518"/>
    <mergeCell ref="N518:Q518"/>
    <mergeCell ref="N503:Q503"/>
    <mergeCell ref="L510:M510"/>
    <mergeCell ref="N510:Q510"/>
    <mergeCell ref="F512:I512"/>
    <mergeCell ref="L512:M512"/>
    <mergeCell ref="N512:Q512"/>
    <mergeCell ref="F507:I507"/>
    <mergeCell ref="F508:I508"/>
    <mergeCell ref="F509:I509"/>
    <mergeCell ref="F510:I510"/>
    <mergeCell ref="F504:I504"/>
    <mergeCell ref="F505:I505"/>
    <mergeCell ref="F506:I506"/>
    <mergeCell ref="L506:M506"/>
    <mergeCell ref="F502:I502"/>
    <mergeCell ref="F503:I503"/>
    <mergeCell ref="L503:M503"/>
    <mergeCell ref="N506:Q506"/>
    <mergeCell ref="F497:I497"/>
    <mergeCell ref="F498:I498"/>
    <mergeCell ref="L498:M498"/>
    <mergeCell ref="N498:Q498"/>
    <mergeCell ref="F499:I499"/>
    <mergeCell ref="L499:M499"/>
    <mergeCell ref="N499:Q499"/>
    <mergeCell ref="F500:I500"/>
    <mergeCell ref="F501:I501"/>
    <mergeCell ref="L494:M494"/>
    <mergeCell ref="N494:Q494"/>
    <mergeCell ref="F495:I495"/>
    <mergeCell ref="F492:I492"/>
    <mergeCell ref="F493:I493"/>
    <mergeCell ref="L493:M493"/>
    <mergeCell ref="N493:Q493"/>
    <mergeCell ref="F496:I496"/>
    <mergeCell ref="F487:I487"/>
    <mergeCell ref="F488:I488"/>
    <mergeCell ref="F489:I489"/>
    <mergeCell ref="F491:I491"/>
    <mergeCell ref="F494:I494"/>
    <mergeCell ref="L481:M481"/>
    <mergeCell ref="N481:Q481"/>
    <mergeCell ref="L489:M489"/>
    <mergeCell ref="N489:Q489"/>
    <mergeCell ref="F490:I490"/>
    <mergeCell ref="L490:M490"/>
    <mergeCell ref="N490:Q490"/>
    <mergeCell ref="F482:I482"/>
    <mergeCell ref="F483:I483"/>
    <mergeCell ref="F484:I484"/>
    <mergeCell ref="F485:I485"/>
    <mergeCell ref="F480:I480"/>
    <mergeCell ref="F481:I481"/>
    <mergeCell ref="F486:I486"/>
    <mergeCell ref="L486:M486"/>
    <mergeCell ref="N486:Q486"/>
    <mergeCell ref="F475:I475"/>
    <mergeCell ref="L475:M475"/>
    <mergeCell ref="N475:Q475"/>
    <mergeCell ref="F476:I476"/>
    <mergeCell ref="F477:I477"/>
    <mergeCell ref="F478:I478"/>
    <mergeCell ref="L478:M478"/>
    <mergeCell ref="N478:Q478"/>
    <mergeCell ref="F479:I479"/>
    <mergeCell ref="F468:I468"/>
    <mergeCell ref="F469:I469"/>
    <mergeCell ref="F470:I470"/>
    <mergeCell ref="F471:I471"/>
    <mergeCell ref="L471:M471"/>
    <mergeCell ref="N471:Q471"/>
    <mergeCell ref="F472:I472"/>
    <mergeCell ref="F473:I473"/>
    <mergeCell ref="L464:M464"/>
    <mergeCell ref="N464:Q464"/>
    <mergeCell ref="F465:I465"/>
    <mergeCell ref="F466:I466"/>
    <mergeCell ref="F474:I474"/>
    <mergeCell ref="F462:I462"/>
    <mergeCell ref="F463:I463"/>
    <mergeCell ref="F464:I464"/>
    <mergeCell ref="F467:I467"/>
    <mergeCell ref="L467:M467"/>
    <mergeCell ref="N467:Q467"/>
    <mergeCell ref="F456:I456"/>
    <mergeCell ref="F457:I457"/>
    <mergeCell ref="L457:M457"/>
    <mergeCell ref="N457:Q457"/>
    <mergeCell ref="F458:I458"/>
    <mergeCell ref="F459:I459"/>
    <mergeCell ref="F460:I460"/>
    <mergeCell ref="F461:I461"/>
    <mergeCell ref="L461:M461"/>
    <mergeCell ref="N461:Q461"/>
    <mergeCell ref="F451:I451"/>
    <mergeCell ref="F452:I452"/>
    <mergeCell ref="F453:I453"/>
    <mergeCell ref="L453:M453"/>
    <mergeCell ref="N453:Q453"/>
    <mergeCell ref="F454:I454"/>
    <mergeCell ref="L454:M454"/>
    <mergeCell ref="N454:Q454"/>
    <mergeCell ref="F455:I455"/>
    <mergeCell ref="F446:I446"/>
    <mergeCell ref="L446:M446"/>
    <mergeCell ref="N446:Q446"/>
    <mergeCell ref="F447:I447"/>
    <mergeCell ref="F448:I448"/>
    <mergeCell ref="F449:I449"/>
    <mergeCell ref="F450:I450"/>
    <mergeCell ref="L450:M450"/>
    <mergeCell ref="N450:Q450"/>
    <mergeCell ref="L442:M442"/>
    <mergeCell ref="N442:Q442"/>
    <mergeCell ref="F443:I443"/>
    <mergeCell ref="F444:I444"/>
    <mergeCell ref="F439:I439"/>
    <mergeCell ref="F440:I440"/>
    <mergeCell ref="F441:I441"/>
    <mergeCell ref="F442:I442"/>
    <mergeCell ref="F445:I445"/>
    <mergeCell ref="F434:I434"/>
    <mergeCell ref="L434:M434"/>
    <mergeCell ref="N434:Q434"/>
    <mergeCell ref="F435:I435"/>
    <mergeCell ref="F436:I436"/>
    <mergeCell ref="F437:I437"/>
    <mergeCell ref="F438:I438"/>
    <mergeCell ref="L438:M438"/>
    <mergeCell ref="N438:Q438"/>
    <mergeCell ref="N430:Q430"/>
    <mergeCell ref="F431:I431"/>
    <mergeCell ref="F432:I432"/>
    <mergeCell ref="F427:I427"/>
    <mergeCell ref="F428:I428"/>
    <mergeCell ref="F429:I429"/>
    <mergeCell ref="F430:I430"/>
    <mergeCell ref="F433:I433"/>
    <mergeCell ref="F421:I421"/>
    <mergeCell ref="F422:I422"/>
    <mergeCell ref="F423:I423"/>
    <mergeCell ref="F426:I426"/>
    <mergeCell ref="L430:M430"/>
    <mergeCell ref="F419:I419"/>
    <mergeCell ref="F420:I420"/>
    <mergeCell ref="L423:M423"/>
    <mergeCell ref="N423:Q423"/>
    <mergeCell ref="F424:I424"/>
    <mergeCell ref="F425:I425"/>
    <mergeCell ref="F413:I413"/>
    <mergeCell ref="F414:I414"/>
    <mergeCell ref="L426:M426"/>
    <mergeCell ref="N426:Q426"/>
    <mergeCell ref="F415:I415"/>
    <mergeCell ref="F416:I416"/>
    <mergeCell ref="F417:I417"/>
    <mergeCell ref="L417:M417"/>
    <mergeCell ref="N417:Q417"/>
    <mergeCell ref="F418:I418"/>
    <mergeCell ref="F408:I408"/>
    <mergeCell ref="L408:M408"/>
    <mergeCell ref="L420:M420"/>
    <mergeCell ref="N420:Q420"/>
    <mergeCell ref="F409:I409"/>
    <mergeCell ref="F410:I410"/>
    <mergeCell ref="F411:I411"/>
    <mergeCell ref="L411:M411"/>
    <mergeCell ref="N411:Q411"/>
    <mergeCell ref="F412:I412"/>
    <mergeCell ref="N402:Q402"/>
    <mergeCell ref="F403:I403"/>
    <mergeCell ref="L414:M414"/>
    <mergeCell ref="N414:Q414"/>
    <mergeCell ref="F404:I404"/>
    <mergeCell ref="F405:I405"/>
    <mergeCell ref="L405:M405"/>
    <mergeCell ref="N405:Q405"/>
    <mergeCell ref="F406:I406"/>
    <mergeCell ref="F407:I407"/>
    <mergeCell ref="F395:I395"/>
    <mergeCell ref="L395:M395"/>
    <mergeCell ref="N408:Q408"/>
    <mergeCell ref="F399:I399"/>
    <mergeCell ref="L399:M399"/>
    <mergeCell ref="N399:Q399"/>
    <mergeCell ref="F400:I400"/>
    <mergeCell ref="F401:I401"/>
    <mergeCell ref="F402:I402"/>
    <mergeCell ref="L402:M402"/>
    <mergeCell ref="F389:I389"/>
    <mergeCell ref="L389:M389"/>
    <mergeCell ref="N395:Q395"/>
    <mergeCell ref="F396:I396"/>
    <mergeCell ref="F397:I397"/>
    <mergeCell ref="F398:I398"/>
    <mergeCell ref="L398:M398"/>
    <mergeCell ref="N398:Q398"/>
    <mergeCell ref="F393:I393"/>
    <mergeCell ref="F394:I394"/>
    <mergeCell ref="F383:I383"/>
    <mergeCell ref="L383:M383"/>
    <mergeCell ref="N389:Q389"/>
    <mergeCell ref="F390:I390"/>
    <mergeCell ref="F391:I391"/>
    <mergeCell ref="F392:I392"/>
    <mergeCell ref="L392:M392"/>
    <mergeCell ref="N392:Q392"/>
    <mergeCell ref="F387:I387"/>
    <mergeCell ref="F388:I388"/>
    <mergeCell ref="F377:I377"/>
    <mergeCell ref="L377:M377"/>
    <mergeCell ref="N383:Q383"/>
    <mergeCell ref="F384:I384"/>
    <mergeCell ref="F385:I385"/>
    <mergeCell ref="F386:I386"/>
    <mergeCell ref="L386:M386"/>
    <mergeCell ref="N386:Q386"/>
    <mergeCell ref="F381:I381"/>
    <mergeCell ref="F382:I382"/>
    <mergeCell ref="N370:Q370"/>
    <mergeCell ref="F371:I371"/>
    <mergeCell ref="N377:Q377"/>
    <mergeCell ref="F378:I378"/>
    <mergeCell ref="F379:I379"/>
    <mergeCell ref="F380:I380"/>
    <mergeCell ref="L380:M380"/>
    <mergeCell ref="N380:Q380"/>
    <mergeCell ref="F375:I375"/>
    <mergeCell ref="F376:I376"/>
    <mergeCell ref="F369:I369"/>
    <mergeCell ref="F372:I372"/>
    <mergeCell ref="F373:I373"/>
    <mergeCell ref="F374:I374"/>
    <mergeCell ref="L374:M374"/>
    <mergeCell ref="F370:I370"/>
    <mergeCell ref="L370:M370"/>
    <mergeCell ref="N359:Q359"/>
    <mergeCell ref="N374:Q374"/>
    <mergeCell ref="F363:I363"/>
    <mergeCell ref="F364:I364"/>
    <mergeCell ref="F365:I365"/>
    <mergeCell ref="F366:I366"/>
    <mergeCell ref="L366:M366"/>
    <mergeCell ref="N366:Q366"/>
    <mergeCell ref="F367:I367"/>
    <mergeCell ref="F368:I368"/>
    <mergeCell ref="F357:I357"/>
    <mergeCell ref="F360:I360"/>
    <mergeCell ref="F361:I361"/>
    <mergeCell ref="F362:I362"/>
    <mergeCell ref="L362:M362"/>
    <mergeCell ref="F358:I358"/>
    <mergeCell ref="F359:I359"/>
    <mergeCell ref="L359:M359"/>
    <mergeCell ref="L349:M349"/>
    <mergeCell ref="N362:Q362"/>
    <mergeCell ref="F353:I353"/>
    <mergeCell ref="F354:I354"/>
    <mergeCell ref="F355:I355"/>
    <mergeCell ref="L355:M355"/>
    <mergeCell ref="N355:Q355"/>
    <mergeCell ref="F356:I356"/>
    <mergeCell ref="L356:M356"/>
    <mergeCell ref="N356:Q356"/>
    <mergeCell ref="L343:M343"/>
    <mergeCell ref="N349:Q349"/>
    <mergeCell ref="F350:I350"/>
    <mergeCell ref="F351:I351"/>
    <mergeCell ref="F352:I352"/>
    <mergeCell ref="L352:M352"/>
    <mergeCell ref="N352:Q352"/>
    <mergeCell ref="F347:I347"/>
    <mergeCell ref="F348:I348"/>
    <mergeCell ref="F349:I349"/>
    <mergeCell ref="N337:Q337"/>
    <mergeCell ref="N343:Q343"/>
    <mergeCell ref="F344:I344"/>
    <mergeCell ref="F345:I345"/>
    <mergeCell ref="F346:I346"/>
    <mergeCell ref="L346:M346"/>
    <mergeCell ref="N346:Q346"/>
    <mergeCell ref="F341:I341"/>
    <mergeCell ref="F342:I342"/>
    <mergeCell ref="F343:I343"/>
    <mergeCell ref="F338:I338"/>
    <mergeCell ref="F339:I339"/>
    <mergeCell ref="F340:I340"/>
    <mergeCell ref="L340:M340"/>
    <mergeCell ref="F336:I336"/>
    <mergeCell ref="F337:I337"/>
    <mergeCell ref="L337:M337"/>
    <mergeCell ref="N340:Q340"/>
    <mergeCell ref="F331:I331"/>
    <mergeCell ref="L331:M331"/>
    <mergeCell ref="N331:Q331"/>
    <mergeCell ref="F332:I332"/>
    <mergeCell ref="F333:I333"/>
    <mergeCell ref="F334:I334"/>
    <mergeCell ref="L334:M334"/>
    <mergeCell ref="N334:Q334"/>
    <mergeCell ref="F335:I335"/>
    <mergeCell ref="L327:M327"/>
    <mergeCell ref="N327:Q327"/>
    <mergeCell ref="F328:I328"/>
    <mergeCell ref="F329:I329"/>
    <mergeCell ref="F324:I324"/>
    <mergeCell ref="F325:I325"/>
    <mergeCell ref="F326:I326"/>
    <mergeCell ref="F327:I327"/>
    <mergeCell ref="F320:I320"/>
    <mergeCell ref="F321:I321"/>
    <mergeCell ref="F330:I330"/>
    <mergeCell ref="F317:I317"/>
    <mergeCell ref="F318:I318"/>
    <mergeCell ref="F319:I319"/>
    <mergeCell ref="F322:I322"/>
    <mergeCell ref="F323:I323"/>
    <mergeCell ref="N313:Q313"/>
    <mergeCell ref="F314:I314"/>
    <mergeCell ref="F315:I315"/>
    <mergeCell ref="F316:I316"/>
    <mergeCell ref="L319:M319"/>
    <mergeCell ref="N319:Q319"/>
    <mergeCell ref="F306:I306"/>
    <mergeCell ref="F307:I307"/>
    <mergeCell ref="F308:I308"/>
    <mergeCell ref="F309:I309"/>
    <mergeCell ref="L323:M323"/>
    <mergeCell ref="N323:Q323"/>
    <mergeCell ref="F311:I311"/>
    <mergeCell ref="F312:I312"/>
    <mergeCell ref="F313:I313"/>
    <mergeCell ref="L313:M313"/>
    <mergeCell ref="L300:M300"/>
    <mergeCell ref="N300:Q300"/>
    <mergeCell ref="F302:I302"/>
    <mergeCell ref="L302:M302"/>
    <mergeCell ref="L316:M316"/>
    <mergeCell ref="N316:Q316"/>
    <mergeCell ref="F304:I304"/>
    <mergeCell ref="F305:I305"/>
    <mergeCell ref="L305:M305"/>
    <mergeCell ref="N305:Q305"/>
    <mergeCell ref="N294:Q294"/>
    <mergeCell ref="F295:I295"/>
    <mergeCell ref="F296:I296"/>
    <mergeCell ref="F297:I297"/>
    <mergeCell ref="F310:I310"/>
    <mergeCell ref="L310:M310"/>
    <mergeCell ref="N310:Q310"/>
    <mergeCell ref="F298:I298"/>
    <mergeCell ref="F299:I299"/>
    <mergeCell ref="F300:I300"/>
    <mergeCell ref="N288:Q288"/>
    <mergeCell ref="F289:I289"/>
    <mergeCell ref="F290:I290"/>
    <mergeCell ref="F291:I291"/>
    <mergeCell ref="N302:Q302"/>
    <mergeCell ref="F303:I303"/>
    <mergeCell ref="F292:I292"/>
    <mergeCell ref="F293:I293"/>
    <mergeCell ref="F294:I294"/>
    <mergeCell ref="L294:M294"/>
    <mergeCell ref="F283:I283"/>
    <mergeCell ref="F284:I284"/>
    <mergeCell ref="F285:I285"/>
    <mergeCell ref="L285:M285"/>
    <mergeCell ref="L297:M297"/>
    <mergeCell ref="N297:Q297"/>
    <mergeCell ref="F286:I286"/>
    <mergeCell ref="F287:I287"/>
    <mergeCell ref="F288:I288"/>
    <mergeCell ref="L288:M288"/>
    <mergeCell ref="N277:Q277"/>
    <mergeCell ref="F278:I278"/>
    <mergeCell ref="F279:I279"/>
    <mergeCell ref="F280:I280"/>
    <mergeCell ref="L291:M291"/>
    <mergeCell ref="N291:Q291"/>
    <mergeCell ref="F281:I281"/>
    <mergeCell ref="L281:M281"/>
    <mergeCell ref="N281:Q281"/>
    <mergeCell ref="F282:I282"/>
    <mergeCell ref="F268:I268"/>
    <mergeCell ref="F269:I269"/>
    <mergeCell ref="F270:I270"/>
    <mergeCell ref="L270:M270"/>
    <mergeCell ref="N285:Q285"/>
    <mergeCell ref="F274:I274"/>
    <mergeCell ref="F275:I275"/>
    <mergeCell ref="F276:I276"/>
    <mergeCell ref="F277:I277"/>
    <mergeCell ref="L277:M277"/>
    <mergeCell ref="N270:Q270"/>
    <mergeCell ref="F271:I271"/>
    <mergeCell ref="F272:I272"/>
    <mergeCell ref="F273:I273"/>
    <mergeCell ref="L273:M273"/>
    <mergeCell ref="N273:Q273"/>
    <mergeCell ref="F266:I266"/>
    <mergeCell ref="F267:I267"/>
    <mergeCell ref="L267:M267"/>
    <mergeCell ref="N267:Q267"/>
    <mergeCell ref="F262:I262"/>
    <mergeCell ref="F263:I263"/>
    <mergeCell ref="F264:I264"/>
    <mergeCell ref="L264:M264"/>
    <mergeCell ref="F256:I256"/>
    <mergeCell ref="F257:I257"/>
    <mergeCell ref="F258:I258"/>
    <mergeCell ref="L258:M258"/>
    <mergeCell ref="N264:Q264"/>
    <mergeCell ref="F265:I265"/>
    <mergeCell ref="N258:Q258"/>
    <mergeCell ref="F259:I259"/>
    <mergeCell ref="F260:I260"/>
    <mergeCell ref="F261:I261"/>
    <mergeCell ref="L261:M261"/>
    <mergeCell ref="N261:Q261"/>
    <mergeCell ref="N251:Q251"/>
    <mergeCell ref="F252:I252"/>
    <mergeCell ref="F253:I253"/>
    <mergeCell ref="F254:I254"/>
    <mergeCell ref="F249:I249"/>
    <mergeCell ref="F250:I250"/>
    <mergeCell ref="F251:I251"/>
    <mergeCell ref="L251:M251"/>
    <mergeCell ref="F255:I255"/>
    <mergeCell ref="L255:M255"/>
    <mergeCell ref="N255:Q255"/>
    <mergeCell ref="F243:I243"/>
    <mergeCell ref="L243:M243"/>
    <mergeCell ref="N243:Q243"/>
    <mergeCell ref="F244:I244"/>
    <mergeCell ref="F245:I245"/>
    <mergeCell ref="F246:I246"/>
    <mergeCell ref="L246:M246"/>
    <mergeCell ref="F248:I248"/>
    <mergeCell ref="L248:M248"/>
    <mergeCell ref="N248:Q248"/>
    <mergeCell ref="F237:I237"/>
    <mergeCell ref="F238:I238"/>
    <mergeCell ref="F239:I239"/>
    <mergeCell ref="L239:M239"/>
    <mergeCell ref="N239:Q239"/>
    <mergeCell ref="F240:I240"/>
    <mergeCell ref="F241:I241"/>
    <mergeCell ref="F242:I242"/>
    <mergeCell ref="L242:M242"/>
    <mergeCell ref="N242:Q242"/>
    <mergeCell ref="F232:I232"/>
    <mergeCell ref="F233:I233"/>
    <mergeCell ref="F234:I234"/>
    <mergeCell ref="F235:I235"/>
    <mergeCell ref="L235:M235"/>
    <mergeCell ref="N235:Q235"/>
    <mergeCell ref="F236:I236"/>
    <mergeCell ref="L236:M236"/>
    <mergeCell ref="N236:Q236"/>
    <mergeCell ref="F225:I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L231:M231"/>
    <mergeCell ref="N231:Q231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L224:M224"/>
    <mergeCell ref="N224:Q224"/>
    <mergeCell ref="F212:I212"/>
    <mergeCell ref="F213:I213"/>
    <mergeCell ref="F214:I214"/>
    <mergeCell ref="L214:M214"/>
    <mergeCell ref="N214:Q214"/>
    <mergeCell ref="F215:I215"/>
    <mergeCell ref="F216:I216"/>
    <mergeCell ref="L206:M206"/>
    <mergeCell ref="N206:Q206"/>
    <mergeCell ref="F217:I217"/>
    <mergeCell ref="F218:I218"/>
    <mergeCell ref="L218:M218"/>
    <mergeCell ref="N218:Q218"/>
    <mergeCell ref="F207:I207"/>
    <mergeCell ref="F208:I208"/>
    <mergeCell ref="F209:I209"/>
    <mergeCell ref="F210:I210"/>
    <mergeCell ref="F204:I204"/>
    <mergeCell ref="F206:I206"/>
    <mergeCell ref="F211:I211"/>
    <mergeCell ref="L211:M211"/>
    <mergeCell ref="N211:Q211"/>
    <mergeCell ref="F196:I196"/>
    <mergeCell ref="F197:I197"/>
    <mergeCell ref="F199:I199"/>
    <mergeCell ref="L199:M199"/>
    <mergeCell ref="N199:Q199"/>
    <mergeCell ref="F202:I202"/>
    <mergeCell ref="L202:M202"/>
    <mergeCell ref="L192:M192"/>
    <mergeCell ref="N192:Q192"/>
    <mergeCell ref="F193:I193"/>
    <mergeCell ref="F194:I194"/>
    <mergeCell ref="F203:I203"/>
    <mergeCell ref="F190:I190"/>
    <mergeCell ref="F191:I191"/>
    <mergeCell ref="F192:I192"/>
    <mergeCell ref="F195:I195"/>
    <mergeCell ref="L195:M195"/>
    <mergeCell ref="N195:Q195"/>
    <mergeCell ref="F185:I185"/>
    <mergeCell ref="F186:I186"/>
    <mergeCell ref="F187:I187"/>
    <mergeCell ref="L187:M187"/>
    <mergeCell ref="N187:Q187"/>
    <mergeCell ref="F188:I188"/>
    <mergeCell ref="L188:M188"/>
    <mergeCell ref="N188:Q188"/>
    <mergeCell ref="N184:Q184"/>
    <mergeCell ref="F189:I189"/>
    <mergeCell ref="L189:M189"/>
    <mergeCell ref="N189:Q189"/>
    <mergeCell ref="F180:I180"/>
    <mergeCell ref="L180:M180"/>
    <mergeCell ref="N180:Q180"/>
    <mergeCell ref="F181:I181"/>
    <mergeCell ref="L181:M181"/>
    <mergeCell ref="N181:Q181"/>
    <mergeCell ref="F173:I173"/>
    <mergeCell ref="F174:I174"/>
    <mergeCell ref="F176:I176"/>
    <mergeCell ref="L176:M176"/>
    <mergeCell ref="F183:I183"/>
    <mergeCell ref="F184:I184"/>
    <mergeCell ref="L184:M184"/>
    <mergeCell ref="F182:I182"/>
    <mergeCell ref="N176:Q176"/>
    <mergeCell ref="F177:I177"/>
    <mergeCell ref="F178:I178"/>
    <mergeCell ref="F179:I179"/>
    <mergeCell ref="L179:M179"/>
    <mergeCell ref="N179:Q179"/>
    <mergeCell ref="F170:I170"/>
    <mergeCell ref="F171:I171"/>
    <mergeCell ref="F166:I166"/>
    <mergeCell ref="F167:I167"/>
    <mergeCell ref="F168:I168"/>
    <mergeCell ref="L168:M168"/>
    <mergeCell ref="L162:M162"/>
    <mergeCell ref="N162:Q162"/>
    <mergeCell ref="F163:I163"/>
    <mergeCell ref="F164:I164"/>
    <mergeCell ref="N168:Q168"/>
    <mergeCell ref="F169:I169"/>
    <mergeCell ref="L156:M156"/>
    <mergeCell ref="N156:Q156"/>
    <mergeCell ref="F157:I157"/>
    <mergeCell ref="F158:I158"/>
    <mergeCell ref="F172:I172"/>
    <mergeCell ref="L172:M172"/>
    <mergeCell ref="N172:Q172"/>
    <mergeCell ref="F160:I160"/>
    <mergeCell ref="F161:I161"/>
    <mergeCell ref="F162:I162"/>
    <mergeCell ref="L150:M150"/>
    <mergeCell ref="N150:Q150"/>
    <mergeCell ref="F151:I151"/>
    <mergeCell ref="F152:I152"/>
    <mergeCell ref="F165:I165"/>
    <mergeCell ref="L165:M165"/>
    <mergeCell ref="N165:Q165"/>
    <mergeCell ref="F154:I154"/>
    <mergeCell ref="F155:I155"/>
    <mergeCell ref="F156:I156"/>
    <mergeCell ref="L144:M144"/>
    <mergeCell ref="N144:Q144"/>
    <mergeCell ref="F145:I145"/>
    <mergeCell ref="F146:I146"/>
    <mergeCell ref="F159:I159"/>
    <mergeCell ref="L159:M159"/>
    <mergeCell ref="N159:Q159"/>
    <mergeCell ref="F148:I148"/>
    <mergeCell ref="F149:I149"/>
    <mergeCell ref="F150:I150"/>
    <mergeCell ref="L138:M138"/>
    <mergeCell ref="N138:Q138"/>
    <mergeCell ref="F139:I139"/>
    <mergeCell ref="F140:I140"/>
    <mergeCell ref="F153:I153"/>
    <mergeCell ref="L153:M153"/>
    <mergeCell ref="N153:Q153"/>
    <mergeCell ref="F142:I142"/>
    <mergeCell ref="F143:I143"/>
    <mergeCell ref="F144:I144"/>
    <mergeCell ref="N131:Q131"/>
    <mergeCell ref="F132:I132"/>
    <mergeCell ref="F133:I133"/>
    <mergeCell ref="F135:I135"/>
    <mergeCell ref="F147:I147"/>
    <mergeCell ref="L147:M147"/>
    <mergeCell ref="N147:Q147"/>
    <mergeCell ref="F136:I136"/>
    <mergeCell ref="F137:I137"/>
    <mergeCell ref="F138:I138"/>
    <mergeCell ref="L135:M135"/>
    <mergeCell ref="N135:Q135"/>
    <mergeCell ref="M121:Q121"/>
    <mergeCell ref="M122:Q122"/>
    <mergeCell ref="F141:I141"/>
    <mergeCell ref="L141:M141"/>
    <mergeCell ref="N141:Q141"/>
    <mergeCell ref="F130:I130"/>
    <mergeCell ref="F131:I131"/>
    <mergeCell ref="L131:M131"/>
    <mergeCell ref="F124:I124"/>
    <mergeCell ref="L124:M124"/>
    <mergeCell ref="N124:Q124"/>
    <mergeCell ref="F128:I128"/>
    <mergeCell ref="L128:M128"/>
    <mergeCell ref="N128:Q128"/>
    <mergeCell ref="F129:I129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M119:P119"/>
    <mergeCell ref="D103:H103"/>
    <mergeCell ref="N103:Q103"/>
    <mergeCell ref="D104:H104"/>
    <mergeCell ref="N104:Q104"/>
    <mergeCell ref="N98:Q98"/>
    <mergeCell ref="N99:Q99"/>
    <mergeCell ref="N101:Q101"/>
    <mergeCell ref="D102:H102"/>
    <mergeCell ref="N102:Q102"/>
    <mergeCell ref="N93:Q93"/>
    <mergeCell ref="N94:Q94"/>
    <mergeCell ref="N95:Q95"/>
    <mergeCell ref="N96:Q96"/>
    <mergeCell ref="N89:Q89"/>
    <mergeCell ref="N90:Q90"/>
    <mergeCell ref="N91:Q91"/>
    <mergeCell ref="N92:Q92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4:J34"/>
    <mergeCell ref="M34:P34"/>
    <mergeCell ref="H35:J35"/>
    <mergeCell ref="M35:P35"/>
    <mergeCell ref="H32:J32"/>
    <mergeCell ref="M32:P32"/>
    <mergeCell ref="H33:J33"/>
    <mergeCell ref="M33:P33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phoneticPr fontId="35" type="noConversion"/>
  <hyperlinks>
    <hyperlink ref="F1:G1" location="C2" tooltip="Krycí list rozpočtu" display="1) Krycí list rozpočtu"/>
    <hyperlink ref="H1:K1" location="C85" tooltip="Rekapitulace rozpočtu" display="2) Rekapitulace rozpočtu"/>
    <hyperlink ref="L1" location="C12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818-20 - Oprava střešní k...</vt:lpstr>
      <vt:lpstr>'818-20 - Oprava střešní k...'!Názvy_tisku</vt:lpstr>
      <vt:lpstr>'Rekapitulace stavby'!Názvy_tisku</vt:lpstr>
      <vt:lpstr>'818-20 - Oprava střešní k...'!Oblast_tisku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JirkaNTB\Jirka</dc:creator>
  <cp:lastModifiedBy>Jirka</cp:lastModifiedBy>
  <dcterms:created xsi:type="dcterms:W3CDTF">2020-12-22T07:06:03Z</dcterms:created>
  <dcterms:modified xsi:type="dcterms:W3CDTF">2020-12-22T07:06:22Z</dcterms:modified>
</cp:coreProperties>
</file>