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lackback 2020\Kontejnery ST\Nábřežní\"/>
    </mc:Choice>
  </mc:AlternateContent>
  <xr:revisionPtr revIDLastSave="0" documentId="8_{286BAE11-B6BB-49BC-97F8-DCE873443A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01 20-04-60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'0001 20-04-60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'0001 20-04-60 Pol'!$A$1:$X$137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I54" i="1"/>
  <c r="I53" i="1"/>
  <c r="I52" i="1"/>
  <c r="G42" i="1"/>
  <c r="F42" i="1"/>
  <c r="G41" i="1"/>
  <c r="F41" i="1"/>
  <c r="H41" i="1" s="1"/>
  <c r="I41" i="1" s="1"/>
  <c r="G39" i="1"/>
  <c r="F39" i="1"/>
  <c r="H39" i="1" s="1"/>
  <c r="H43" i="1" s="1"/>
  <c r="G136" i="12"/>
  <c r="BA121" i="12"/>
  <c r="BA104" i="12"/>
  <c r="BA72" i="12"/>
  <c r="BA67" i="12"/>
  <c r="BA24" i="12"/>
  <c r="BA21" i="12"/>
  <c r="BA18" i="12"/>
  <c r="BA15" i="12"/>
  <c r="G9" i="12"/>
  <c r="M9" i="12" s="1"/>
  <c r="I9" i="12"/>
  <c r="I8" i="12" s="1"/>
  <c r="K9" i="12"/>
  <c r="K8" i="12" s="1"/>
  <c r="O9" i="12"/>
  <c r="O8" i="12" s="1"/>
  <c r="Q9" i="12"/>
  <c r="V9" i="12"/>
  <c r="V8" i="12" s="1"/>
  <c r="G12" i="12"/>
  <c r="M12" i="12" s="1"/>
  <c r="I12" i="12"/>
  <c r="K12" i="12"/>
  <c r="O12" i="12"/>
  <c r="Q12" i="12"/>
  <c r="V12" i="12"/>
  <c r="G14" i="12"/>
  <c r="I14" i="12"/>
  <c r="K14" i="12"/>
  <c r="M14" i="12"/>
  <c r="O14" i="12"/>
  <c r="Q14" i="12"/>
  <c r="V14" i="12"/>
  <c r="G17" i="12"/>
  <c r="I17" i="12"/>
  <c r="K17" i="12"/>
  <c r="M17" i="12"/>
  <c r="O17" i="12"/>
  <c r="Q17" i="12"/>
  <c r="V17" i="12"/>
  <c r="G20" i="12"/>
  <c r="I20" i="12"/>
  <c r="K20" i="12"/>
  <c r="M20" i="12"/>
  <c r="O20" i="12"/>
  <c r="Q20" i="12"/>
  <c r="Q8" i="12" s="1"/>
  <c r="V20" i="12"/>
  <c r="G23" i="12"/>
  <c r="I23" i="12"/>
  <c r="K23" i="12"/>
  <c r="M23" i="12"/>
  <c r="O23" i="12"/>
  <c r="Q23" i="12"/>
  <c r="V23" i="12"/>
  <c r="G26" i="12"/>
  <c r="I26" i="12"/>
  <c r="K26" i="12"/>
  <c r="M26" i="12"/>
  <c r="O26" i="12"/>
  <c r="Q26" i="12"/>
  <c r="V26" i="12"/>
  <c r="G29" i="12"/>
  <c r="G8" i="12" s="1"/>
  <c r="I29" i="12"/>
  <c r="K29" i="12"/>
  <c r="O29" i="12"/>
  <c r="Q29" i="12"/>
  <c r="V29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41" i="12"/>
  <c r="I41" i="12"/>
  <c r="K41" i="12"/>
  <c r="M41" i="12"/>
  <c r="O41" i="12"/>
  <c r="Q41" i="12"/>
  <c r="V41" i="12"/>
  <c r="G45" i="12"/>
  <c r="I45" i="12"/>
  <c r="K45" i="12"/>
  <c r="M45" i="12"/>
  <c r="O45" i="12"/>
  <c r="Q45" i="12"/>
  <c r="V45" i="12"/>
  <c r="G47" i="12"/>
  <c r="I47" i="12"/>
  <c r="K47" i="12"/>
  <c r="M47" i="12"/>
  <c r="O47" i="12"/>
  <c r="Q47" i="12"/>
  <c r="V47" i="12"/>
  <c r="G49" i="12"/>
  <c r="M49" i="12"/>
  <c r="V49" i="12"/>
  <c r="G50" i="12"/>
  <c r="I50" i="12"/>
  <c r="I49" i="12" s="1"/>
  <c r="K50" i="12"/>
  <c r="K49" i="12" s="1"/>
  <c r="M50" i="12"/>
  <c r="O50" i="12"/>
  <c r="O49" i="12" s="1"/>
  <c r="Q50" i="12"/>
  <c r="Q49" i="12" s="1"/>
  <c r="V50" i="12"/>
  <c r="G51" i="12"/>
  <c r="K51" i="12"/>
  <c r="Q51" i="12"/>
  <c r="G52" i="12"/>
  <c r="I52" i="12"/>
  <c r="I51" i="12" s="1"/>
  <c r="K52" i="12"/>
  <c r="M52" i="12"/>
  <c r="M51" i="12" s="1"/>
  <c r="O52" i="12"/>
  <c r="O51" i="12" s="1"/>
  <c r="Q52" i="12"/>
  <c r="V52" i="12"/>
  <c r="V51" i="12" s="1"/>
  <c r="G55" i="12"/>
  <c r="I55" i="12"/>
  <c r="I54" i="12" s="1"/>
  <c r="K55" i="12"/>
  <c r="M55" i="12"/>
  <c r="O55" i="12"/>
  <c r="Q55" i="12"/>
  <c r="Q54" i="12" s="1"/>
  <c r="V55" i="12"/>
  <c r="V54" i="12" s="1"/>
  <c r="G57" i="12"/>
  <c r="I57" i="12"/>
  <c r="K57" i="12"/>
  <c r="K54" i="12" s="1"/>
  <c r="M57" i="12"/>
  <c r="O57" i="12"/>
  <c r="O54" i="12" s="1"/>
  <c r="Q57" i="12"/>
  <c r="V57" i="12"/>
  <c r="G62" i="12"/>
  <c r="I62" i="12"/>
  <c r="K62" i="12"/>
  <c r="M62" i="12"/>
  <c r="O62" i="12"/>
  <c r="Q62" i="12"/>
  <c r="V62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71" i="12"/>
  <c r="M71" i="12" s="1"/>
  <c r="I71" i="12"/>
  <c r="K71" i="12"/>
  <c r="O71" i="12"/>
  <c r="Q71" i="12"/>
  <c r="V71" i="12"/>
  <c r="G74" i="12"/>
  <c r="I74" i="12"/>
  <c r="K74" i="12"/>
  <c r="M74" i="12"/>
  <c r="O74" i="12"/>
  <c r="Q74" i="12"/>
  <c r="V74" i="12"/>
  <c r="G78" i="12"/>
  <c r="M78" i="12" s="1"/>
  <c r="I78" i="12"/>
  <c r="K78" i="12"/>
  <c r="O78" i="12"/>
  <c r="Q78" i="12"/>
  <c r="V78" i="12"/>
  <c r="G81" i="12"/>
  <c r="I81" i="12"/>
  <c r="K81" i="12"/>
  <c r="M81" i="12"/>
  <c r="O81" i="12"/>
  <c r="Q81" i="12"/>
  <c r="V81" i="12"/>
  <c r="G83" i="12"/>
  <c r="I83" i="12"/>
  <c r="K83" i="12"/>
  <c r="M83" i="12"/>
  <c r="O83" i="12"/>
  <c r="Q83" i="12"/>
  <c r="V83" i="12"/>
  <c r="K85" i="12"/>
  <c r="Q85" i="12"/>
  <c r="G86" i="12"/>
  <c r="G85" i="12" s="1"/>
  <c r="I86" i="12"/>
  <c r="I85" i="12" s="1"/>
  <c r="K86" i="12"/>
  <c r="O86" i="12"/>
  <c r="O85" i="12" s="1"/>
  <c r="Q86" i="12"/>
  <c r="V86" i="12"/>
  <c r="V85" i="12" s="1"/>
  <c r="Q87" i="12"/>
  <c r="G88" i="12"/>
  <c r="G87" i="12" s="1"/>
  <c r="I88" i="12"/>
  <c r="I87" i="12" s="1"/>
  <c r="K88" i="12"/>
  <c r="K87" i="12" s="1"/>
  <c r="O88" i="12"/>
  <c r="Q88" i="12"/>
  <c r="V88" i="12"/>
  <c r="V87" i="12" s="1"/>
  <c r="G90" i="12"/>
  <c r="I90" i="12"/>
  <c r="K90" i="12"/>
  <c r="M90" i="12"/>
  <c r="O90" i="12"/>
  <c r="O87" i="12" s="1"/>
  <c r="Q90" i="12"/>
  <c r="V90" i="12"/>
  <c r="G94" i="12"/>
  <c r="M94" i="12" s="1"/>
  <c r="I94" i="12"/>
  <c r="K94" i="12"/>
  <c r="O94" i="12"/>
  <c r="Q94" i="12"/>
  <c r="V94" i="12"/>
  <c r="G96" i="12"/>
  <c r="I96" i="12"/>
  <c r="K96" i="12"/>
  <c r="M96" i="12"/>
  <c r="O96" i="12"/>
  <c r="Q96" i="12"/>
  <c r="V96" i="12"/>
  <c r="K100" i="12"/>
  <c r="O100" i="12"/>
  <c r="G101" i="12"/>
  <c r="G100" i="12" s="1"/>
  <c r="I101" i="12"/>
  <c r="I100" i="12" s="1"/>
  <c r="K101" i="12"/>
  <c r="M101" i="12"/>
  <c r="M100" i="12" s="1"/>
  <c r="O101" i="12"/>
  <c r="Q101" i="12"/>
  <c r="Q100" i="12" s="1"/>
  <c r="V101" i="12"/>
  <c r="V100" i="12" s="1"/>
  <c r="G102" i="12"/>
  <c r="O102" i="12"/>
  <c r="V102" i="12"/>
  <c r="G103" i="12"/>
  <c r="M103" i="12" s="1"/>
  <c r="M102" i="12" s="1"/>
  <c r="I103" i="12"/>
  <c r="I102" i="12" s="1"/>
  <c r="K103" i="12"/>
  <c r="K102" i="12" s="1"/>
  <c r="O103" i="12"/>
  <c r="Q103" i="12"/>
  <c r="Q102" i="12" s="1"/>
  <c r="V103" i="12"/>
  <c r="G106" i="12"/>
  <c r="I106" i="12"/>
  <c r="I105" i="12" s="1"/>
  <c r="K106" i="12"/>
  <c r="M106" i="12"/>
  <c r="O106" i="12"/>
  <c r="O105" i="12" s="1"/>
  <c r="Q106" i="12"/>
  <c r="Q105" i="12" s="1"/>
  <c r="V106" i="12"/>
  <c r="G107" i="12"/>
  <c r="G105" i="12" s="1"/>
  <c r="I107" i="12"/>
  <c r="K107" i="12"/>
  <c r="K105" i="12" s="1"/>
  <c r="O107" i="12"/>
  <c r="Q107" i="12"/>
  <c r="V107" i="12"/>
  <c r="G108" i="12"/>
  <c r="I108" i="12"/>
  <c r="K108" i="12"/>
  <c r="M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I110" i="12"/>
  <c r="K110" i="12"/>
  <c r="M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V105" i="12" s="1"/>
  <c r="G114" i="12"/>
  <c r="I114" i="12"/>
  <c r="K114" i="12"/>
  <c r="M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I116" i="12"/>
  <c r="K116" i="12"/>
  <c r="M116" i="12"/>
  <c r="O116" i="12"/>
  <c r="Q116" i="12"/>
  <c r="V116" i="12"/>
  <c r="G117" i="12"/>
  <c r="M117" i="12" s="1"/>
  <c r="I117" i="12"/>
  <c r="K117" i="12"/>
  <c r="O117" i="12"/>
  <c r="Q117" i="12"/>
  <c r="V117" i="12"/>
  <c r="G120" i="12"/>
  <c r="G119" i="12" s="1"/>
  <c r="I120" i="12"/>
  <c r="I119" i="12" s="1"/>
  <c r="K120" i="12"/>
  <c r="K119" i="12" s="1"/>
  <c r="O120" i="12"/>
  <c r="O119" i="12" s="1"/>
  <c r="Q120" i="12"/>
  <c r="V120" i="12"/>
  <c r="V119" i="12" s="1"/>
  <c r="G122" i="12"/>
  <c r="M122" i="12" s="1"/>
  <c r="I122" i="12"/>
  <c r="K122" i="12"/>
  <c r="O122" i="12"/>
  <c r="Q122" i="12"/>
  <c r="Q119" i="12" s="1"/>
  <c r="V122" i="12"/>
  <c r="G123" i="12"/>
  <c r="M123" i="12" s="1"/>
  <c r="I123" i="12"/>
  <c r="K123" i="12"/>
  <c r="O123" i="12"/>
  <c r="Q123" i="12"/>
  <c r="V123" i="12"/>
  <c r="G124" i="12"/>
  <c r="I124" i="12"/>
  <c r="K124" i="12"/>
  <c r="M124" i="12"/>
  <c r="O124" i="12"/>
  <c r="Q124" i="12"/>
  <c r="V124" i="12"/>
  <c r="G125" i="12"/>
  <c r="M125" i="12" s="1"/>
  <c r="I125" i="12"/>
  <c r="K125" i="12"/>
  <c r="O125" i="12"/>
  <c r="Q125" i="12"/>
  <c r="V125" i="12"/>
  <c r="G127" i="12"/>
  <c r="M127" i="12" s="1"/>
  <c r="I127" i="12"/>
  <c r="K127" i="12"/>
  <c r="K126" i="12" s="1"/>
  <c r="O127" i="12"/>
  <c r="O126" i="12" s="1"/>
  <c r="Q127" i="12"/>
  <c r="V127" i="12"/>
  <c r="V126" i="12" s="1"/>
  <c r="G128" i="12"/>
  <c r="G126" i="12" s="1"/>
  <c r="I128" i="12"/>
  <c r="K128" i="12"/>
  <c r="M128" i="12"/>
  <c r="O128" i="12"/>
  <c r="Q128" i="12"/>
  <c r="Q126" i="12" s="1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I132" i="12"/>
  <c r="K132" i="12"/>
  <c r="M132" i="12"/>
  <c r="O132" i="12"/>
  <c r="Q132" i="12"/>
  <c r="V132" i="12"/>
  <c r="G133" i="12"/>
  <c r="M133" i="12" s="1"/>
  <c r="I133" i="12"/>
  <c r="K133" i="12"/>
  <c r="O133" i="12"/>
  <c r="Q133" i="12"/>
  <c r="V133" i="12"/>
  <c r="G134" i="12"/>
  <c r="I134" i="12"/>
  <c r="I126" i="12" s="1"/>
  <c r="K134" i="12"/>
  <c r="M134" i="12"/>
  <c r="O134" i="12"/>
  <c r="Q134" i="12"/>
  <c r="V134" i="12"/>
  <c r="AE136" i="12"/>
  <c r="I20" i="1"/>
  <c r="I19" i="1"/>
  <c r="I18" i="1"/>
  <c r="I17" i="1"/>
  <c r="I16" i="1"/>
  <c r="AZ46" i="1"/>
  <c r="F43" i="1"/>
  <c r="G43" i="1"/>
  <c r="G25" i="1" s="1"/>
  <c r="A25" i="1" s="1"/>
  <c r="A26" i="1" s="1"/>
  <c r="G26" i="1" s="1"/>
  <c r="H42" i="1"/>
  <c r="I42" i="1" s="1"/>
  <c r="H40" i="1"/>
  <c r="I40" i="1" s="1"/>
  <c r="I63" i="1" l="1"/>
  <c r="J54" i="1" s="1"/>
  <c r="G28" i="1"/>
  <c r="G23" i="1"/>
  <c r="M54" i="12"/>
  <c r="M126" i="12"/>
  <c r="M105" i="12"/>
  <c r="M8" i="12"/>
  <c r="G54" i="12"/>
  <c r="AF136" i="12"/>
  <c r="M120" i="12"/>
  <c r="M119" i="12" s="1"/>
  <c r="M86" i="12"/>
  <c r="M85" i="12" s="1"/>
  <c r="M88" i="12"/>
  <c r="M87" i="12" s="1"/>
  <c r="M29" i="12"/>
  <c r="M107" i="12"/>
  <c r="I39" i="1"/>
  <c r="I43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J57" i="1" l="1"/>
  <c r="J56" i="1"/>
  <c r="J61" i="1"/>
  <c r="J53" i="1"/>
  <c r="J59" i="1"/>
  <c r="J60" i="1"/>
  <c r="J52" i="1"/>
  <c r="J55" i="1"/>
  <c r="J62" i="1"/>
  <c r="J58" i="1"/>
  <c r="A23" i="1"/>
  <c r="A24" i="1" s="1"/>
  <c r="G24" i="1" s="1"/>
  <c r="A27" i="1" s="1"/>
  <c r="A29" i="1" s="1"/>
  <c r="G29" i="1" s="1"/>
  <c r="G27" i="1" s="1"/>
  <c r="J39" i="1"/>
  <c r="J43" i="1" s="1"/>
  <c r="J41" i="1"/>
  <c r="J42" i="1"/>
  <c r="J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Čapek</author>
  </authors>
  <commentList>
    <comment ref="S6" authorId="0" shapeId="0" xr:uid="{484B062B-9A6D-4990-8452-CF5873E03AC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D424CA6-460A-4557-B0D1-8000DA17741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<sst xmlns="http://schemas.openxmlformats.org/spreadsheetml/2006/main" count="762" uniqueCount="316">
  <si>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</si>
  <si>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</si>
  <si>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</si>
  <si>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</si>
  <si>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</si>
  <si>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</si>
  <si>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</si>
  <si>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</si>
  <si>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</si>
  <si>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</si>
  <si>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</si>
  <si>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</si>
  <si>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</si>
  <si>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</si>
  <si>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</si>
  <si>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</si>
  <si>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</si>
  <si>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</si>
  <si>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</si>
  <si>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</si>
  <si>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</si>
  <si>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</si>
  <si>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</si>
  <si>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</si>
  <si>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</si>
  <si>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</si>
  <si>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</si>
  <si>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</si>
  <si>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</si>
  <si>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</si>
  <si>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</si>
  <si>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</si>
  <si>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</si>
  <si>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</si>
  <si>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</si>
  <si>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</si>
  <si>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</si>
  <si>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</si>
  <si>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</si>
  <si>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</si>
  <si>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</si>
  <si>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</si>
  <si>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</si>
  <si>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20-04-60</t>
  </si>
  <si>
    <t>Zřízení kontejnerových stání</t>
  </si>
  <si>
    <t>0001</t>
  </si>
  <si>
    <t>Kontejnerové stání</t>
  </si>
  <si>
    <t>Objekt:</t>
  </si>
  <si>
    <t>Rozpočet:</t>
  </si>
  <si>
    <t>CN192018</t>
  </si>
  <si>
    <t>Kontejnerové stání Nábřežní, Strakonice</t>
  </si>
  <si>
    <t>Město Strakonice</t>
  </si>
  <si>
    <t>00251810</t>
  </si>
  <si>
    <t>BLACKBACK s.r.o.</t>
  </si>
  <si>
    <t>Podkovářská 800/6</t>
  </si>
  <si>
    <t>19000</t>
  </si>
  <si>
    <t>24763071</t>
  </si>
  <si>
    <t>CZ24763071</t>
  </si>
  <si>
    <t>Dle výběrového řízení</t>
  </si>
  <si>
    <t>01234567</t>
  </si>
  <si>
    <t>Stavba</t>
  </si>
  <si>
    <t>Stavební objekt</t>
  </si>
  <si>
    <t>Celkem za stavbu</t>
  </si>
  <si>
    <t>CZK</t>
  </si>
  <si>
    <t>#POPR</t>
  </si>
  <si>
    <t>Popis rozpočtu: 20-04-60 - Zřízení kontejnerových stání</t>
  </si>
  <si>
    <t>Rozpočet neřeší případnou ochranu vedení přes výkop pro kontejnery</t>
  </si>
  <si>
    <t>Rekapitulace dílů</t>
  </si>
  <si>
    <t>Typ dílu</t>
  </si>
  <si>
    <t>1</t>
  </si>
  <si>
    <t>Zemní práce</t>
  </si>
  <si>
    <t>18</t>
  </si>
  <si>
    <t>Povrchové úpravy terénu</t>
  </si>
  <si>
    <t>4</t>
  </si>
  <si>
    <t>Vodorovné konstrukce</t>
  </si>
  <si>
    <t>5</t>
  </si>
  <si>
    <t>Komunikace</t>
  </si>
  <si>
    <t>9</t>
  </si>
  <si>
    <t>Ostatní konstrukce, bourání</t>
  </si>
  <si>
    <t>91</t>
  </si>
  <si>
    <t>Doplňující práce na komunikaci</t>
  </si>
  <si>
    <t>95</t>
  </si>
  <si>
    <t>Dokončovací konstrukce na pozemních stavbách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</si>
  <si>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</si>
  <si>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</si>
  <si>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</si>
  <si>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</si>
  <si>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</si>
  <si>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</si>
  <si>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</si>
  <si>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</si>
  <si>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</si>
  <si>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</si>
  <si>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</si>
  <si>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</si>
  <si>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</si>
  <si>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</si>
  <si>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</si>
  <si>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</si>
  <si>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</si>
  <si>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</si>
  <si>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</si>
  <si>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</si>
  <si>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</si>
  <si>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</si>
  <si>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</si>
  <si>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</si>
  <si>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</si>
  <si>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</si>
  <si>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</si>
  <si>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</si>
  <si>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</si>
  <si>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</si>
  <si>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</si>
  <si>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</si>
  <si>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</si>
  <si>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</si>
  <si>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</si>
  <si>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</si>
  <si>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</si>
  <si>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113106121R00</t>
  </si>
  <si>
    <t>Rozebrání komunikací pro pěší s jakýmkoliv ložem a výplní spár_x000D_
 z betonových nebo kameninových dlaždic nebo tvarovek</t>
  </si>
  <si>
    <t>m2</t>
  </si>
  <si>
    <t>822-1</t>
  </si>
  <si>
    <t>RTS 20/ I</t>
  </si>
  <si>
    <t>Práce</t>
  </si>
  <si>
    <t>POL1_1</t>
  </si>
  <si>
    <t>s přemístěním hmot na skládku na vzdálenost do 3 m nebo s naložením na dopravní prostředek</t>
  </si>
  <si>
    <t>SPI</t>
  </si>
  <si>
    <t>34*2,7+4*2,7</t>
  </si>
  <si>
    <t>VV</t>
  </si>
  <si>
    <t>113107112R00</t>
  </si>
  <si>
    <t>Odstranění podkladů nebo krytů z kameniva těženého, v ploše jednotlivě do 200 m2, o tloušťce vrstvy přes 100 do 200 mm</t>
  </si>
  <si>
    <t>RTS 15/ I</t>
  </si>
  <si>
    <t>102,6*1,1</t>
  </si>
  <si>
    <t>113202111R00</t>
  </si>
  <si>
    <t>Vytrhání obrub z krajníků nebo obrubníků stojatých</t>
  </si>
  <si>
    <t>m</t>
  </si>
  <si>
    <t>s vybouráním lože, s přemístěním hmot na skládku na vzdálenost do 3 m nebo naložením na dopravní prostředek</t>
  </si>
  <si>
    <t>34*2+4</t>
  </si>
  <si>
    <t>121101101R00</t>
  </si>
  <si>
    <t>Sejmutí ornice s přemístěním na vzdálenost do 50 m</t>
  </si>
  <si>
    <t>m3</t>
  </si>
  <si>
    <t>800-1</t>
  </si>
  <si>
    <t>nebo lesní půdy, s vodorovným přemístěním na hromady v místě upotřebení nebo na dočasné či trvalé skládky se složením</t>
  </si>
  <si>
    <t>38*3,9*0,2</t>
  </si>
  <si>
    <t>131201111R00</t>
  </si>
  <si>
    <t>Hloubení nezapažených jam a zářezů do 100 m3, v hornině 3,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</si>
  <si>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</si>
  <si>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30,231*2,45*1,37</t>
  </si>
  <si>
    <t>131201119R00</t>
  </si>
  <si>
    <t xml:space="preserve">Hloubení nezapažených jam a zářezů příplatek za lepivost, v hornině 3,  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</si>
  <si>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</si>
  <si>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</si>
  <si>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</si>
  <si>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162701109R00</t>
  </si>
  <si>
    <t>Vodorovné přemístění výkopku příplatek k ceně za každých dalších i započatých 1 000 m přes 10 000 m_x000D_
 z horniny 1 až 4</t>
  </si>
  <si>
    <t>30,231*2,45*1,37*14</t>
  </si>
  <si>
    <t>167101101R00</t>
  </si>
  <si>
    <t>Nakládání, skládání, překládání neulehlého výkopku nakládání výkopku_x000D_
 do 100 m3, z horniny 1 až 4</t>
  </si>
  <si>
    <t>174101101R00</t>
  </si>
  <si>
    <t>Zásyp sypaninou se zhutněním jam, šachet, rýh nebo kolem objektů v těchto vykopávkách</t>
  </si>
  <si>
    <t>z jakékoliv horniny s uložením výkopku po vrstvách,</t>
  </si>
  <si>
    <t>30,231*2,6*1,03</t>
  </si>
  <si>
    <t/>
  </si>
  <si>
    <t>-9*3,14*0,95*0,95*1</t>
  </si>
  <si>
    <t>-3*3,14*0,75*0,75*1</t>
  </si>
  <si>
    <t>-2*3,14*0,6*0,6*1</t>
  </si>
  <si>
    <t>181101111R00</t>
  </si>
  <si>
    <t>Úprava pláně v zářezech bez rozlišení horniny, se zhutněním - ručně</t>
  </si>
  <si>
    <t>vyrovnáním výškových rozdílů, ploch vodorovných a ploch do sklonu 1 : 5.</t>
  </si>
  <si>
    <t>spodní vrstva : 30,231*2,3</t>
  </si>
  <si>
    <t>zámková dlažba : 33,101*6,9*1,1</t>
  </si>
  <si>
    <t>199000002R00</t>
  </si>
  <si>
    <t>Poplatky za skládku horniny 1- 4</t>
  </si>
  <si>
    <t>583319002R</t>
  </si>
  <si>
    <t>kamenivo přírodní těžené frakce 32,0 až 63,0 mm; Jihomoravský kraj</t>
  </si>
  <si>
    <t>t</t>
  </si>
  <si>
    <t>SPCM</t>
  </si>
  <si>
    <t>Specifikace</t>
  </si>
  <si>
    <t>POL3_1</t>
  </si>
  <si>
    <t>47,89442*1,8*1,05</t>
  </si>
  <si>
    <t>180-001</t>
  </si>
  <si>
    <t>Vytržení a likvidace, nebo přesazení stromu</t>
  </si>
  <si>
    <t>kus</t>
  </si>
  <si>
    <t>Vlastní</t>
  </si>
  <si>
    <t>Indiv</t>
  </si>
  <si>
    <t>451315111R00</t>
  </si>
  <si>
    <t>Podklad. nebo vyrovnáv. vrstva z betonu prostého beton C 25/30, tloušťka do 100 mm</t>
  </si>
  <si>
    <t>821-1</t>
  </si>
  <si>
    <t>2,3*30,231*2</t>
  </si>
  <si>
    <t>564831111R00</t>
  </si>
  <si>
    <t>Podklad ze štěrkodrti s rozprostřením a zhutněním frakce 0-63 mm, tloušťka po zhutnění 100 mm</t>
  </si>
  <si>
    <t>30,231*2,3</t>
  </si>
  <si>
    <t>564851111R00</t>
  </si>
  <si>
    <t>Podklad ze štěrkodrti s rozprostřením a zhutněním frakce 0-63 mm, tloušťka po zhutnění 150 mm</t>
  </si>
  <si>
    <t>3,64*30,231*1,1</t>
  </si>
  <si>
    <t>-9*3,14*0,95*0,95</t>
  </si>
  <si>
    <t>-3*3,14*0,75*0,75</t>
  </si>
  <si>
    <t>-2*3,14*0,6*0,6</t>
  </si>
  <si>
    <t>572952111R00</t>
  </si>
  <si>
    <t>Vyspravení krytu po překopech pro inženýrské sítě asfaltovým betonem, po zhutnění tloušťky 30 až 50 mm</t>
  </si>
  <si>
    <t>RTS 18/ II</t>
  </si>
  <si>
    <t>POL1_</t>
  </si>
  <si>
    <t>30,231*0,3</t>
  </si>
  <si>
    <t>572952112R00</t>
  </si>
  <si>
    <t>Vyspravení krytu po překopech pro inženýrské sítě asfaltovým betonem, po zhutnění tloušťky přes  50 do  70 mm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</si>
  <si>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</si>
  <si>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</si>
  <si>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</si>
  <si>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34,1*3,62</t>
  </si>
  <si>
    <t>596215040R00</t>
  </si>
  <si>
    <t>Kladení zámkové dlažby do drtě tloušťka dlažby 80 mm, tloušťka lože 40 mm</t>
  </si>
  <si>
    <t>33,101*3,26</t>
  </si>
  <si>
    <t>596291113R00</t>
  </si>
  <si>
    <t>Řezání zámkové dlažby tloušťky 80 mm</t>
  </si>
  <si>
    <t>34,1*2</t>
  </si>
  <si>
    <t>9*3,14*1,9</t>
  </si>
  <si>
    <t>3*3,14*1,5</t>
  </si>
  <si>
    <t>59245020R</t>
  </si>
  <si>
    <t>dlažba betonová zámková, dvouvrstvá; kost; šedá; l = 200 mm; š = 165 mm; tl. 60,0 mm</t>
  </si>
  <si>
    <t>POL3_</t>
  </si>
  <si>
    <t>33,101*3,64*1,1</t>
  </si>
  <si>
    <t>-7,612</t>
  </si>
  <si>
    <t>59245030R</t>
  </si>
  <si>
    <t>dlažba betonová zámková, dvouvrstvá; kost; šedá; l = 200 mm; š = 165 mm; tl. 80,0 mm</t>
  </si>
  <si>
    <t>107,90926*1,1</t>
  </si>
  <si>
    <t>59245264R</t>
  </si>
  <si>
    <t>dlažba betonová dvouvrstvá; obdélník; dlaždice pro nevidomé; červená; l = 200 mm; š = 100 mm; tl. 80,0 mm</t>
  </si>
  <si>
    <t>34,6*0,2*1,1</t>
  </si>
  <si>
    <t>9-001</t>
  </si>
  <si>
    <t>D+M Parkovací zábrana</t>
  </si>
  <si>
    <t>917762111RT7</t>
  </si>
  <si>
    <t>Osazení silničního nebo chodníkového obrubníku včetně dodávky betonovéího obrubníku_x000D_
 rozměru 1000/150/250 mm, ležatého, s boční opěrou z betonu prostého, do lože z betonu prostého C 12/15</t>
  </si>
  <si>
    <t>S dodáním hmot pro lože tl. 80-100 mm.</t>
  </si>
  <si>
    <t>917862111RT5</t>
  </si>
  <si>
    <t>Osazení silničního nebo chodníkového obrubníku včetně dodávky betonovéího obrubníku_x000D_
 rozměru 1000/100/250 mm, stojatého, s boční opěrou z betonu prostého, do lože z betonu prostého C 12/15</t>
  </si>
  <si>
    <t>33,1+34,1+34,1+6,82+6,82</t>
  </si>
  <si>
    <t>-4</t>
  </si>
  <si>
    <t>917932121RT2</t>
  </si>
  <si>
    <t>Osazení silniční přídlažby  z betonových dlaždic o rozměru 500x250 mm,  , lože z betonu C16/20, včetně dodávky přídlažby</t>
  </si>
  <si>
    <t>30,231</t>
  </si>
  <si>
    <t>918101111R00</t>
  </si>
  <si>
    <t>Lože pod obrubníky, krajníky nebo obruby z betonu prostého C 12/15</t>
  </si>
  <si>
    <t>z dlažebních kostek z betonu prostého</t>
  </si>
  <si>
    <t>110,94*0,25*0,3*1,03</t>
  </si>
  <si>
    <t>4*0,3*0,35*1,03</t>
  </si>
  <si>
    <t>95-001</t>
  </si>
  <si>
    <t>Napojení na stávající konstrukce, řešení detailů, včetně dodávek materiálů</t>
  </si>
  <si>
    <t>kpl</t>
  </si>
  <si>
    <t>998011001R00</t>
  </si>
  <si>
    <t>Přesun hmot pro budovy s nosnou konstrukcí zděnou výšky do 6 m</t>
  </si>
  <si>
    <t>801-1</t>
  </si>
  <si>
    <t>přesun hmot pro budovy občanské výstavby (JKSO 801), budovy pro bydlení (JKSO 803) budovy pro výrobu a služby (JKSO 812) s nosnou svislou konstrukcí zděnou z cihel nebo tvárnic nebo kovovou</t>
  </si>
  <si>
    <t>767-001</t>
  </si>
  <si>
    <t>K1 Dodávka kontejneru o kubatuře 5 m3 vč dopravy, SKLO</t>
  </si>
  <si>
    <t>767-002</t>
  </si>
  <si>
    <t>K2 Dodávka kontejneru o kubatuře 5 m3 vč dopravy, PAPÍR</t>
  </si>
  <si>
    <t>767-003</t>
  </si>
  <si>
    <t>K3 Dodávka kontejneru o kubatuře 5 m3 vč dopravy, PLASTY</t>
  </si>
  <si>
    <t>767-004</t>
  </si>
  <si>
    <t>K4 Dodávka kontejneru o kubatuře 3 m3 vč dopravy, SKLO</t>
  </si>
  <si>
    <t>767-005</t>
  </si>
  <si>
    <t>K5 Dodávka kontejneru o kubatuře 3 m3 vč dopravy, BIO</t>
  </si>
  <si>
    <t>767-006</t>
  </si>
  <si>
    <t>K6 Dodávka kontejneru o kubatuře 5 m3 vč dopravy, TEXTIL</t>
  </si>
  <si>
    <t>767-007</t>
  </si>
  <si>
    <t>K7 Dodávka kontejneru o kubatuře 3 m3 vč dopravy, ELEKTRO</t>
  </si>
  <si>
    <t>767-008</t>
  </si>
  <si>
    <t>K8 Dodávka kontejneru o kubatuře 1,5 m3 vč dopravy, olej (nadzemní)</t>
  </si>
  <si>
    <t>767990001RT1</t>
  </si>
  <si>
    <t>Montáž kontejneru na odpad o kubatuře 5 m3</t>
  </si>
  <si>
    <t>POL1_7</t>
  </si>
  <si>
    <t>767990002RT1</t>
  </si>
  <si>
    <t>Montáž kontejneru na odpad o kubatuře 3 m3</t>
  </si>
  <si>
    <t>767990003RT1</t>
  </si>
  <si>
    <t>Montáž kontejneru na odpad o kubatuře 1,5 m3, nadzemní</t>
  </si>
  <si>
    <t>998767202R00</t>
  </si>
  <si>
    <t>Přesun hmot pro kovové stavební doplňk. konstrukce v objektech výšky do 12 m</t>
  </si>
  <si>
    <t>800-767</t>
  </si>
  <si>
    <t>Přesun hmot</t>
  </si>
  <si>
    <t>POL7_</t>
  </si>
  <si>
    <t>50 m vodorovně</t>
  </si>
  <si>
    <t>979087112R00</t>
  </si>
  <si>
    <t xml:space="preserve">Vodorovná doprava suti a vybouraných hmot nakládání suti na dopravní prostředky,  </t>
  </si>
  <si>
    <t>se složením a hrubým urovnáním nebo s přeložením na jiný dopravní prostředek kromě lodi, vč. příplatku za každých dalších i započatých 1000 m přes 1000 m,</t>
  </si>
  <si>
    <t>979081111R00</t>
  </si>
  <si>
    <t>Odvoz suti a vybouraných hmot na skládku do 1 km</t>
  </si>
  <si>
    <t>801-3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</si>
  <si>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</si>
  <si>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</si>
  <si>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</si>
  <si>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</si>
  <si>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979990001R00</t>
  </si>
  <si>
    <t>Poplatek za skládku stavební suti</t>
  </si>
  <si>
    <t>005121R</t>
  </si>
  <si>
    <t>Zařízení staveniště</t>
  </si>
  <si>
    <t>Soubor</t>
  </si>
  <si>
    <t>VRN</t>
  </si>
  <si>
    <t>POL99_8</t>
  </si>
  <si>
    <t>VRN0</t>
  </si>
  <si>
    <t>Ztížené výrobní podmínky</t>
  </si>
  <si>
    <t>VRN1</t>
  </si>
  <si>
    <t>Oborová přirážka</t>
  </si>
  <si>
    <t>VRN2</t>
  </si>
  <si>
    <t>Přesun stavebních kapacit</t>
  </si>
  <si>
    <t>VRN3</t>
  </si>
  <si>
    <t>Mimostaveništní doprava</t>
  </si>
  <si>
    <t>VRN5</t>
  </si>
  <si>
    <t>Provoz investora</t>
  </si>
  <si>
    <t>VRN6</t>
  </si>
  <si>
    <t>Kompletační činnost (IČD)</t>
  </si>
  <si>
    <t>VRN7</t>
  </si>
  <si>
    <t>Rezerva rozpočtu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</si>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</sst>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7" fillId="0" borderId="39" xfId="0" applyFont="1" applyBorder="1" applyAlignment="1">
      <alignment vertical="top"/>
    </xf>
    <xf numFmtId="49" fontId="17" fillId="0" borderId="40" xfId="0" applyNumberFormat="1" applyFont="1" applyBorder="1" applyAlignment="1">
      <alignment vertical="top"/>
    </xf>
    <xf numFmtId="0" fontId="17" fillId="0" borderId="40" xfId="0" applyFont="1" applyBorder="1" applyAlignment="1">
      <alignment horizontal="center" vertical="top" shrinkToFit="1"/>
    </xf>
    <xf numFmtId="164" fontId="17" fillId="0" borderId="40" xfId="0" applyNumberFormat="1" applyFont="1" applyBorder="1" applyAlignment="1">
      <alignment vertical="top" shrinkToFit="1"/>
    </xf>
    <xf numFmtId="4" fontId="17" fillId="4" borderId="40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0" fontId="17" fillId="0" borderId="43" xfId="0" applyFont="1" applyBorder="1" applyAlignment="1">
      <alignment horizontal="center" vertical="top" shrinkToFit="1"/>
    </xf>
    <xf numFmtId="164" fontId="17" fillId="0" borderId="43" xfId="0" applyNumberFormat="1" applyFont="1" applyBorder="1" applyAlignment="1">
      <alignment vertical="top" shrinkToFit="1"/>
    </xf>
    <xf numFmtId="4" fontId="17" fillId="4" borderId="43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0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3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5" t="s">
        <v>39</v>
      </c>
      <c r="B2" s="75"/>
      <c r="C2" s="75"/>
      <c r="D2" s="75"/>
      <c r="E2" s="75"/>
      <c r="F2" s="75"/>
      <c r="G2" s="75"/>
    </row>
  </sheetData>
  <sheetProtection algorithmName="SHA-512" hashValue="XpjniVOvDgOXmiIegdBcHM47BvtEZwh/iZu51/ShUI2cK+PV6X2AwdorEeAqnF7MgwsD4UCHKczqUw+xZ7Oz1Q==" saltValue="kD+toz6/MWvLxnzCffcYc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66"/>
  <sheetViews>
    <sheetView showGridLines="0" topLeftCell="B27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7" t="s">
        <v>36</v>
      </c>
      <c r="B1" s="76" t="s">
        <v>41</v>
      </c>
      <c r="C1" s="77"/>
      <c r="D1" s="77"/>
      <c r="E1" s="77"/>
      <c r="F1" s="77"/>
      <c r="G1" s="77"/>
      <c r="H1" s="77"/>
      <c r="I1" s="77"/>
      <c r="J1" s="78"/>
    </row>
    <row r="2" spans="1:15" ht="36" customHeight="1" x14ac:dyDescent="0.2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09">
        <v>1415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129" t="s">
        <v>51</v>
      </c>
      <c r="E5" s="91"/>
      <c r="F5" s="91"/>
      <c r="G5" s="91"/>
      <c r="H5" s="18" t="s">
        <v>40</v>
      </c>
      <c r="I5" s="130" t="s">
        <v>52</v>
      </c>
      <c r="J5" s="8"/>
    </row>
    <row r="6" spans="1:15" ht="15.75" customHeight="1" x14ac:dyDescent="0.2">
      <c r="A6" s="2"/>
      <c r="B6" s="28"/>
      <c r="C6" s="54"/>
      <c r="D6" s="85"/>
      <c r="E6" s="92"/>
      <c r="F6" s="92"/>
      <c r="G6" s="92"/>
      <c r="H6" s="18" t="s">
        <v>34</v>
      </c>
      <c r="I6" s="22"/>
      <c r="J6" s="8"/>
    </row>
    <row r="7" spans="1:15" ht="15.75" customHeight="1" x14ac:dyDescent="0.2">
      <c r="A7" s="2"/>
      <c r="B7" s="29"/>
      <c r="C7" s="55"/>
      <c r="D7" s="52"/>
      <c r="E7" s="93"/>
      <c r="F7" s="94"/>
      <c r="G7" s="94"/>
      <c r="H7" s="24"/>
      <c r="I7" s="23"/>
      <c r="J7" s="34"/>
    </row>
    <row r="8" spans="1:15" ht="24" hidden="1" customHeight="1" x14ac:dyDescent="0.2">
      <c r="A8" s="2"/>
      <c r="B8" s="31" t="s">
        <v>20</v>
      </c>
      <c r="D8" s="111" t="s">
        <v>53</v>
      </c>
      <c r="H8" s="18" t="s">
        <v>40</v>
      </c>
      <c r="I8" s="130" t="s">
        <v>56</v>
      </c>
      <c r="J8" s="8"/>
    </row>
    <row r="9" spans="1:15" ht="15.75" hidden="1" customHeight="1" x14ac:dyDescent="0.2">
      <c r="A9" s="2"/>
      <c r="B9" s="2"/>
      <c r="D9" s="111" t="s">
        <v>54</v>
      </c>
      <c r="H9" s="18" t="s">
        <v>34</v>
      </c>
      <c r="I9" s="130" t="s">
        <v>57</v>
      </c>
      <c r="J9" s="8"/>
    </row>
    <row r="10" spans="1:15" ht="15.75" hidden="1" customHeight="1" x14ac:dyDescent="0.2">
      <c r="A10" s="2"/>
      <c r="B10" s="35"/>
      <c r="C10" s="55"/>
      <c r="D10" s="110" t="s">
        <v>55</v>
      </c>
      <c r="E10" s="56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 t="s">
        <v>58</v>
      </c>
      <c r="E11" s="131"/>
      <c r="F11" s="131"/>
      <c r="G11" s="131"/>
      <c r="H11" s="18" t="s">
        <v>40</v>
      </c>
      <c r="I11" s="136" t="s">
        <v>59</v>
      </c>
      <c r="J11" s="8"/>
    </row>
    <row r="12" spans="1:15" ht="15.75" customHeight="1" x14ac:dyDescent="0.2">
      <c r="A12" s="2"/>
      <c r="B12" s="28"/>
      <c r="C12" s="54"/>
      <c r="D12" s="132"/>
      <c r="E12" s="132"/>
      <c r="F12" s="132"/>
      <c r="G12" s="132"/>
      <c r="H12" s="18" t="s">
        <v>34</v>
      </c>
      <c r="I12" s="137"/>
      <c r="J12" s="8"/>
    </row>
    <row r="13" spans="1:15" ht="15.75" customHeight="1" x14ac:dyDescent="0.2">
      <c r="A13" s="2"/>
      <c r="B13" s="29"/>
      <c r="C13" s="55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7"/>
      <c r="D14" s="58"/>
      <c r="E14" s="59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0"/>
      <c r="D15" s="53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201" t="s">
        <v>24</v>
      </c>
      <c r="B16" s="38" t="s">
        <v>24</v>
      </c>
      <c r="C16" s="61"/>
      <c r="D16" s="62"/>
      <c r="E16" s="82"/>
      <c r="F16" s="83"/>
      <c r="G16" s="82"/>
      <c r="H16" s="83"/>
      <c r="I16" s="82">
        <f>SUMIF(F52:F62,A16,I52:I62)+SUMIF(F52:F62,"PSU",I52:I62)</f>
        <v>0</v>
      </c>
      <c r="J16" s="84"/>
    </row>
    <row r="17" spans="1:10" ht="23.25" customHeight="1" x14ac:dyDescent="0.2">
      <c r="A17" s="201" t="s">
        <v>25</v>
      </c>
      <c r="B17" s="38" t="s">
        <v>25</v>
      </c>
      <c r="C17" s="61"/>
      <c r="D17" s="62"/>
      <c r="E17" s="82"/>
      <c r="F17" s="83"/>
      <c r="G17" s="82"/>
      <c r="H17" s="83"/>
      <c r="I17" s="82">
        <f>SUMIF(F52:F62,A17,I52:I62)</f>
        <v>0</v>
      </c>
      <c r="J17" s="84"/>
    </row>
    <row r="18" spans="1:10" ht="23.25" customHeight="1" x14ac:dyDescent="0.2">
      <c r="A18" s="201" t="s">
        <v>26</v>
      </c>
      <c r="B18" s="38" t="s">
        <v>26</v>
      </c>
      <c r="C18" s="61"/>
      <c r="D18" s="62"/>
      <c r="E18" s="82"/>
      <c r="F18" s="83"/>
      <c r="G18" s="82"/>
      <c r="H18" s="83"/>
      <c r="I18" s="82">
        <f>SUMIF(F52:F62,A18,I52:I62)</f>
        <v>0</v>
      </c>
      <c r="J18" s="84"/>
    </row>
    <row r="19" spans="1:10" ht="23.25" customHeight="1" x14ac:dyDescent="0.2">
      <c r="A19" s="201" t="s">
        <v>90</v>
      </c>
      <c r="B19" s="38" t="s">
        <v>27</v>
      </c>
      <c r="C19" s="61"/>
      <c r="D19" s="62"/>
      <c r="E19" s="82"/>
      <c r="F19" s="83"/>
      <c r="G19" s="82"/>
      <c r="H19" s="83"/>
      <c r="I19" s="82">
        <f>SUMIF(F52:F62,A19,I52:I62)</f>
        <v>0</v>
      </c>
      <c r="J19" s="84"/>
    </row>
    <row r="20" spans="1:10" ht="23.25" customHeight="1" x14ac:dyDescent="0.2">
      <c r="A20" s="201" t="s">
        <v>91</v>
      </c>
      <c r="B20" s="38" t="s">
        <v>28</v>
      </c>
      <c r="C20" s="61"/>
      <c r="D20" s="62"/>
      <c r="E20" s="82"/>
      <c r="F20" s="83"/>
      <c r="G20" s="82"/>
      <c r="H20" s="83"/>
      <c r="I20" s="82">
        <f>SUMIF(F52:F62,A20,I52:I62)</f>
        <v>0</v>
      </c>
      <c r="J20" s="84"/>
    </row>
    <row r="21" spans="1:10" ht="23.25" customHeight="1" x14ac:dyDescent="0.2">
      <c r="A21" s="2"/>
      <c r="B21" s="48" t="s">
        <v>29</v>
      </c>
      <c r="C21" s="63"/>
      <c r="D21" s="64"/>
      <c r="E21" s="89"/>
      <c r="F21" s="90"/>
      <c r="G21" s="89"/>
      <c r="H21" s="90"/>
      <c r="I21" s="89">
        <f>SUM(I16:J20)</f>
        <v>0</v>
      </c>
      <c r="J21" s="100"/>
    </row>
    <row r="22" spans="1:10" ht="33" customHeight="1" x14ac:dyDescent="0.2">
      <c r="A22" s="2"/>
      <c r="B22" s="42" t="s">
        <v>33</v>
      </c>
      <c r="C22" s="61"/>
      <c r="D22" s="62"/>
      <c r="E22" s="65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1"/>
      <c r="D23" s="62"/>
      <c r="E23" s="66">
        <v>15</v>
      </c>
      <c r="F23" s="39" t="s">
        <v>0</v>
      </c>
      <c r="G23" s="98">
        <f>ZakladDPHSniVypocet</f>
        <v>0</v>
      </c>
      <c r="H23" s="99"/>
      <c r="I23" s="9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1"/>
      <c r="D24" s="62"/>
      <c r="E24" s="66">
        <f>SazbaDPH1</f>
        <v>15</v>
      </c>
      <c r="F24" s="39" t="s">
        <v>0</v>
      </c>
      <c r="G24" s="96">
        <f>IF(A24&gt;50, ROUNDUP(A23, 0), ROUNDDOWN(A23, 0))</f>
        <v>0</v>
      </c>
      <c r="H24" s="97"/>
      <c r="I24" s="9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1"/>
      <c r="D25" s="62"/>
      <c r="E25" s="66">
        <v>21</v>
      </c>
      <c r="F25" s="39" t="s">
        <v>0</v>
      </c>
      <c r="G25" s="98">
        <f>ZakladDPHZaklVypocet</f>
        <v>0</v>
      </c>
      <c r="H25" s="99"/>
      <c r="I25" s="9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7"/>
      <c r="D26" s="53"/>
      <c r="E26" s="68">
        <f>SazbaDPH2</f>
        <v>21</v>
      </c>
      <c r="F26" s="30" t="s">
        <v>0</v>
      </c>
      <c r="G26" s="79">
        <f>IF(A26&gt;50, ROUNDUP(A25, 0), ROUNDDOWN(A25, 0))</f>
        <v>0</v>
      </c>
      <c r="H26" s="80"/>
      <c r="I26" s="80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69"/>
      <c r="D27" s="70"/>
      <c r="E27" s="69"/>
      <c r="F27" s="16"/>
      <c r="G27" s="81">
        <f>CenaCelkem-(ZakladDPHSni+DPHSni+ZakladDPHZakl+DPHZakl)</f>
        <v>0</v>
      </c>
      <c r="H27" s="81"/>
      <c r="I27" s="81"/>
      <c r="J27" s="41" t="str">
        <f t="shared" si="0"/>
        <v>CZK</v>
      </c>
    </row>
    <row r="28" spans="1:10" ht="27.75" hidden="1" customHeight="1" thickBot="1" x14ac:dyDescent="0.25">
      <c r="A28" s="2"/>
      <c r="B28" s="169" t="s">
        <v>23</v>
      </c>
      <c r="C28" s="170"/>
      <c r="D28" s="170"/>
      <c r="E28" s="171"/>
      <c r="F28" s="172"/>
      <c r="G28" s="173">
        <f>ZakladDPHSniVypocet+ZakladDPHZaklVypocet</f>
        <v>0</v>
      </c>
      <c r="H28" s="173"/>
      <c r="I28" s="173"/>
      <c r="J28" s="174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9" t="s">
        <v>35</v>
      </c>
      <c r="C29" s="175"/>
      <c r="D29" s="175"/>
      <c r="E29" s="175"/>
      <c r="F29" s="176"/>
      <c r="G29" s="177">
        <f>IF(A29&gt;50, ROUNDUP(A27, 0), ROUNDDOWN(A27, 0))</f>
        <v>0</v>
      </c>
      <c r="H29" s="177"/>
      <c r="I29" s="177"/>
      <c r="J29" s="178" t="s">
        <v>63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1" t="s">
        <v>11</v>
      </c>
      <c r="D32" s="72"/>
      <c r="E32" s="72"/>
      <c r="F32" s="15" t="s">
        <v>10</v>
      </c>
      <c r="G32" s="26"/>
      <c r="H32" s="27"/>
      <c r="I32" s="26"/>
      <c r="J32" s="9"/>
    </row>
    <row r="33" spans="1:52" ht="47.25" customHeight="1" x14ac:dyDescent="0.2">
      <c r="A33" s="2"/>
      <c r="B33" s="2"/>
      <c r="J33" s="9"/>
    </row>
    <row r="34" spans="1:52" s="21" customFormat="1" ht="18.75" customHeight="1" x14ac:dyDescent="0.2">
      <c r="A34" s="20"/>
      <c r="B34" s="20"/>
      <c r="C34" s="73"/>
      <c r="D34" s="101"/>
      <c r="E34" s="102"/>
      <c r="G34" s="103"/>
      <c r="H34" s="104"/>
      <c r="I34" s="104"/>
      <c r="J34" s="25"/>
    </row>
    <row r="35" spans="1:52" ht="12.75" customHeight="1" x14ac:dyDescent="0.2">
      <c r="A35" s="2"/>
      <c r="B35" s="2"/>
      <c r="D35" s="95" t="s">
        <v>2</v>
      </c>
      <c r="E35" s="95"/>
      <c r="H35" s="10" t="s">
        <v>3</v>
      </c>
      <c r="J35" s="9"/>
    </row>
    <row r="36" spans="1:52" ht="13.5" customHeight="1" thickBot="1" x14ac:dyDescent="0.25">
      <c r="A36" s="11"/>
      <c r="B36" s="11"/>
      <c r="C36" s="74"/>
      <c r="D36" s="74"/>
      <c r="E36" s="74"/>
      <c r="F36" s="12"/>
      <c r="G36" s="12"/>
      <c r="H36" s="12"/>
      <c r="I36" s="12"/>
      <c r="J36" s="13"/>
    </row>
    <row r="37" spans="1:52" ht="27" hidden="1" customHeight="1" x14ac:dyDescent="0.2">
      <c r="B37" s="141" t="s">
        <v>16</v>
      </c>
      <c r="C37" s="142"/>
      <c r="D37" s="142"/>
      <c r="E37" s="142"/>
      <c r="F37" s="143"/>
      <c r="G37" s="143"/>
      <c r="H37" s="143"/>
      <c r="I37" s="143"/>
      <c r="J37" s="144"/>
    </row>
    <row r="38" spans="1:52" ht="25.5" hidden="1" customHeight="1" x14ac:dyDescent="0.2">
      <c r="A38" s="140" t="s">
        <v>37</v>
      </c>
      <c r="B38" s="145" t="s">
        <v>17</v>
      </c>
      <c r="C38" s="146" t="s">
        <v>5</v>
      </c>
      <c r="D38" s="146"/>
      <c r="E38" s="146"/>
      <c r="F38" s="147" t="str">
        <f>B23</f>
        <v>Základ pro sníženou DPH</v>
      </c>
      <c r="G38" s="147" t="str">
        <f>B25</f>
        <v>Základ pro základní DPH</v>
      </c>
      <c r="H38" s="148" t="s">
        <v>18</v>
      </c>
      <c r="I38" s="148" t="s">
        <v>1</v>
      </c>
      <c r="J38" s="149" t="s">
        <v>0</v>
      </c>
    </row>
    <row r="39" spans="1:52" ht="25.5" hidden="1" customHeight="1" x14ac:dyDescent="0.2">
      <c r="A39" s="140">
        <v>1</v>
      </c>
      <c r="B39" s="150" t="s">
        <v>60</v>
      </c>
      <c r="C39" s="151"/>
      <c r="D39" s="151"/>
      <c r="E39" s="151"/>
      <c r="F39" s="152">
        <f>'0001 20-04-60 Pol'!AE136</f>
        <v>0</v>
      </c>
      <c r="G39" s="153">
        <f>'0001 20-04-60 Pol'!AF136</f>
        <v>0</v>
      </c>
      <c r="H39" s="154">
        <f>(F39*SazbaDPH1/100)+(G39*SazbaDPH2/100)</f>
        <v>0</v>
      </c>
      <c r="I39" s="154">
        <f>F39+G39+H39</f>
        <v>0</v>
      </c>
      <c r="J39" s="155" t="str">
        <f>IF(_xlfn.SINGLE(CenaCelkemVypocet)=0,"",I39/_xlfn.SINGLE(CenaCelkemVypocet)*100)</f>
        <v/>
      </c>
    </row>
    <row r="40" spans="1:52" ht="25.5" hidden="1" customHeight="1" x14ac:dyDescent="0.2">
      <c r="A40" s="140">
        <v>2</v>
      </c>
      <c r="B40" s="156"/>
      <c r="C40" s="157" t="s">
        <v>61</v>
      </c>
      <c r="D40" s="157"/>
      <c r="E40" s="157"/>
      <c r="F40" s="158"/>
      <c r="G40" s="159"/>
      <c r="H40" s="159">
        <f>(F40*SazbaDPH1/100)+(G40*SazbaDPH2/100)</f>
        <v>0</v>
      </c>
      <c r="I40" s="159">
        <f>F40+G40+H40</f>
        <v>0</v>
      </c>
      <c r="J40" s="160" t="str">
        <f>IF(_xlfn.SINGLE(CenaCelkemVypocet)=0,"",I40/_xlfn.SINGLE(CenaCelkemVypocet)*100)</f>
        <v/>
      </c>
    </row>
    <row r="41" spans="1:52" ht="25.5" hidden="1" customHeight="1" x14ac:dyDescent="0.2">
      <c r="A41" s="140">
        <v>2</v>
      </c>
      <c r="B41" s="156" t="s">
        <v>45</v>
      </c>
      <c r="C41" s="157" t="s">
        <v>46</v>
      </c>
      <c r="D41" s="157"/>
      <c r="E41" s="157"/>
      <c r="F41" s="158">
        <f>'0001 20-04-60 Pol'!AE136</f>
        <v>0</v>
      </c>
      <c r="G41" s="159">
        <f>'0001 20-04-60 Pol'!AF136</f>
        <v>0</v>
      </c>
      <c r="H41" s="159">
        <f>(F41*SazbaDPH1/100)+(G41*SazbaDPH2/100)</f>
        <v>0</v>
      </c>
      <c r="I41" s="159">
        <f>F41+G41+H41</f>
        <v>0</v>
      </c>
      <c r="J41" s="160" t="str">
        <f>IF(_xlfn.SINGLE(CenaCelkemVypocet)=0,"",I41/_xlfn.SINGLE(CenaCelkemVypocet)*100)</f>
        <v/>
      </c>
    </row>
    <row r="42" spans="1:52" ht="25.5" hidden="1" customHeight="1" x14ac:dyDescent="0.2">
      <c r="A42" s="140">
        <v>3</v>
      </c>
      <c r="B42" s="161" t="s">
        <v>43</v>
      </c>
      <c r="C42" s="151" t="s">
        <v>44</v>
      </c>
      <c r="D42" s="151"/>
      <c r="E42" s="151"/>
      <c r="F42" s="162">
        <f>'0001 20-04-60 Pol'!AE136</f>
        <v>0</v>
      </c>
      <c r="G42" s="154">
        <f>'0001 20-04-60 Pol'!AF136</f>
        <v>0</v>
      </c>
      <c r="H42" s="154">
        <f>(F42*SazbaDPH1/100)+(G42*SazbaDPH2/100)</f>
        <v>0</v>
      </c>
      <c r="I42" s="154">
        <f>F42+G42+H42</f>
        <v>0</v>
      </c>
      <c r="J42" s="155" t="str">
        <f>IF(_xlfn.SINGLE(CenaCelkemVypocet)=0,"",I42/_xlfn.SINGLE(CenaCelkemVypocet)*100)</f>
        <v/>
      </c>
    </row>
    <row r="43" spans="1:52" ht="25.5" hidden="1" customHeight="1" x14ac:dyDescent="0.2">
      <c r="A43" s="140"/>
      <c r="B43" s="163" t="s">
        <v>62</v>
      </c>
      <c r="C43" s="164"/>
      <c r="D43" s="164"/>
      <c r="E43" s="165"/>
      <c r="F43" s="166">
        <f>SUMIF(A39:A42,"=1",F39:F42)</f>
        <v>0</v>
      </c>
      <c r="G43" s="167">
        <f>SUMIF(A39:A42,"=1",G39:G42)</f>
        <v>0</v>
      </c>
      <c r="H43" s="167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5" spans="1:52" x14ac:dyDescent="0.2">
      <c r="A45" t="s">
        <v>64</v>
      </c>
      <c r="B45" t="s">
        <v>65</v>
      </c>
    </row>
    <row r="46" spans="1:52" x14ac:dyDescent="0.2">
      <c r="B46" s="180" t="s">
        <v>66</v>
      </c>
      <c r="C46" s="180"/>
      <c r="D46" s="180"/>
      <c r="E46" s="180"/>
      <c r="F46" s="180"/>
      <c r="G46" s="180"/>
      <c r="H46" s="180"/>
      <c r="I46" s="180"/>
      <c r="J46" s="180"/>
      <c r="AZ46" s="179" t="str">
        <f>B46</f>
        <v>Rozpočet neřeší případnou ochranu vedení přes výkop pro kontejnery</v>
      </c>
    </row>
    <row r="49" spans="1:10" ht="15.75" x14ac:dyDescent="0.25">
      <c r="B49" s="181" t="s">
        <v>67</v>
      </c>
    </row>
    <row r="51" spans="1:10" ht="25.5" customHeight="1" x14ac:dyDescent="0.2">
      <c r="A51" s="183"/>
      <c r="B51" s="186" t="s">
        <v>17</v>
      </c>
      <c r="C51" s="186" t="s">
        <v>5</v>
      </c>
      <c r="D51" s="187"/>
      <c r="E51" s="187"/>
      <c r="F51" s="188" t="s">
        <v>68</v>
      </c>
      <c r="G51" s="188"/>
      <c r="H51" s="188"/>
      <c r="I51" s="188" t="s">
        <v>29</v>
      </c>
      <c r="J51" s="188" t="s">
        <v>0</v>
      </c>
    </row>
    <row r="52" spans="1:10" ht="36.75" customHeight="1" x14ac:dyDescent="0.2">
      <c r="A52" s="184"/>
      <c r="B52" s="189" t="s">
        <v>69</v>
      </c>
      <c r="C52" s="190" t="s">
        <v>70</v>
      </c>
      <c r="D52" s="191"/>
      <c r="E52" s="191"/>
      <c r="F52" s="197" t="s">
        <v>24</v>
      </c>
      <c r="G52" s="198"/>
      <c r="H52" s="198"/>
      <c r="I52" s="198">
        <f>'0001 20-04-60 Pol'!G8</f>
        <v>0</v>
      </c>
      <c r="J52" s="195" t="str">
        <f>IF(I63=0,"",I52/I63*100)</f>
        <v/>
      </c>
    </row>
    <row r="53" spans="1:10" ht="36.75" customHeight="1" x14ac:dyDescent="0.2">
      <c r="A53" s="184"/>
      <c r="B53" s="189" t="s">
        <v>71</v>
      </c>
      <c r="C53" s="190" t="s">
        <v>72</v>
      </c>
      <c r="D53" s="191"/>
      <c r="E53" s="191"/>
      <c r="F53" s="197" t="s">
        <v>24</v>
      </c>
      <c r="G53" s="198"/>
      <c r="H53" s="198"/>
      <c r="I53" s="198">
        <f>'0001 20-04-60 Pol'!G49</f>
        <v>0</v>
      </c>
      <c r="J53" s="195" t="str">
        <f>IF(I63=0,"",I53/I63*100)</f>
        <v/>
      </c>
    </row>
    <row r="54" spans="1:10" ht="36.75" customHeight="1" x14ac:dyDescent="0.2">
      <c r="A54" s="184"/>
      <c r="B54" s="189" t="s">
        <v>73</v>
      </c>
      <c r="C54" s="190" t="s">
        <v>74</v>
      </c>
      <c r="D54" s="191"/>
      <c r="E54" s="191"/>
      <c r="F54" s="197" t="s">
        <v>24</v>
      </c>
      <c r="G54" s="198"/>
      <c r="H54" s="198"/>
      <c r="I54" s="198">
        <f>'0001 20-04-60 Pol'!G51</f>
        <v>0</v>
      </c>
      <c r="J54" s="195" t="str">
        <f>IF(I63=0,"",I54/I63*100)</f>
        <v/>
      </c>
    </row>
    <row r="55" spans="1:10" ht="36.75" customHeight="1" x14ac:dyDescent="0.2">
      <c r="A55" s="184"/>
      <c r="B55" s="189" t="s">
        <v>75</v>
      </c>
      <c r="C55" s="190" t="s">
        <v>76</v>
      </c>
      <c r="D55" s="191"/>
      <c r="E55" s="191"/>
      <c r="F55" s="197" t="s">
        <v>24</v>
      </c>
      <c r="G55" s="198"/>
      <c r="H55" s="198"/>
      <c r="I55" s="198">
        <f>'0001 20-04-60 Pol'!G54</f>
        <v>0</v>
      </c>
      <c r="J55" s="195" t="str">
        <f>IF(I63=0,"",I55/I63*100)</f>
        <v/>
      </c>
    </row>
    <row r="56" spans="1:10" ht="36.75" customHeight="1" x14ac:dyDescent="0.2">
      <c r="A56" s="184"/>
      <c r="B56" s="189" t="s">
        <v>77</v>
      </c>
      <c r="C56" s="190" t="s">
        <v>78</v>
      </c>
      <c r="D56" s="191"/>
      <c r="E56" s="191"/>
      <c r="F56" s="197" t="s">
        <v>24</v>
      </c>
      <c r="G56" s="198"/>
      <c r="H56" s="198"/>
      <c r="I56" s="198">
        <f>'0001 20-04-60 Pol'!G85</f>
        <v>0</v>
      </c>
      <c r="J56" s="195" t="str">
        <f>IF(I63=0,"",I56/I63*100)</f>
        <v/>
      </c>
    </row>
    <row r="57" spans="1:10" ht="36.75" customHeight="1" x14ac:dyDescent="0.2">
      <c r="A57" s="184"/>
      <c r="B57" s="189" t="s">
        <v>79</v>
      </c>
      <c r="C57" s="190" t="s">
        <v>80</v>
      </c>
      <c r="D57" s="191"/>
      <c r="E57" s="191"/>
      <c r="F57" s="197" t="s">
        <v>24</v>
      </c>
      <c r="G57" s="198"/>
      <c r="H57" s="198"/>
      <c r="I57" s="198">
        <f>'0001 20-04-60 Pol'!G87</f>
        <v>0</v>
      </c>
      <c r="J57" s="195" t="str">
        <f>IF(I63=0,"",I57/I63*100)</f>
        <v/>
      </c>
    </row>
    <row r="58" spans="1:10" ht="36.75" customHeight="1" x14ac:dyDescent="0.2">
      <c r="A58" s="184"/>
      <c r="B58" s="189" t="s">
        <v>81</v>
      </c>
      <c r="C58" s="190" t="s">
        <v>82</v>
      </c>
      <c r="D58" s="191"/>
      <c r="E58" s="191"/>
      <c r="F58" s="197" t="s">
        <v>24</v>
      </c>
      <c r="G58" s="198"/>
      <c r="H58" s="198"/>
      <c r="I58" s="198">
        <f>'0001 20-04-60 Pol'!G100</f>
        <v>0</v>
      </c>
      <c r="J58" s="195" t="str">
        <f>IF(I63=0,"",I58/I63*100)</f>
        <v/>
      </c>
    </row>
    <row r="59" spans="1:10" ht="36.75" customHeight="1" x14ac:dyDescent="0.2">
      <c r="A59" s="184"/>
      <c r="B59" s="189" t="s">
        <v>83</v>
      </c>
      <c r="C59" s="190" t="s">
        <v>84</v>
      </c>
      <c r="D59" s="191"/>
      <c r="E59" s="191"/>
      <c r="F59" s="197" t="s">
        <v>24</v>
      </c>
      <c r="G59" s="198"/>
      <c r="H59" s="198"/>
      <c r="I59" s="198">
        <f>'0001 20-04-60 Pol'!G102</f>
        <v>0</v>
      </c>
      <c r="J59" s="195" t="str">
        <f>IF(I63=0,"",I59/I63*100)</f>
        <v/>
      </c>
    </row>
    <row r="60" spans="1:10" ht="36.75" customHeight="1" x14ac:dyDescent="0.2">
      <c r="A60" s="184"/>
      <c r="B60" s="189" t="s">
        <v>85</v>
      </c>
      <c r="C60" s="190" t="s">
        <v>86</v>
      </c>
      <c r="D60" s="191"/>
      <c r="E60" s="191"/>
      <c r="F60" s="197" t="s">
        <v>25</v>
      </c>
      <c r="G60" s="198"/>
      <c r="H60" s="198"/>
      <c r="I60" s="198">
        <f>'0001 20-04-60 Pol'!G105</f>
        <v>0</v>
      </c>
      <c r="J60" s="195" t="str">
        <f>IF(I63=0,"",I60/I63*100)</f>
        <v/>
      </c>
    </row>
    <row r="61" spans="1:10" ht="36.75" customHeight="1" x14ac:dyDescent="0.2">
      <c r="A61" s="184"/>
      <c r="B61" s="189" t="s">
        <v>87</v>
      </c>
      <c r="C61" s="190" t="s">
        <v>88</v>
      </c>
      <c r="D61" s="191"/>
      <c r="E61" s="191"/>
      <c r="F61" s="197" t="s">
        <v>89</v>
      </c>
      <c r="G61" s="198"/>
      <c r="H61" s="198"/>
      <c r="I61" s="198">
        <f>'0001 20-04-60 Pol'!G119</f>
        <v>0</v>
      </c>
      <c r="J61" s="195" t="str">
        <f>IF(I63=0,"",I61/I63*100)</f>
        <v/>
      </c>
    </row>
    <row r="62" spans="1:10" ht="36.75" customHeight="1" x14ac:dyDescent="0.2">
      <c r="A62" s="184"/>
      <c r="B62" s="189" t="s">
        <v>90</v>
      </c>
      <c r="C62" s="190" t="s">
        <v>27</v>
      </c>
      <c r="D62" s="191"/>
      <c r="E62" s="191"/>
      <c r="F62" s="197" t="s">
        <v>90</v>
      </c>
      <c r="G62" s="198"/>
      <c r="H62" s="198"/>
      <c r="I62" s="198">
        <f>'0001 20-04-60 Pol'!G126</f>
        <v>0</v>
      </c>
      <c r="J62" s="195" t="str">
        <f>IF(I63=0,"",I62/I63*100)</f>
        <v/>
      </c>
    </row>
    <row r="63" spans="1:10" ht="25.5" customHeight="1" x14ac:dyDescent="0.2">
      <c r="A63" s="185"/>
      <c r="B63" s="192" t="s">
        <v>1</v>
      </c>
      <c r="C63" s="193"/>
      <c r="D63" s="194"/>
      <c r="E63" s="194"/>
      <c r="F63" s="199"/>
      <c r="G63" s="200"/>
      <c r="H63" s="200"/>
      <c r="I63" s="200">
        <f>SUM(I52:I62)</f>
        <v>0</v>
      </c>
      <c r="J63" s="196">
        <f>SUM(J52:J62)</f>
        <v>0</v>
      </c>
    </row>
    <row r="64" spans="1:10" x14ac:dyDescent="0.2">
      <c r="F64" s="138"/>
      <c r="G64" s="138"/>
      <c r="H64" s="138"/>
      <c r="I64" s="138"/>
      <c r="J64" s="139"/>
    </row>
    <row r="65" spans="6:10" x14ac:dyDescent="0.2">
      <c r="F65" s="138"/>
      <c r="G65" s="138"/>
      <c r="H65" s="138"/>
      <c r="I65" s="138"/>
      <c r="J65" s="139"/>
    </row>
    <row r="66" spans="6:10" x14ac:dyDescent="0.2">
      <c r="F66" s="138"/>
      <c r="G66" s="138"/>
      <c r="H66" s="138"/>
      <c r="I66" s="138"/>
      <c r="J66" s="139"/>
    </row>
  </sheetData>
  <sheetProtection algorithmName="SHA-512" hashValue="tZVCGWJz9nM28JAQ3z+Jf5hwa0Fya35dtlWHdYmQxeH3F28IZmVA5bcT7gwoFnZ2R2Gs8IJM12SBcoak1rGLTw==" saltValue="p6ik8q3V0hPYXhisH2G9l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1:E61"/>
    <mergeCell ref="C62:E62"/>
    <mergeCell ref="C56:E56"/>
    <mergeCell ref="C57:E57"/>
    <mergeCell ref="C58:E58"/>
    <mergeCell ref="C59:E59"/>
    <mergeCell ref="C60:E60"/>
    <mergeCell ref="B46:J46"/>
    <mergeCell ref="C52:E52"/>
    <mergeCell ref="C53:E53"/>
    <mergeCell ref="C54:E54"/>
    <mergeCell ref="C55:E55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5" t="s">
        <v>6</v>
      </c>
      <c r="B1" s="105"/>
      <c r="C1" s="106"/>
      <c r="D1" s="105"/>
      <c r="E1" s="105"/>
      <c r="F1" s="105"/>
      <c r="G1" s="105"/>
    </row>
    <row r="2" spans="1:7" ht="24.95" customHeight="1" x14ac:dyDescent="0.2">
      <c r="A2" s="50" t="s">
        <v>7</v>
      </c>
      <c r="B2" s="49"/>
      <c r="C2" s="107"/>
      <c r="D2" s="107"/>
      <c r="E2" s="107"/>
      <c r="F2" s="107"/>
      <c r="G2" s="108"/>
    </row>
    <row r="3" spans="1:7" ht="24.95" customHeight="1" x14ac:dyDescent="0.2">
      <c r="A3" s="50" t="s">
        <v>8</v>
      </c>
      <c r="B3" s="49"/>
      <c r="C3" s="107"/>
      <c r="D3" s="107"/>
      <c r="E3" s="107"/>
      <c r="F3" s="107"/>
      <c r="G3" s="108"/>
    </row>
    <row r="4" spans="1:7" ht="24.95" customHeight="1" x14ac:dyDescent="0.2">
      <c r="A4" s="50" t="s">
        <v>9</v>
      </c>
      <c r="B4" s="49"/>
      <c r="C4" s="107"/>
      <c r="D4" s="107"/>
      <c r="E4" s="107"/>
      <c r="F4" s="107"/>
      <c r="G4" s="108"/>
    </row>
    <row r="5" spans="1:7" x14ac:dyDescent="0.2">
      <c r="B5" s="4"/>
      <c r="C5" s="5"/>
      <c r="D5" s="6"/>
    </row>
  </sheetData>
  <sheetProtection algorithmName="SHA-512" hashValue="4QkrzOk5z9/IzULfdjyRQrRTQiNHVsn7Zvw+YYQgh85BnLymjqaeFXKuKsJTc+acdKsHaZSxPwk5VNGviQXzDQ==" saltValue="0x6XdcUDs6iXKu7bxGO8J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33EB-0511-4166-A2E3-05C68D6AF84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82" customWidth="1"/>
    <col min="3" max="3" width="63.28515625" style="18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2" t="s">
        <v>92</v>
      </c>
      <c r="B1" s="202"/>
      <c r="C1" s="202"/>
      <c r="D1" s="202"/>
      <c r="E1" s="202"/>
      <c r="F1" s="202"/>
      <c r="G1" s="202"/>
      <c r="AG1" t="s">
        <v>93</v>
      </c>
    </row>
    <row r="2" spans="1:60" ht="24.95" customHeight="1" x14ac:dyDescent="0.2">
      <c r="A2" s="203" t="s">
        <v>7</v>
      </c>
      <c r="B2" s="49" t="s">
        <v>49</v>
      </c>
      <c r="C2" s="206" t="s">
        <v>50</v>
      </c>
      <c r="D2" s="204"/>
      <c r="E2" s="204"/>
      <c r="F2" s="204"/>
      <c r="G2" s="205"/>
      <c r="AG2" t="s">
        <v>94</v>
      </c>
    </row>
    <row r="3" spans="1:60" ht="24.95" customHeight="1" x14ac:dyDescent="0.2">
      <c r="A3" s="203" t="s">
        <v>8</v>
      </c>
      <c r="B3" s="49" t="s">
        <v>45</v>
      </c>
      <c r="C3" s="206" t="s">
        <v>46</v>
      </c>
      <c r="D3" s="204"/>
      <c r="E3" s="204"/>
      <c r="F3" s="204"/>
      <c r="G3" s="205"/>
      <c r="AC3" s="182" t="s">
        <v>94</v>
      </c>
      <c r="AG3" t="s">
        <v>95</v>
      </c>
    </row>
    <row r="4" spans="1:60" ht="24.95" customHeight="1" x14ac:dyDescent="0.2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96</v>
      </c>
    </row>
    <row r="5" spans="1:60" x14ac:dyDescent="0.2">
      <c r="D5" s="10"/>
    </row>
    <row r="6" spans="1:60" ht="38.25" x14ac:dyDescent="0.2">
      <c r="A6" s="213" t="s">
        <v>97</v>
      </c>
      <c r="B6" s="215" t="s">
        <v>98</v>
      </c>
      <c r="C6" s="215" t="s">
        <v>99</v>
      </c>
      <c r="D6" s="214" t="s">
        <v>100</v>
      </c>
      <c r="E6" s="213" t="s">
        <v>101</v>
      </c>
      <c r="F6" s="212" t="s">
        <v>102</v>
      </c>
      <c r="G6" s="213" t="s">
        <v>29</v>
      </c>
      <c r="H6" s="216" t="s">
        <v>30</v>
      </c>
      <c r="I6" s="216" t="s">
        <v>103</v>
      </c>
      <c r="J6" s="216" t="s">
        <v>31</v>
      </c>
      <c r="K6" s="216" t="s">
        <v>104</v>
      </c>
      <c r="L6" s="216" t="s">
        <v>105</v>
      </c>
      <c r="M6" s="216" t="s">
        <v>106</v>
      </c>
      <c r="N6" s="216" t="s">
        <v>107</v>
      </c>
      <c r="O6" s="216" t="s">
        <v>108</v>
      </c>
      <c r="P6" s="216" t="s">
        <v>109</v>
      </c>
      <c r="Q6" s="216" t="s">
        <v>110</v>
      </c>
      <c r="R6" s="216" t="s">
        <v>111</v>
      </c>
      <c r="S6" s="216" t="s">
        <v>112</v>
      </c>
      <c r="T6" s="216" t="s">
        <v>113</v>
      </c>
      <c r="U6" s="216" t="s">
        <v>114</v>
      </c>
      <c r="V6" s="216" t="s">
        <v>115</v>
      </c>
      <c r="W6" s="216" t="s">
        <v>116</v>
      </c>
      <c r="X6" s="216" t="s">
        <v>117</v>
      </c>
    </row>
    <row r="7" spans="1:60" hidden="1" x14ac:dyDescent="0.2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</row>
    <row r="8" spans="1:60" x14ac:dyDescent="0.2">
      <c r="A8" s="232" t="s">
        <v>118</v>
      </c>
      <c r="B8" s="233" t="s">
        <v>69</v>
      </c>
      <c r="C8" s="257" t="s">
        <v>70</v>
      </c>
      <c r="D8" s="234"/>
      <c r="E8" s="235"/>
      <c r="F8" s="236"/>
      <c r="G8" s="236">
        <f>SUMIF(AG9:AG48,"&lt;&gt;NOR",G9:G48)</f>
        <v>0</v>
      </c>
      <c r="H8" s="236"/>
      <c r="I8" s="236">
        <f>SUM(I9:I48)</f>
        <v>0</v>
      </c>
      <c r="J8" s="236"/>
      <c r="K8" s="236">
        <f>SUM(K9:K48)</f>
        <v>0</v>
      </c>
      <c r="L8" s="236"/>
      <c r="M8" s="236">
        <f>SUM(M9:M48)</f>
        <v>0</v>
      </c>
      <c r="N8" s="236"/>
      <c r="O8" s="236">
        <f>SUM(O9:O48)</f>
        <v>90.52</v>
      </c>
      <c r="P8" s="236"/>
      <c r="Q8" s="236">
        <f>SUM(Q9:Q48)</f>
        <v>60.69</v>
      </c>
      <c r="R8" s="236"/>
      <c r="S8" s="236"/>
      <c r="T8" s="237"/>
      <c r="U8" s="231"/>
      <c r="V8" s="231">
        <f>SUM(V9:V48)</f>
        <v>194.89</v>
      </c>
      <c r="W8" s="231"/>
      <c r="X8" s="231"/>
      <c r="AG8" t="s">
        <v>119</v>
      </c>
    </row>
    <row r="9" spans="1:60" ht="22.5" outlineLevel="1" x14ac:dyDescent="0.2">
      <c r="A9" s="238">
        <v>1</v>
      </c>
      <c r="B9" s="239" t="s">
        <v>120</v>
      </c>
      <c r="C9" s="258" t="s">
        <v>121</v>
      </c>
      <c r="D9" s="240" t="s">
        <v>122</v>
      </c>
      <c r="E9" s="241">
        <v>102.6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3">
        <v>0</v>
      </c>
      <c r="O9" s="243">
        <f>ROUND(E9*N9,2)</f>
        <v>0</v>
      </c>
      <c r="P9" s="243">
        <v>0.13800000000000001</v>
      </c>
      <c r="Q9" s="243">
        <f>ROUND(E9*P9,2)</f>
        <v>14.16</v>
      </c>
      <c r="R9" s="243" t="s">
        <v>123</v>
      </c>
      <c r="S9" s="243" t="s">
        <v>124</v>
      </c>
      <c r="T9" s="244" t="s">
        <v>124</v>
      </c>
      <c r="U9" s="227">
        <v>0.16</v>
      </c>
      <c r="V9" s="227">
        <f>ROUND(E9*U9,2)</f>
        <v>16.420000000000002</v>
      </c>
      <c r="W9" s="227"/>
      <c r="X9" s="227" t="s">
        <v>125</v>
      </c>
      <c r="Y9" s="217"/>
      <c r="Z9" s="217"/>
      <c r="AA9" s="217"/>
      <c r="AB9" s="217"/>
      <c r="AC9" s="217"/>
      <c r="AD9" s="217"/>
      <c r="AE9" s="217"/>
      <c r="AF9" s="217"/>
      <c r="AG9" s="217" t="s">
        <v>126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1" x14ac:dyDescent="0.2">
      <c r="A10" s="224"/>
      <c r="B10" s="225"/>
      <c r="C10" s="259" t="s">
        <v>127</v>
      </c>
      <c r="D10" s="245"/>
      <c r="E10" s="245"/>
      <c r="F10" s="245"/>
      <c r="G10" s="245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17"/>
      <c r="Z10" s="217"/>
      <c r="AA10" s="217"/>
      <c r="AB10" s="217"/>
      <c r="AC10" s="217"/>
      <c r="AD10" s="217"/>
      <c r="AE10" s="217"/>
      <c r="AF10" s="217"/>
      <c r="AG10" s="217" t="s">
        <v>128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outlineLevel="1" x14ac:dyDescent="0.2">
      <c r="A11" s="224"/>
      <c r="B11" s="225"/>
      <c r="C11" s="260" t="s">
        <v>129</v>
      </c>
      <c r="D11" s="229"/>
      <c r="E11" s="230">
        <v>102.6</v>
      </c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17"/>
      <c r="Z11" s="217"/>
      <c r="AA11" s="217"/>
      <c r="AB11" s="217"/>
      <c r="AC11" s="217"/>
      <c r="AD11" s="217"/>
      <c r="AE11" s="217"/>
      <c r="AF11" s="217"/>
      <c r="AG11" s="217" t="s">
        <v>130</v>
      </c>
      <c r="AH11" s="217">
        <v>0</v>
      </c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ht="22.5" outlineLevel="1" x14ac:dyDescent="0.2">
      <c r="A12" s="238">
        <v>2</v>
      </c>
      <c r="B12" s="239" t="s">
        <v>131</v>
      </c>
      <c r="C12" s="258" t="s">
        <v>132</v>
      </c>
      <c r="D12" s="240" t="s">
        <v>122</v>
      </c>
      <c r="E12" s="241">
        <v>112.86</v>
      </c>
      <c r="F12" s="242"/>
      <c r="G12" s="243">
        <f>ROUND(E12*F12,2)</f>
        <v>0</v>
      </c>
      <c r="H12" s="242"/>
      <c r="I12" s="243">
        <f>ROUND(E12*H12,2)</f>
        <v>0</v>
      </c>
      <c r="J12" s="242"/>
      <c r="K12" s="243">
        <f>ROUND(E12*J12,2)</f>
        <v>0</v>
      </c>
      <c r="L12" s="243">
        <v>21</v>
      </c>
      <c r="M12" s="243">
        <f>G12*(1+L12/100)</f>
        <v>0</v>
      </c>
      <c r="N12" s="243">
        <v>0</v>
      </c>
      <c r="O12" s="243">
        <f>ROUND(E12*N12,2)</f>
        <v>0</v>
      </c>
      <c r="P12" s="243">
        <v>0.24</v>
      </c>
      <c r="Q12" s="243">
        <f>ROUND(E12*P12,2)</f>
        <v>27.09</v>
      </c>
      <c r="R12" s="243" t="s">
        <v>123</v>
      </c>
      <c r="S12" s="243" t="s">
        <v>133</v>
      </c>
      <c r="T12" s="244" t="s">
        <v>133</v>
      </c>
      <c r="U12" s="227">
        <v>0.376</v>
      </c>
      <c r="V12" s="227">
        <f>ROUND(E12*U12,2)</f>
        <v>42.44</v>
      </c>
      <c r="W12" s="227"/>
      <c r="X12" s="227" t="s">
        <v>125</v>
      </c>
      <c r="Y12" s="217"/>
      <c r="Z12" s="217"/>
      <c r="AA12" s="217"/>
      <c r="AB12" s="217"/>
      <c r="AC12" s="217"/>
      <c r="AD12" s="217"/>
      <c r="AE12" s="217"/>
      <c r="AF12" s="217"/>
      <c r="AG12" s="217" t="s">
        <v>126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1" x14ac:dyDescent="0.2">
      <c r="A13" s="224"/>
      <c r="B13" s="225"/>
      <c r="C13" s="260" t="s">
        <v>134</v>
      </c>
      <c r="D13" s="229"/>
      <c r="E13" s="230">
        <v>112.86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17"/>
      <c r="Z13" s="217"/>
      <c r="AA13" s="217"/>
      <c r="AB13" s="217"/>
      <c r="AC13" s="217"/>
      <c r="AD13" s="217"/>
      <c r="AE13" s="217"/>
      <c r="AF13" s="217"/>
      <c r="AG13" s="217" t="s">
        <v>130</v>
      </c>
      <c r="AH13" s="217">
        <v>0</v>
      </c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1" x14ac:dyDescent="0.2">
      <c r="A14" s="238">
        <v>3</v>
      </c>
      <c r="B14" s="239" t="s">
        <v>135</v>
      </c>
      <c r="C14" s="258" t="s">
        <v>136</v>
      </c>
      <c r="D14" s="240" t="s">
        <v>137</v>
      </c>
      <c r="E14" s="241">
        <v>72</v>
      </c>
      <c r="F14" s="242"/>
      <c r="G14" s="243">
        <f>ROUND(E14*F14,2)</f>
        <v>0</v>
      </c>
      <c r="H14" s="242"/>
      <c r="I14" s="243">
        <f>ROUND(E14*H14,2)</f>
        <v>0</v>
      </c>
      <c r="J14" s="242"/>
      <c r="K14" s="243">
        <f>ROUND(E14*J14,2)</f>
        <v>0</v>
      </c>
      <c r="L14" s="243">
        <v>21</v>
      </c>
      <c r="M14" s="243">
        <f>G14*(1+L14/100)</f>
        <v>0</v>
      </c>
      <c r="N14" s="243">
        <v>0</v>
      </c>
      <c r="O14" s="243">
        <f>ROUND(E14*N14,2)</f>
        <v>0</v>
      </c>
      <c r="P14" s="243">
        <v>0.27</v>
      </c>
      <c r="Q14" s="243">
        <f>ROUND(E14*P14,2)</f>
        <v>19.440000000000001</v>
      </c>
      <c r="R14" s="243" t="s">
        <v>123</v>
      </c>
      <c r="S14" s="243" t="s">
        <v>124</v>
      </c>
      <c r="T14" s="244" t="s">
        <v>124</v>
      </c>
      <c r="U14" s="227">
        <v>0.123</v>
      </c>
      <c r="V14" s="227">
        <f>ROUND(E14*U14,2)</f>
        <v>8.86</v>
      </c>
      <c r="W14" s="227"/>
      <c r="X14" s="227" t="s">
        <v>125</v>
      </c>
      <c r="Y14" s="217"/>
      <c r="Z14" s="217"/>
      <c r="AA14" s="217"/>
      <c r="AB14" s="217"/>
      <c r="AC14" s="217"/>
      <c r="AD14" s="217"/>
      <c r="AE14" s="217"/>
      <c r="AF14" s="217"/>
      <c r="AG14" s="217" t="s">
        <v>126</v>
      </c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outlineLevel="1" x14ac:dyDescent="0.2">
      <c r="A15" s="224"/>
      <c r="B15" s="225"/>
      <c r="C15" s="259" t="s">
        <v>138</v>
      </c>
      <c r="D15" s="245"/>
      <c r="E15" s="245"/>
      <c r="F15" s="245"/>
      <c r="G15" s="245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17"/>
      <c r="Z15" s="217"/>
      <c r="AA15" s="217"/>
      <c r="AB15" s="217"/>
      <c r="AC15" s="217"/>
      <c r="AD15" s="217"/>
      <c r="AE15" s="217"/>
      <c r="AF15" s="217"/>
      <c r="AG15" s="217" t="s">
        <v>128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46" t="str">
        <f>C15</f>
        <v>s vybouráním lože, s přemístěním hmot na skládku na vzdálenost do 3 m nebo naložením na dopravní prostředek</v>
      </c>
      <c r="BB15" s="217"/>
      <c r="BC15" s="217"/>
      <c r="BD15" s="217"/>
      <c r="BE15" s="217"/>
      <c r="BF15" s="217"/>
      <c r="BG15" s="217"/>
      <c r="BH15" s="217"/>
    </row>
    <row r="16" spans="1:60" outlineLevel="1" x14ac:dyDescent="0.2">
      <c r="A16" s="224"/>
      <c r="B16" s="225"/>
      <c r="C16" s="260" t="s">
        <v>139</v>
      </c>
      <c r="D16" s="229"/>
      <c r="E16" s="230">
        <v>72</v>
      </c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17"/>
      <c r="Z16" s="217"/>
      <c r="AA16" s="217"/>
      <c r="AB16" s="217"/>
      <c r="AC16" s="217"/>
      <c r="AD16" s="217"/>
      <c r="AE16" s="217"/>
      <c r="AF16" s="217"/>
      <c r="AG16" s="217" t="s">
        <v>130</v>
      </c>
      <c r="AH16" s="217">
        <v>0</v>
      </c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outlineLevel="1" x14ac:dyDescent="0.2">
      <c r="A17" s="238">
        <v>4</v>
      </c>
      <c r="B17" s="239" t="s">
        <v>140</v>
      </c>
      <c r="C17" s="258" t="s">
        <v>141</v>
      </c>
      <c r="D17" s="240" t="s">
        <v>142</v>
      </c>
      <c r="E17" s="241">
        <v>29.64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3">
        <v>0</v>
      </c>
      <c r="O17" s="243">
        <f>ROUND(E17*N17,2)</f>
        <v>0</v>
      </c>
      <c r="P17" s="243">
        <v>0</v>
      </c>
      <c r="Q17" s="243">
        <f>ROUND(E17*P17,2)</f>
        <v>0</v>
      </c>
      <c r="R17" s="243" t="s">
        <v>143</v>
      </c>
      <c r="S17" s="243" t="s">
        <v>124</v>
      </c>
      <c r="T17" s="244" t="s">
        <v>124</v>
      </c>
      <c r="U17" s="227">
        <v>9.7000000000000003E-2</v>
      </c>
      <c r="V17" s="227">
        <f>ROUND(E17*U17,2)</f>
        <v>2.88</v>
      </c>
      <c r="W17" s="227"/>
      <c r="X17" s="227" t="s">
        <v>125</v>
      </c>
      <c r="Y17" s="217"/>
      <c r="Z17" s="217"/>
      <c r="AA17" s="217"/>
      <c r="AB17" s="217"/>
      <c r="AC17" s="217"/>
      <c r="AD17" s="217"/>
      <c r="AE17" s="217"/>
      <c r="AF17" s="217"/>
      <c r="AG17" s="217" t="s">
        <v>126</v>
      </c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1" x14ac:dyDescent="0.2">
      <c r="A18" s="224"/>
      <c r="B18" s="225"/>
      <c r="C18" s="259" t="s">
        <v>144</v>
      </c>
      <c r="D18" s="245"/>
      <c r="E18" s="245"/>
      <c r="F18" s="245"/>
      <c r="G18" s="245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17"/>
      <c r="Z18" s="217"/>
      <c r="AA18" s="217"/>
      <c r="AB18" s="217"/>
      <c r="AC18" s="217"/>
      <c r="AD18" s="217"/>
      <c r="AE18" s="217"/>
      <c r="AF18" s="217"/>
      <c r="AG18" s="217" t="s">
        <v>128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46" t="str">
        <f>C18</f>
        <v>nebo lesní půdy, s vodorovným přemístěním na hromady v místě upotřebení nebo na dočasné či trvalé skládky se složením</v>
      </c>
      <c r="BB18" s="217"/>
      <c r="BC18" s="217"/>
      <c r="BD18" s="217"/>
      <c r="BE18" s="217"/>
      <c r="BF18" s="217"/>
      <c r="BG18" s="217"/>
      <c r="BH18" s="217"/>
    </row>
    <row r="19" spans="1:60" outlineLevel="1" x14ac:dyDescent="0.2">
      <c r="A19" s="224"/>
      <c r="B19" s="225"/>
      <c r="C19" s="260" t="s">
        <v>145</v>
      </c>
      <c r="D19" s="229"/>
      <c r="E19" s="230">
        <v>29.64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17"/>
      <c r="Z19" s="217"/>
      <c r="AA19" s="217"/>
      <c r="AB19" s="217"/>
      <c r="AC19" s="217"/>
      <c r="AD19" s="217"/>
      <c r="AE19" s="217"/>
      <c r="AF19" s="217"/>
      <c r="AG19" s="217" t="s">
        <v>130</v>
      </c>
      <c r="AH19" s="217">
        <v>0</v>
      </c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1" x14ac:dyDescent="0.2">
      <c r="A20" s="238">
        <v>5</v>
      </c>
      <c r="B20" s="239" t="s">
        <v>146</v>
      </c>
      <c r="C20" s="258" t="s">
        <v>147</v>
      </c>
      <c r="D20" s="240" t="s">
        <v>142</v>
      </c>
      <c r="E20" s="241">
        <v>101.47035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3">
        <v>0</v>
      </c>
      <c r="O20" s="243">
        <f>ROUND(E20*N20,2)</f>
        <v>0</v>
      </c>
      <c r="P20" s="243">
        <v>0</v>
      </c>
      <c r="Q20" s="243">
        <f>ROUND(E20*P20,2)</f>
        <v>0</v>
      </c>
      <c r="R20" s="243" t="s">
        <v>143</v>
      </c>
      <c r="S20" s="243" t="s">
        <v>124</v>
      </c>
      <c r="T20" s="244" t="s">
        <v>124</v>
      </c>
      <c r="U20" s="227">
        <v>0.12</v>
      </c>
      <c r="V20" s="227">
        <f>ROUND(E20*U20,2)</f>
        <v>12.18</v>
      </c>
      <c r="W20" s="227"/>
      <c r="X20" s="227" t="s">
        <v>125</v>
      </c>
      <c r="Y20" s="217"/>
      <c r="Z20" s="217"/>
      <c r="AA20" s="217"/>
      <c r="AB20" s="217"/>
      <c r="AC20" s="217"/>
      <c r="AD20" s="217"/>
      <c r="AE20" s="217"/>
      <c r="AF20" s="217"/>
      <c r="AG20" s="217" t="s">
        <v>126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ht="33.75" outlineLevel="1" x14ac:dyDescent="0.2">
      <c r="A21" s="224"/>
      <c r="B21" s="225"/>
      <c r="C21" s="259" t="s">
        <v>148</v>
      </c>
      <c r="D21" s="245"/>
      <c r="E21" s="245"/>
      <c r="F21" s="245"/>
      <c r="G21" s="245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17"/>
      <c r="Z21" s="217"/>
      <c r="AA21" s="217"/>
      <c r="AB21" s="217"/>
      <c r="AC21" s="217"/>
      <c r="AD21" s="217"/>
      <c r="AE21" s="217"/>
      <c r="AF21" s="217"/>
      <c r="AG21" s="217" t="s">
        <v>128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46" t="str">
        <f>C21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21" s="217"/>
      <c r="BC21" s="217"/>
      <c r="BD21" s="217"/>
      <c r="BE21" s="217"/>
      <c r="BF21" s="217"/>
      <c r="BG21" s="217"/>
      <c r="BH21" s="217"/>
    </row>
    <row r="22" spans="1:60" outlineLevel="1" x14ac:dyDescent="0.2">
      <c r="A22" s="224"/>
      <c r="B22" s="225"/>
      <c r="C22" s="260" t="s">
        <v>149</v>
      </c>
      <c r="D22" s="229"/>
      <c r="E22" s="230">
        <v>101.47035</v>
      </c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17"/>
      <c r="Z22" s="217"/>
      <c r="AA22" s="217"/>
      <c r="AB22" s="217"/>
      <c r="AC22" s="217"/>
      <c r="AD22" s="217"/>
      <c r="AE22" s="217"/>
      <c r="AF22" s="217"/>
      <c r="AG22" s="217" t="s">
        <v>130</v>
      </c>
      <c r="AH22" s="217">
        <v>0</v>
      </c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outlineLevel="1" x14ac:dyDescent="0.2">
      <c r="A23" s="238">
        <v>6</v>
      </c>
      <c r="B23" s="239" t="s">
        <v>150</v>
      </c>
      <c r="C23" s="258" t="s">
        <v>151</v>
      </c>
      <c r="D23" s="240" t="s">
        <v>142</v>
      </c>
      <c r="E23" s="241">
        <v>101.47035</v>
      </c>
      <c r="F23" s="242"/>
      <c r="G23" s="243">
        <f>ROUND(E23*F23,2)</f>
        <v>0</v>
      </c>
      <c r="H23" s="242"/>
      <c r="I23" s="243">
        <f>ROUND(E23*H23,2)</f>
        <v>0</v>
      </c>
      <c r="J23" s="242"/>
      <c r="K23" s="243">
        <f>ROUND(E23*J23,2)</f>
        <v>0</v>
      </c>
      <c r="L23" s="243">
        <v>21</v>
      </c>
      <c r="M23" s="243">
        <f>G23*(1+L23/100)</f>
        <v>0</v>
      </c>
      <c r="N23" s="243">
        <v>0</v>
      </c>
      <c r="O23" s="243">
        <f>ROUND(E23*N23,2)</f>
        <v>0</v>
      </c>
      <c r="P23" s="243">
        <v>0</v>
      </c>
      <c r="Q23" s="243">
        <f>ROUND(E23*P23,2)</f>
        <v>0</v>
      </c>
      <c r="R23" s="243" t="s">
        <v>143</v>
      </c>
      <c r="S23" s="243" t="s">
        <v>124</v>
      </c>
      <c r="T23" s="244" t="s">
        <v>124</v>
      </c>
      <c r="U23" s="227">
        <v>4.3099999999999999E-2</v>
      </c>
      <c r="V23" s="227">
        <f>ROUND(E23*U23,2)</f>
        <v>4.37</v>
      </c>
      <c r="W23" s="227"/>
      <c r="X23" s="227" t="s">
        <v>125</v>
      </c>
      <c r="Y23" s="217"/>
      <c r="Z23" s="217"/>
      <c r="AA23" s="217"/>
      <c r="AB23" s="217"/>
      <c r="AC23" s="217"/>
      <c r="AD23" s="217"/>
      <c r="AE23" s="217"/>
      <c r="AF23" s="217"/>
      <c r="AG23" s="217" t="s">
        <v>126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ht="33.75" outlineLevel="1" x14ac:dyDescent="0.2">
      <c r="A24" s="224"/>
      <c r="B24" s="225"/>
      <c r="C24" s="259" t="s">
        <v>148</v>
      </c>
      <c r="D24" s="245"/>
      <c r="E24" s="245"/>
      <c r="F24" s="245"/>
      <c r="G24" s="245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17"/>
      <c r="Z24" s="217"/>
      <c r="AA24" s="217"/>
      <c r="AB24" s="217"/>
      <c r="AC24" s="217"/>
      <c r="AD24" s="217"/>
      <c r="AE24" s="217"/>
      <c r="AF24" s="217"/>
      <c r="AG24" s="217" t="s">
        <v>128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46" t="str">
        <f>C24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24" s="217"/>
      <c r="BC24" s="217"/>
      <c r="BD24" s="217"/>
      <c r="BE24" s="217"/>
      <c r="BF24" s="217"/>
      <c r="BG24" s="217"/>
      <c r="BH24" s="217"/>
    </row>
    <row r="25" spans="1:60" outlineLevel="1" x14ac:dyDescent="0.2">
      <c r="A25" s="224"/>
      <c r="B25" s="225"/>
      <c r="C25" s="260" t="s">
        <v>149</v>
      </c>
      <c r="D25" s="229"/>
      <c r="E25" s="230">
        <v>101.47035</v>
      </c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17"/>
      <c r="Z25" s="217"/>
      <c r="AA25" s="217"/>
      <c r="AB25" s="217"/>
      <c r="AC25" s="217"/>
      <c r="AD25" s="217"/>
      <c r="AE25" s="217"/>
      <c r="AF25" s="217"/>
      <c r="AG25" s="217" t="s">
        <v>130</v>
      </c>
      <c r="AH25" s="217">
        <v>0</v>
      </c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ht="22.5" outlineLevel="1" x14ac:dyDescent="0.2">
      <c r="A26" s="238">
        <v>7</v>
      </c>
      <c r="B26" s="239" t="s">
        <v>152</v>
      </c>
      <c r="C26" s="258" t="s">
        <v>153</v>
      </c>
      <c r="D26" s="240" t="s">
        <v>142</v>
      </c>
      <c r="E26" s="241">
        <v>101.47035</v>
      </c>
      <c r="F26" s="242"/>
      <c r="G26" s="243">
        <f>ROUND(E26*F26,2)</f>
        <v>0</v>
      </c>
      <c r="H26" s="242"/>
      <c r="I26" s="243">
        <f>ROUND(E26*H26,2)</f>
        <v>0</v>
      </c>
      <c r="J26" s="242"/>
      <c r="K26" s="243">
        <f>ROUND(E26*J26,2)</f>
        <v>0</v>
      </c>
      <c r="L26" s="243">
        <v>21</v>
      </c>
      <c r="M26" s="243">
        <f>G26*(1+L26/100)</f>
        <v>0</v>
      </c>
      <c r="N26" s="243">
        <v>0</v>
      </c>
      <c r="O26" s="243">
        <f>ROUND(E26*N26,2)</f>
        <v>0</v>
      </c>
      <c r="P26" s="243">
        <v>0</v>
      </c>
      <c r="Q26" s="243">
        <f>ROUND(E26*P26,2)</f>
        <v>0</v>
      </c>
      <c r="R26" s="243" t="s">
        <v>143</v>
      </c>
      <c r="S26" s="243" t="s">
        <v>124</v>
      </c>
      <c r="T26" s="244" t="s">
        <v>124</v>
      </c>
      <c r="U26" s="227">
        <v>1.0999999999999999E-2</v>
      </c>
      <c r="V26" s="227">
        <f>ROUND(E26*U26,2)</f>
        <v>1.1200000000000001</v>
      </c>
      <c r="W26" s="227"/>
      <c r="X26" s="227" t="s">
        <v>125</v>
      </c>
      <c r="Y26" s="217"/>
      <c r="Z26" s="217"/>
      <c r="AA26" s="217"/>
      <c r="AB26" s="217"/>
      <c r="AC26" s="217"/>
      <c r="AD26" s="217"/>
      <c r="AE26" s="217"/>
      <c r="AF26" s="217"/>
      <c r="AG26" s="217" t="s">
        <v>126</v>
      </c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outlineLevel="1" x14ac:dyDescent="0.2">
      <c r="A27" s="224"/>
      <c r="B27" s="225"/>
      <c r="C27" s="259" t="s">
        <v>154</v>
      </c>
      <c r="D27" s="245"/>
      <c r="E27" s="245"/>
      <c r="F27" s="245"/>
      <c r="G27" s="245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17"/>
      <c r="Z27" s="217"/>
      <c r="AA27" s="217"/>
      <c r="AB27" s="217"/>
      <c r="AC27" s="217"/>
      <c r="AD27" s="217"/>
      <c r="AE27" s="217"/>
      <c r="AF27" s="217"/>
      <c r="AG27" s="217" t="s">
        <v>128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1" x14ac:dyDescent="0.2">
      <c r="A28" s="224"/>
      <c r="B28" s="225"/>
      <c r="C28" s="260" t="s">
        <v>149</v>
      </c>
      <c r="D28" s="229"/>
      <c r="E28" s="230">
        <v>101.47035</v>
      </c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17"/>
      <c r="Z28" s="217"/>
      <c r="AA28" s="217"/>
      <c r="AB28" s="217"/>
      <c r="AC28" s="217"/>
      <c r="AD28" s="217"/>
      <c r="AE28" s="217"/>
      <c r="AF28" s="217"/>
      <c r="AG28" s="217" t="s">
        <v>130</v>
      </c>
      <c r="AH28" s="217">
        <v>0</v>
      </c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ht="33.75" outlineLevel="1" x14ac:dyDescent="0.2">
      <c r="A29" s="238">
        <v>8</v>
      </c>
      <c r="B29" s="239" t="s">
        <v>155</v>
      </c>
      <c r="C29" s="258" t="s">
        <v>156</v>
      </c>
      <c r="D29" s="240" t="s">
        <v>142</v>
      </c>
      <c r="E29" s="241">
        <v>1420.58492</v>
      </c>
      <c r="F29" s="242"/>
      <c r="G29" s="243">
        <f>ROUND(E29*F29,2)</f>
        <v>0</v>
      </c>
      <c r="H29" s="242"/>
      <c r="I29" s="243">
        <f>ROUND(E29*H29,2)</f>
        <v>0</v>
      </c>
      <c r="J29" s="242"/>
      <c r="K29" s="243">
        <f>ROUND(E29*J29,2)</f>
        <v>0</v>
      </c>
      <c r="L29" s="243">
        <v>21</v>
      </c>
      <c r="M29" s="243">
        <f>G29*(1+L29/100)</f>
        <v>0</v>
      </c>
      <c r="N29" s="243">
        <v>0</v>
      </c>
      <c r="O29" s="243">
        <f>ROUND(E29*N29,2)</f>
        <v>0</v>
      </c>
      <c r="P29" s="243">
        <v>0</v>
      </c>
      <c r="Q29" s="243">
        <f>ROUND(E29*P29,2)</f>
        <v>0</v>
      </c>
      <c r="R29" s="243" t="s">
        <v>143</v>
      </c>
      <c r="S29" s="243" t="s">
        <v>124</v>
      </c>
      <c r="T29" s="244" t="s">
        <v>124</v>
      </c>
      <c r="U29" s="227">
        <v>0</v>
      </c>
      <c r="V29" s="227">
        <f>ROUND(E29*U29,2)</f>
        <v>0</v>
      </c>
      <c r="W29" s="227"/>
      <c r="X29" s="227" t="s">
        <v>125</v>
      </c>
      <c r="Y29" s="217"/>
      <c r="Z29" s="217"/>
      <c r="AA29" s="217"/>
      <c r="AB29" s="217"/>
      <c r="AC29" s="217"/>
      <c r="AD29" s="217"/>
      <c r="AE29" s="217"/>
      <c r="AF29" s="217"/>
      <c r="AG29" s="217" t="s">
        <v>126</v>
      </c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1" x14ac:dyDescent="0.2">
      <c r="A30" s="224"/>
      <c r="B30" s="225"/>
      <c r="C30" s="259" t="s">
        <v>154</v>
      </c>
      <c r="D30" s="245"/>
      <c r="E30" s="245"/>
      <c r="F30" s="245"/>
      <c r="G30" s="245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17"/>
      <c r="Z30" s="217"/>
      <c r="AA30" s="217"/>
      <c r="AB30" s="217"/>
      <c r="AC30" s="217"/>
      <c r="AD30" s="217"/>
      <c r="AE30" s="217"/>
      <c r="AF30" s="217"/>
      <c r="AG30" s="217" t="s">
        <v>128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1" x14ac:dyDescent="0.2">
      <c r="A31" s="224"/>
      <c r="B31" s="225"/>
      <c r="C31" s="260" t="s">
        <v>157</v>
      </c>
      <c r="D31" s="229"/>
      <c r="E31" s="230">
        <v>1420.58492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17"/>
      <c r="Z31" s="217"/>
      <c r="AA31" s="217"/>
      <c r="AB31" s="217"/>
      <c r="AC31" s="217"/>
      <c r="AD31" s="217"/>
      <c r="AE31" s="217"/>
      <c r="AF31" s="217"/>
      <c r="AG31" s="217" t="s">
        <v>130</v>
      </c>
      <c r="AH31" s="217">
        <v>0</v>
      </c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ht="22.5" outlineLevel="1" x14ac:dyDescent="0.2">
      <c r="A32" s="238">
        <v>9</v>
      </c>
      <c r="B32" s="239" t="s">
        <v>158</v>
      </c>
      <c r="C32" s="258" t="s">
        <v>159</v>
      </c>
      <c r="D32" s="240" t="s">
        <v>142</v>
      </c>
      <c r="E32" s="241">
        <v>101.47035</v>
      </c>
      <c r="F32" s="242"/>
      <c r="G32" s="243">
        <f>ROUND(E32*F32,2)</f>
        <v>0</v>
      </c>
      <c r="H32" s="242"/>
      <c r="I32" s="243">
        <f>ROUND(E32*H32,2)</f>
        <v>0</v>
      </c>
      <c r="J32" s="242"/>
      <c r="K32" s="243">
        <f>ROUND(E32*J32,2)</f>
        <v>0</v>
      </c>
      <c r="L32" s="243">
        <v>21</v>
      </c>
      <c r="M32" s="243">
        <f>G32*(1+L32/100)</f>
        <v>0</v>
      </c>
      <c r="N32" s="243">
        <v>0</v>
      </c>
      <c r="O32" s="243">
        <f>ROUND(E32*N32,2)</f>
        <v>0</v>
      </c>
      <c r="P32" s="243">
        <v>0</v>
      </c>
      <c r="Q32" s="243">
        <f>ROUND(E32*P32,2)</f>
        <v>0</v>
      </c>
      <c r="R32" s="243" t="s">
        <v>143</v>
      </c>
      <c r="S32" s="243" t="s">
        <v>124</v>
      </c>
      <c r="T32" s="244" t="s">
        <v>124</v>
      </c>
      <c r="U32" s="227">
        <v>0.65200000000000002</v>
      </c>
      <c r="V32" s="227">
        <f>ROUND(E32*U32,2)</f>
        <v>66.16</v>
      </c>
      <c r="W32" s="227"/>
      <c r="X32" s="227" t="s">
        <v>125</v>
      </c>
      <c r="Y32" s="217"/>
      <c r="Z32" s="217"/>
      <c r="AA32" s="217"/>
      <c r="AB32" s="217"/>
      <c r="AC32" s="217"/>
      <c r="AD32" s="217"/>
      <c r="AE32" s="217"/>
      <c r="AF32" s="217"/>
      <c r="AG32" s="217" t="s">
        <v>126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1" x14ac:dyDescent="0.2">
      <c r="A33" s="224"/>
      <c r="B33" s="225"/>
      <c r="C33" s="260" t="s">
        <v>149</v>
      </c>
      <c r="D33" s="229"/>
      <c r="E33" s="230">
        <v>101.47035</v>
      </c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17"/>
      <c r="Z33" s="217"/>
      <c r="AA33" s="217"/>
      <c r="AB33" s="217"/>
      <c r="AC33" s="217"/>
      <c r="AD33" s="217"/>
      <c r="AE33" s="217"/>
      <c r="AF33" s="217"/>
      <c r="AG33" s="217" t="s">
        <v>130</v>
      </c>
      <c r="AH33" s="217">
        <v>0</v>
      </c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ht="22.5" outlineLevel="1" x14ac:dyDescent="0.2">
      <c r="A34" s="238">
        <v>10</v>
      </c>
      <c r="B34" s="239" t="s">
        <v>160</v>
      </c>
      <c r="C34" s="258" t="s">
        <v>161</v>
      </c>
      <c r="D34" s="240" t="s">
        <v>142</v>
      </c>
      <c r="E34" s="241">
        <v>47.894419999999997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3">
        <v>0</v>
      </c>
      <c r="O34" s="243">
        <f>ROUND(E34*N34,2)</f>
        <v>0</v>
      </c>
      <c r="P34" s="243">
        <v>0</v>
      </c>
      <c r="Q34" s="243">
        <f>ROUND(E34*P34,2)</f>
        <v>0</v>
      </c>
      <c r="R34" s="243" t="s">
        <v>143</v>
      </c>
      <c r="S34" s="243" t="s">
        <v>124</v>
      </c>
      <c r="T34" s="244" t="s">
        <v>124</v>
      </c>
      <c r="U34" s="227">
        <v>0.20200000000000001</v>
      </c>
      <c r="V34" s="227">
        <f>ROUND(E34*U34,2)</f>
        <v>9.67</v>
      </c>
      <c r="W34" s="227"/>
      <c r="X34" s="227" t="s">
        <v>125</v>
      </c>
      <c r="Y34" s="217"/>
      <c r="Z34" s="217"/>
      <c r="AA34" s="217"/>
      <c r="AB34" s="217"/>
      <c r="AC34" s="217"/>
      <c r="AD34" s="217"/>
      <c r="AE34" s="217"/>
      <c r="AF34" s="217"/>
      <c r="AG34" s="217" t="s">
        <v>126</v>
      </c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1" x14ac:dyDescent="0.2">
      <c r="A35" s="224"/>
      <c r="B35" s="225"/>
      <c r="C35" s="259" t="s">
        <v>162</v>
      </c>
      <c r="D35" s="245"/>
      <c r="E35" s="245"/>
      <c r="F35" s="245"/>
      <c r="G35" s="245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17"/>
      <c r="Z35" s="217"/>
      <c r="AA35" s="217"/>
      <c r="AB35" s="217"/>
      <c r="AC35" s="217"/>
      <c r="AD35" s="217"/>
      <c r="AE35" s="217"/>
      <c r="AF35" s="217"/>
      <c r="AG35" s="217" t="s">
        <v>128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1" x14ac:dyDescent="0.2">
      <c r="A36" s="224"/>
      <c r="B36" s="225"/>
      <c r="C36" s="260" t="s">
        <v>163</v>
      </c>
      <c r="D36" s="229"/>
      <c r="E36" s="230">
        <v>80.958619999999996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17"/>
      <c r="Z36" s="217"/>
      <c r="AA36" s="217"/>
      <c r="AB36" s="217"/>
      <c r="AC36" s="217"/>
      <c r="AD36" s="217"/>
      <c r="AE36" s="217"/>
      <c r="AF36" s="217"/>
      <c r="AG36" s="217" t="s">
        <v>130</v>
      </c>
      <c r="AH36" s="217">
        <v>0</v>
      </c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">
      <c r="A37" s="224"/>
      <c r="B37" s="225"/>
      <c r="C37" s="260" t="s">
        <v>164</v>
      </c>
      <c r="D37" s="229"/>
      <c r="E37" s="230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17"/>
      <c r="Z37" s="217"/>
      <c r="AA37" s="217"/>
      <c r="AB37" s="217"/>
      <c r="AC37" s="217"/>
      <c r="AD37" s="217"/>
      <c r="AE37" s="217"/>
      <c r="AF37" s="217"/>
      <c r="AG37" s="217" t="s">
        <v>130</v>
      </c>
      <c r="AH37" s="217">
        <v>0</v>
      </c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1" x14ac:dyDescent="0.2">
      <c r="A38" s="224"/>
      <c r="B38" s="225"/>
      <c r="C38" s="260" t="s">
        <v>165</v>
      </c>
      <c r="D38" s="229"/>
      <c r="E38" s="230">
        <v>-25.504650000000002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17"/>
      <c r="Z38" s="217"/>
      <c r="AA38" s="217"/>
      <c r="AB38" s="217"/>
      <c r="AC38" s="217"/>
      <c r="AD38" s="217"/>
      <c r="AE38" s="217"/>
      <c r="AF38" s="217"/>
      <c r="AG38" s="217" t="s">
        <v>130</v>
      </c>
      <c r="AH38" s="217">
        <v>0</v>
      </c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1" x14ac:dyDescent="0.2">
      <c r="A39" s="224"/>
      <c r="B39" s="225"/>
      <c r="C39" s="260" t="s">
        <v>166</v>
      </c>
      <c r="D39" s="229"/>
      <c r="E39" s="230">
        <v>-5.2987500000000001</v>
      </c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17"/>
      <c r="Z39" s="217"/>
      <c r="AA39" s="217"/>
      <c r="AB39" s="217"/>
      <c r="AC39" s="217"/>
      <c r="AD39" s="217"/>
      <c r="AE39" s="217"/>
      <c r="AF39" s="217"/>
      <c r="AG39" s="217" t="s">
        <v>130</v>
      </c>
      <c r="AH39" s="217">
        <v>0</v>
      </c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outlineLevel="1" x14ac:dyDescent="0.2">
      <c r="A40" s="224"/>
      <c r="B40" s="225"/>
      <c r="C40" s="260" t="s">
        <v>167</v>
      </c>
      <c r="D40" s="229"/>
      <c r="E40" s="230">
        <v>-2.2608000000000001</v>
      </c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17"/>
      <c r="Z40" s="217"/>
      <c r="AA40" s="217"/>
      <c r="AB40" s="217"/>
      <c r="AC40" s="217"/>
      <c r="AD40" s="217"/>
      <c r="AE40" s="217"/>
      <c r="AF40" s="217"/>
      <c r="AG40" s="217" t="s">
        <v>130</v>
      </c>
      <c r="AH40" s="217">
        <v>0</v>
      </c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1" x14ac:dyDescent="0.2">
      <c r="A41" s="238">
        <v>11</v>
      </c>
      <c r="B41" s="239" t="s">
        <v>168</v>
      </c>
      <c r="C41" s="258" t="s">
        <v>169</v>
      </c>
      <c r="D41" s="240" t="s">
        <v>122</v>
      </c>
      <c r="E41" s="241">
        <v>320.76789000000002</v>
      </c>
      <c r="F41" s="242"/>
      <c r="G41" s="243">
        <f>ROUND(E41*F41,2)</f>
        <v>0</v>
      </c>
      <c r="H41" s="242"/>
      <c r="I41" s="243">
        <f>ROUND(E41*H41,2)</f>
        <v>0</v>
      </c>
      <c r="J41" s="242"/>
      <c r="K41" s="243">
        <f>ROUND(E41*J41,2)</f>
        <v>0</v>
      </c>
      <c r="L41" s="243">
        <v>21</v>
      </c>
      <c r="M41" s="243">
        <f>G41*(1+L41/100)</f>
        <v>0</v>
      </c>
      <c r="N41" s="243">
        <v>0</v>
      </c>
      <c r="O41" s="243">
        <f>ROUND(E41*N41,2)</f>
        <v>0</v>
      </c>
      <c r="P41" s="243">
        <v>0</v>
      </c>
      <c r="Q41" s="243">
        <f>ROUND(E41*P41,2)</f>
        <v>0</v>
      </c>
      <c r="R41" s="243" t="s">
        <v>143</v>
      </c>
      <c r="S41" s="243" t="s">
        <v>124</v>
      </c>
      <c r="T41" s="244" t="s">
        <v>124</v>
      </c>
      <c r="U41" s="227">
        <v>9.6000000000000002E-2</v>
      </c>
      <c r="V41" s="227">
        <f>ROUND(E41*U41,2)</f>
        <v>30.79</v>
      </c>
      <c r="W41" s="227"/>
      <c r="X41" s="227" t="s">
        <v>125</v>
      </c>
      <c r="Y41" s="217"/>
      <c r="Z41" s="217"/>
      <c r="AA41" s="217"/>
      <c r="AB41" s="217"/>
      <c r="AC41" s="217"/>
      <c r="AD41" s="217"/>
      <c r="AE41" s="217"/>
      <c r="AF41" s="217"/>
      <c r="AG41" s="217" t="s">
        <v>126</v>
      </c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1" x14ac:dyDescent="0.2">
      <c r="A42" s="224"/>
      <c r="B42" s="225"/>
      <c r="C42" s="259" t="s">
        <v>170</v>
      </c>
      <c r="D42" s="245"/>
      <c r="E42" s="245"/>
      <c r="F42" s="245"/>
      <c r="G42" s="245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17"/>
      <c r="Z42" s="217"/>
      <c r="AA42" s="217"/>
      <c r="AB42" s="217"/>
      <c r="AC42" s="217"/>
      <c r="AD42" s="217"/>
      <c r="AE42" s="217"/>
      <c r="AF42" s="217"/>
      <c r="AG42" s="217" t="s">
        <v>128</v>
      </c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outlineLevel="1" x14ac:dyDescent="0.2">
      <c r="A43" s="224"/>
      <c r="B43" s="225"/>
      <c r="C43" s="260" t="s">
        <v>171</v>
      </c>
      <c r="D43" s="229"/>
      <c r="E43" s="230">
        <v>69.531300000000002</v>
      </c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17"/>
      <c r="Z43" s="217"/>
      <c r="AA43" s="217"/>
      <c r="AB43" s="217"/>
      <c r="AC43" s="217"/>
      <c r="AD43" s="217"/>
      <c r="AE43" s="217"/>
      <c r="AF43" s="217"/>
      <c r="AG43" s="217" t="s">
        <v>130</v>
      </c>
      <c r="AH43" s="217">
        <v>0</v>
      </c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1" x14ac:dyDescent="0.2">
      <c r="A44" s="224"/>
      <c r="B44" s="225"/>
      <c r="C44" s="260" t="s">
        <v>172</v>
      </c>
      <c r="D44" s="229"/>
      <c r="E44" s="230">
        <v>251.23659000000001</v>
      </c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17"/>
      <c r="Z44" s="217"/>
      <c r="AA44" s="217"/>
      <c r="AB44" s="217"/>
      <c r="AC44" s="217"/>
      <c r="AD44" s="217"/>
      <c r="AE44" s="217"/>
      <c r="AF44" s="217"/>
      <c r="AG44" s="217" t="s">
        <v>130</v>
      </c>
      <c r="AH44" s="217">
        <v>0</v>
      </c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1" x14ac:dyDescent="0.2">
      <c r="A45" s="238">
        <v>12</v>
      </c>
      <c r="B45" s="239" t="s">
        <v>173</v>
      </c>
      <c r="C45" s="258" t="s">
        <v>174</v>
      </c>
      <c r="D45" s="240" t="s">
        <v>142</v>
      </c>
      <c r="E45" s="241">
        <v>101.47035</v>
      </c>
      <c r="F45" s="242"/>
      <c r="G45" s="243">
        <f>ROUND(E45*F45,2)</f>
        <v>0</v>
      </c>
      <c r="H45" s="242"/>
      <c r="I45" s="243">
        <f>ROUND(E45*H45,2)</f>
        <v>0</v>
      </c>
      <c r="J45" s="242"/>
      <c r="K45" s="243">
        <f>ROUND(E45*J45,2)</f>
        <v>0</v>
      </c>
      <c r="L45" s="243">
        <v>21</v>
      </c>
      <c r="M45" s="243">
        <f>G45*(1+L45/100)</f>
        <v>0</v>
      </c>
      <c r="N45" s="243">
        <v>0</v>
      </c>
      <c r="O45" s="243">
        <f>ROUND(E45*N45,2)</f>
        <v>0</v>
      </c>
      <c r="P45" s="243">
        <v>0</v>
      </c>
      <c r="Q45" s="243">
        <f>ROUND(E45*P45,2)</f>
        <v>0</v>
      </c>
      <c r="R45" s="243" t="s">
        <v>143</v>
      </c>
      <c r="S45" s="243" t="s">
        <v>124</v>
      </c>
      <c r="T45" s="244" t="s">
        <v>124</v>
      </c>
      <c r="U45" s="227">
        <v>0</v>
      </c>
      <c r="V45" s="227">
        <f>ROUND(E45*U45,2)</f>
        <v>0</v>
      </c>
      <c r="W45" s="227"/>
      <c r="X45" s="227" t="s">
        <v>125</v>
      </c>
      <c r="Y45" s="217"/>
      <c r="Z45" s="217"/>
      <c r="AA45" s="217"/>
      <c r="AB45" s="217"/>
      <c r="AC45" s="217"/>
      <c r="AD45" s="217"/>
      <c r="AE45" s="217"/>
      <c r="AF45" s="217"/>
      <c r="AG45" s="217" t="s">
        <v>126</v>
      </c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outlineLevel="1" x14ac:dyDescent="0.2">
      <c r="A46" s="224"/>
      <c r="B46" s="225"/>
      <c r="C46" s="260" t="s">
        <v>149</v>
      </c>
      <c r="D46" s="229"/>
      <c r="E46" s="230">
        <v>101.47035</v>
      </c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17"/>
      <c r="Z46" s="217"/>
      <c r="AA46" s="217"/>
      <c r="AB46" s="217"/>
      <c r="AC46" s="217"/>
      <c r="AD46" s="217"/>
      <c r="AE46" s="217"/>
      <c r="AF46" s="217"/>
      <c r="AG46" s="217" t="s">
        <v>130</v>
      </c>
      <c r="AH46" s="217">
        <v>0</v>
      </c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</row>
    <row r="47" spans="1:60" outlineLevel="1" x14ac:dyDescent="0.2">
      <c r="A47" s="238">
        <v>13</v>
      </c>
      <c r="B47" s="239" t="s">
        <v>175</v>
      </c>
      <c r="C47" s="258" t="s">
        <v>176</v>
      </c>
      <c r="D47" s="240" t="s">
        <v>177</v>
      </c>
      <c r="E47" s="241">
        <v>90.520449999999997</v>
      </c>
      <c r="F47" s="242"/>
      <c r="G47" s="243">
        <f>ROUND(E47*F47,2)</f>
        <v>0</v>
      </c>
      <c r="H47" s="242"/>
      <c r="I47" s="243">
        <f>ROUND(E47*H47,2)</f>
        <v>0</v>
      </c>
      <c r="J47" s="242"/>
      <c r="K47" s="243">
        <f>ROUND(E47*J47,2)</f>
        <v>0</v>
      </c>
      <c r="L47" s="243">
        <v>21</v>
      </c>
      <c r="M47" s="243">
        <f>G47*(1+L47/100)</f>
        <v>0</v>
      </c>
      <c r="N47" s="243">
        <v>1</v>
      </c>
      <c r="O47" s="243">
        <f>ROUND(E47*N47,2)</f>
        <v>90.52</v>
      </c>
      <c r="P47" s="243">
        <v>0</v>
      </c>
      <c r="Q47" s="243">
        <f>ROUND(E47*P47,2)</f>
        <v>0</v>
      </c>
      <c r="R47" s="243" t="s">
        <v>178</v>
      </c>
      <c r="S47" s="243" t="s">
        <v>124</v>
      </c>
      <c r="T47" s="244" t="s">
        <v>124</v>
      </c>
      <c r="U47" s="227">
        <v>0</v>
      </c>
      <c r="V47" s="227">
        <f>ROUND(E47*U47,2)</f>
        <v>0</v>
      </c>
      <c r="W47" s="227"/>
      <c r="X47" s="227" t="s">
        <v>179</v>
      </c>
      <c r="Y47" s="217"/>
      <c r="Z47" s="217"/>
      <c r="AA47" s="217"/>
      <c r="AB47" s="217"/>
      <c r="AC47" s="217"/>
      <c r="AD47" s="217"/>
      <c r="AE47" s="217"/>
      <c r="AF47" s="217"/>
      <c r="AG47" s="217" t="s">
        <v>180</v>
      </c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1" x14ac:dyDescent="0.2">
      <c r="A48" s="224"/>
      <c r="B48" s="225"/>
      <c r="C48" s="260" t="s">
        <v>181</v>
      </c>
      <c r="D48" s="229"/>
      <c r="E48" s="230">
        <v>90.520449999999997</v>
      </c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17"/>
      <c r="Z48" s="217"/>
      <c r="AA48" s="217"/>
      <c r="AB48" s="217"/>
      <c r="AC48" s="217"/>
      <c r="AD48" s="217"/>
      <c r="AE48" s="217"/>
      <c r="AF48" s="217"/>
      <c r="AG48" s="217" t="s">
        <v>130</v>
      </c>
      <c r="AH48" s="217">
        <v>0</v>
      </c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</row>
    <row r="49" spans="1:60" x14ac:dyDescent="0.2">
      <c r="A49" s="232" t="s">
        <v>118</v>
      </c>
      <c r="B49" s="233" t="s">
        <v>71</v>
      </c>
      <c r="C49" s="257" t="s">
        <v>72</v>
      </c>
      <c r="D49" s="234"/>
      <c r="E49" s="235"/>
      <c r="F49" s="236"/>
      <c r="G49" s="236">
        <f>SUMIF(AG50:AG50,"&lt;&gt;NOR",G50:G50)</f>
        <v>0</v>
      </c>
      <c r="H49" s="236"/>
      <c r="I49" s="236">
        <f>SUM(I50:I50)</f>
        <v>0</v>
      </c>
      <c r="J49" s="236"/>
      <c r="K49" s="236">
        <f>SUM(K50:K50)</f>
        <v>0</v>
      </c>
      <c r="L49" s="236"/>
      <c r="M49" s="236">
        <f>SUM(M50:M50)</f>
        <v>0</v>
      </c>
      <c r="N49" s="236"/>
      <c r="O49" s="236">
        <f>SUM(O50:O50)</f>
        <v>0</v>
      </c>
      <c r="P49" s="236"/>
      <c r="Q49" s="236">
        <f>SUM(Q50:Q50)</f>
        <v>0</v>
      </c>
      <c r="R49" s="236"/>
      <c r="S49" s="236"/>
      <c r="T49" s="237"/>
      <c r="U49" s="231"/>
      <c r="V49" s="231">
        <f>SUM(V50:V50)</f>
        <v>0</v>
      </c>
      <c r="W49" s="231"/>
      <c r="X49" s="231"/>
      <c r="AG49" t="s">
        <v>119</v>
      </c>
    </row>
    <row r="50" spans="1:60" outlineLevel="1" x14ac:dyDescent="0.2">
      <c r="A50" s="247">
        <v>14</v>
      </c>
      <c r="B50" s="248" t="s">
        <v>182</v>
      </c>
      <c r="C50" s="261" t="s">
        <v>183</v>
      </c>
      <c r="D50" s="249" t="s">
        <v>184</v>
      </c>
      <c r="E50" s="250">
        <v>4</v>
      </c>
      <c r="F50" s="251"/>
      <c r="G50" s="252">
        <f>ROUND(E50*F50,2)</f>
        <v>0</v>
      </c>
      <c r="H50" s="251"/>
      <c r="I50" s="252">
        <f>ROUND(E50*H50,2)</f>
        <v>0</v>
      </c>
      <c r="J50" s="251"/>
      <c r="K50" s="252">
        <f>ROUND(E50*J50,2)</f>
        <v>0</v>
      </c>
      <c r="L50" s="252">
        <v>21</v>
      </c>
      <c r="M50" s="252">
        <f>G50*(1+L50/100)</f>
        <v>0</v>
      </c>
      <c r="N50" s="252">
        <v>0</v>
      </c>
      <c r="O50" s="252">
        <f>ROUND(E50*N50,2)</f>
        <v>0</v>
      </c>
      <c r="P50" s="252">
        <v>0</v>
      </c>
      <c r="Q50" s="252">
        <f>ROUND(E50*P50,2)</f>
        <v>0</v>
      </c>
      <c r="R50" s="252"/>
      <c r="S50" s="252" t="s">
        <v>185</v>
      </c>
      <c r="T50" s="253" t="s">
        <v>186</v>
      </c>
      <c r="U50" s="227">
        <v>0</v>
      </c>
      <c r="V50" s="227">
        <f>ROUND(E50*U50,2)</f>
        <v>0</v>
      </c>
      <c r="W50" s="227"/>
      <c r="X50" s="227" t="s">
        <v>125</v>
      </c>
      <c r="Y50" s="217"/>
      <c r="Z50" s="217"/>
      <c r="AA50" s="217"/>
      <c r="AB50" s="217"/>
      <c r="AC50" s="217"/>
      <c r="AD50" s="217"/>
      <c r="AE50" s="217"/>
      <c r="AF50" s="217"/>
      <c r="AG50" s="217" t="s">
        <v>126</v>
      </c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x14ac:dyDescent="0.2">
      <c r="A51" s="232" t="s">
        <v>118</v>
      </c>
      <c r="B51" s="233" t="s">
        <v>73</v>
      </c>
      <c r="C51" s="257" t="s">
        <v>74</v>
      </c>
      <c r="D51" s="234"/>
      <c r="E51" s="235"/>
      <c r="F51" s="236"/>
      <c r="G51" s="236">
        <f>SUMIF(AG52:AG53,"&lt;&gt;NOR",G52:G53)</f>
        <v>0</v>
      </c>
      <c r="H51" s="236"/>
      <c r="I51" s="236">
        <f>SUM(I52:I53)</f>
        <v>0</v>
      </c>
      <c r="J51" s="236"/>
      <c r="K51" s="236">
        <f>SUM(K52:K53)</f>
        <v>0</v>
      </c>
      <c r="L51" s="236"/>
      <c r="M51" s="236">
        <f>SUM(M52:M53)</f>
        <v>0</v>
      </c>
      <c r="N51" s="236"/>
      <c r="O51" s="236">
        <f>SUM(O52:O53)</f>
        <v>26.81</v>
      </c>
      <c r="P51" s="236"/>
      <c r="Q51" s="236">
        <f>SUM(Q52:Q53)</f>
        <v>0</v>
      </c>
      <c r="R51" s="236"/>
      <c r="S51" s="236"/>
      <c r="T51" s="237"/>
      <c r="U51" s="231"/>
      <c r="V51" s="231">
        <f>SUM(V52:V53)</f>
        <v>152.69</v>
      </c>
      <c r="W51" s="231"/>
      <c r="X51" s="231"/>
      <c r="AG51" t="s">
        <v>119</v>
      </c>
    </row>
    <row r="52" spans="1:60" outlineLevel="1" x14ac:dyDescent="0.2">
      <c r="A52" s="238">
        <v>15</v>
      </c>
      <c r="B52" s="239" t="s">
        <v>187</v>
      </c>
      <c r="C52" s="258" t="s">
        <v>188</v>
      </c>
      <c r="D52" s="240" t="s">
        <v>122</v>
      </c>
      <c r="E52" s="241">
        <v>139.0626</v>
      </c>
      <c r="F52" s="242"/>
      <c r="G52" s="243">
        <f>ROUND(E52*F52,2)</f>
        <v>0</v>
      </c>
      <c r="H52" s="242"/>
      <c r="I52" s="243">
        <f>ROUND(E52*H52,2)</f>
        <v>0</v>
      </c>
      <c r="J52" s="242"/>
      <c r="K52" s="243">
        <f>ROUND(E52*J52,2)</f>
        <v>0</v>
      </c>
      <c r="L52" s="243">
        <v>21</v>
      </c>
      <c r="M52" s="243">
        <f>G52*(1+L52/100)</f>
        <v>0</v>
      </c>
      <c r="N52" s="243">
        <v>0.19275999999999999</v>
      </c>
      <c r="O52" s="243">
        <f>ROUND(E52*N52,2)</f>
        <v>26.81</v>
      </c>
      <c r="P52" s="243">
        <v>0</v>
      </c>
      <c r="Q52" s="243">
        <f>ROUND(E52*P52,2)</f>
        <v>0</v>
      </c>
      <c r="R52" s="243" t="s">
        <v>189</v>
      </c>
      <c r="S52" s="243" t="s">
        <v>124</v>
      </c>
      <c r="T52" s="244" t="s">
        <v>124</v>
      </c>
      <c r="U52" s="227">
        <v>1.0980000000000001</v>
      </c>
      <c r="V52" s="227">
        <f>ROUND(E52*U52,2)</f>
        <v>152.69</v>
      </c>
      <c r="W52" s="227"/>
      <c r="X52" s="227" t="s">
        <v>125</v>
      </c>
      <c r="Y52" s="217"/>
      <c r="Z52" s="217"/>
      <c r="AA52" s="217"/>
      <c r="AB52" s="217"/>
      <c r="AC52" s="217"/>
      <c r="AD52" s="217"/>
      <c r="AE52" s="217"/>
      <c r="AF52" s="217"/>
      <c r="AG52" s="217" t="s">
        <v>126</v>
      </c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outlineLevel="1" x14ac:dyDescent="0.2">
      <c r="A53" s="224"/>
      <c r="B53" s="225"/>
      <c r="C53" s="260" t="s">
        <v>190</v>
      </c>
      <c r="D53" s="229"/>
      <c r="E53" s="230">
        <v>139.0626</v>
      </c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17"/>
      <c r="Z53" s="217"/>
      <c r="AA53" s="217"/>
      <c r="AB53" s="217"/>
      <c r="AC53" s="217"/>
      <c r="AD53" s="217"/>
      <c r="AE53" s="217"/>
      <c r="AF53" s="217"/>
      <c r="AG53" s="217" t="s">
        <v>130</v>
      </c>
      <c r="AH53" s="217">
        <v>0</v>
      </c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</row>
    <row r="54" spans="1:60" x14ac:dyDescent="0.2">
      <c r="A54" s="232" t="s">
        <v>118</v>
      </c>
      <c r="B54" s="233" t="s">
        <v>75</v>
      </c>
      <c r="C54" s="257" t="s">
        <v>76</v>
      </c>
      <c r="D54" s="234"/>
      <c r="E54" s="235"/>
      <c r="F54" s="236"/>
      <c r="G54" s="236">
        <f>SUMIF(AG55:AG84,"&lt;&gt;NOR",G55:G84)</f>
        <v>0</v>
      </c>
      <c r="H54" s="236"/>
      <c r="I54" s="236">
        <f>SUM(I55:I84)</f>
        <v>0</v>
      </c>
      <c r="J54" s="236"/>
      <c r="K54" s="236">
        <f>SUM(K55:K84)</f>
        <v>0</v>
      </c>
      <c r="L54" s="236"/>
      <c r="M54" s="236">
        <f>SUM(M55:M84)</f>
        <v>0</v>
      </c>
      <c r="N54" s="236"/>
      <c r="O54" s="236">
        <f>SUM(O55:O84)</f>
        <v>99.67</v>
      </c>
      <c r="P54" s="236"/>
      <c r="Q54" s="236">
        <f>SUM(Q55:Q84)</f>
        <v>0</v>
      </c>
      <c r="R54" s="236"/>
      <c r="S54" s="236"/>
      <c r="T54" s="237"/>
      <c r="U54" s="231"/>
      <c r="V54" s="231">
        <f>SUM(V55:V84)</f>
        <v>157.96</v>
      </c>
      <c r="W54" s="231"/>
      <c r="X54" s="231"/>
      <c r="AG54" t="s">
        <v>119</v>
      </c>
    </row>
    <row r="55" spans="1:60" ht="22.5" outlineLevel="1" x14ac:dyDescent="0.2">
      <c r="A55" s="238">
        <v>16</v>
      </c>
      <c r="B55" s="239" t="s">
        <v>191</v>
      </c>
      <c r="C55" s="258" t="s">
        <v>192</v>
      </c>
      <c r="D55" s="240" t="s">
        <v>122</v>
      </c>
      <c r="E55" s="241">
        <v>69.531300000000002</v>
      </c>
      <c r="F55" s="242"/>
      <c r="G55" s="243">
        <f>ROUND(E55*F55,2)</f>
        <v>0</v>
      </c>
      <c r="H55" s="242"/>
      <c r="I55" s="243">
        <f>ROUND(E55*H55,2)</f>
        <v>0</v>
      </c>
      <c r="J55" s="242"/>
      <c r="K55" s="243">
        <f>ROUND(E55*J55,2)</f>
        <v>0</v>
      </c>
      <c r="L55" s="243">
        <v>21</v>
      </c>
      <c r="M55" s="243">
        <f>G55*(1+L55/100)</f>
        <v>0</v>
      </c>
      <c r="N55" s="243">
        <v>0.2205</v>
      </c>
      <c r="O55" s="243">
        <f>ROUND(E55*N55,2)</f>
        <v>15.33</v>
      </c>
      <c r="P55" s="243">
        <v>0</v>
      </c>
      <c r="Q55" s="243">
        <f>ROUND(E55*P55,2)</f>
        <v>0</v>
      </c>
      <c r="R55" s="243" t="s">
        <v>123</v>
      </c>
      <c r="S55" s="243" t="s">
        <v>124</v>
      </c>
      <c r="T55" s="244" t="s">
        <v>124</v>
      </c>
      <c r="U55" s="227">
        <v>2.3E-2</v>
      </c>
      <c r="V55" s="227">
        <f>ROUND(E55*U55,2)</f>
        <v>1.6</v>
      </c>
      <c r="W55" s="227"/>
      <c r="X55" s="227" t="s">
        <v>125</v>
      </c>
      <c r="Y55" s="217"/>
      <c r="Z55" s="217"/>
      <c r="AA55" s="217"/>
      <c r="AB55" s="217"/>
      <c r="AC55" s="217"/>
      <c r="AD55" s="217"/>
      <c r="AE55" s="217"/>
      <c r="AF55" s="217"/>
      <c r="AG55" s="217" t="s">
        <v>126</v>
      </c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1" x14ac:dyDescent="0.2">
      <c r="A56" s="224"/>
      <c r="B56" s="225"/>
      <c r="C56" s="260" t="s">
        <v>193</v>
      </c>
      <c r="D56" s="229"/>
      <c r="E56" s="230">
        <v>69.531300000000002</v>
      </c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17"/>
      <c r="Z56" s="217"/>
      <c r="AA56" s="217"/>
      <c r="AB56" s="217"/>
      <c r="AC56" s="217"/>
      <c r="AD56" s="217"/>
      <c r="AE56" s="217"/>
      <c r="AF56" s="217"/>
      <c r="AG56" s="217" t="s">
        <v>130</v>
      </c>
      <c r="AH56" s="217">
        <v>0</v>
      </c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 ht="22.5" outlineLevel="1" x14ac:dyDescent="0.2">
      <c r="A57" s="238">
        <v>17</v>
      </c>
      <c r="B57" s="239" t="s">
        <v>194</v>
      </c>
      <c r="C57" s="258" t="s">
        <v>195</v>
      </c>
      <c r="D57" s="240" t="s">
        <v>122</v>
      </c>
      <c r="E57" s="241">
        <v>87.980720000000005</v>
      </c>
      <c r="F57" s="242"/>
      <c r="G57" s="243">
        <f>ROUND(E57*F57,2)</f>
        <v>0</v>
      </c>
      <c r="H57" s="242"/>
      <c r="I57" s="243">
        <f>ROUND(E57*H57,2)</f>
        <v>0</v>
      </c>
      <c r="J57" s="242"/>
      <c r="K57" s="243">
        <f>ROUND(E57*J57,2)</f>
        <v>0</v>
      </c>
      <c r="L57" s="243">
        <v>21</v>
      </c>
      <c r="M57" s="243">
        <f>G57*(1+L57/100)</f>
        <v>0</v>
      </c>
      <c r="N57" s="243">
        <v>0.33074999999999999</v>
      </c>
      <c r="O57" s="243">
        <f>ROUND(E57*N57,2)</f>
        <v>29.1</v>
      </c>
      <c r="P57" s="243">
        <v>0</v>
      </c>
      <c r="Q57" s="243">
        <f>ROUND(E57*P57,2)</f>
        <v>0</v>
      </c>
      <c r="R57" s="243" t="s">
        <v>123</v>
      </c>
      <c r="S57" s="243" t="s">
        <v>124</v>
      </c>
      <c r="T57" s="244" t="s">
        <v>124</v>
      </c>
      <c r="U57" s="227">
        <v>2.5999999999999999E-2</v>
      </c>
      <c r="V57" s="227">
        <f>ROUND(E57*U57,2)</f>
        <v>2.29</v>
      </c>
      <c r="W57" s="227"/>
      <c r="X57" s="227" t="s">
        <v>125</v>
      </c>
      <c r="Y57" s="217"/>
      <c r="Z57" s="217"/>
      <c r="AA57" s="217"/>
      <c r="AB57" s="217"/>
      <c r="AC57" s="217"/>
      <c r="AD57" s="217"/>
      <c r="AE57" s="217"/>
      <c r="AF57" s="217"/>
      <c r="AG57" s="217" t="s">
        <v>126</v>
      </c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outlineLevel="1" x14ac:dyDescent="0.2">
      <c r="A58" s="224"/>
      <c r="B58" s="225"/>
      <c r="C58" s="260" t="s">
        <v>196</v>
      </c>
      <c r="D58" s="229"/>
      <c r="E58" s="230">
        <v>121.04492</v>
      </c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17"/>
      <c r="Z58" s="217"/>
      <c r="AA58" s="217"/>
      <c r="AB58" s="217"/>
      <c r="AC58" s="217"/>
      <c r="AD58" s="217"/>
      <c r="AE58" s="217"/>
      <c r="AF58" s="217"/>
      <c r="AG58" s="217" t="s">
        <v>130</v>
      </c>
      <c r="AH58" s="217">
        <v>0</v>
      </c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outlineLevel="1" x14ac:dyDescent="0.2">
      <c r="A59" s="224"/>
      <c r="B59" s="225"/>
      <c r="C59" s="260" t="s">
        <v>197</v>
      </c>
      <c r="D59" s="229"/>
      <c r="E59" s="230">
        <v>-25.504650000000002</v>
      </c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17"/>
      <c r="Z59" s="217"/>
      <c r="AA59" s="217"/>
      <c r="AB59" s="217"/>
      <c r="AC59" s="217"/>
      <c r="AD59" s="217"/>
      <c r="AE59" s="217"/>
      <c r="AF59" s="217"/>
      <c r="AG59" s="217" t="s">
        <v>130</v>
      </c>
      <c r="AH59" s="217">
        <v>0</v>
      </c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 outlineLevel="1" x14ac:dyDescent="0.2">
      <c r="A60" s="224"/>
      <c r="B60" s="225"/>
      <c r="C60" s="260" t="s">
        <v>198</v>
      </c>
      <c r="D60" s="229"/>
      <c r="E60" s="230">
        <v>-5.2987500000000001</v>
      </c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17"/>
      <c r="Z60" s="217"/>
      <c r="AA60" s="217"/>
      <c r="AB60" s="217"/>
      <c r="AC60" s="217"/>
      <c r="AD60" s="217"/>
      <c r="AE60" s="217"/>
      <c r="AF60" s="217"/>
      <c r="AG60" s="217" t="s">
        <v>130</v>
      </c>
      <c r="AH60" s="217">
        <v>0</v>
      </c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outlineLevel="1" x14ac:dyDescent="0.2">
      <c r="A61" s="224"/>
      <c r="B61" s="225"/>
      <c r="C61" s="260" t="s">
        <v>199</v>
      </c>
      <c r="D61" s="229"/>
      <c r="E61" s="230">
        <v>-2.2608000000000001</v>
      </c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17"/>
      <c r="Z61" s="217"/>
      <c r="AA61" s="217"/>
      <c r="AB61" s="217"/>
      <c r="AC61" s="217"/>
      <c r="AD61" s="217"/>
      <c r="AE61" s="217"/>
      <c r="AF61" s="217"/>
      <c r="AG61" s="217" t="s">
        <v>130</v>
      </c>
      <c r="AH61" s="217">
        <v>0</v>
      </c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ht="22.5" outlineLevel="1" x14ac:dyDescent="0.2">
      <c r="A62" s="238">
        <v>18</v>
      </c>
      <c r="B62" s="239" t="s">
        <v>200</v>
      </c>
      <c r="C62" s="258" t="s">
        <v>201</v>
      </c>
      <c r="D62" s="240" t="s">
        <v>122</v>
      </c>
      <c r="E62" s="241">
        <v>9.0693000000000001</v>
      </c>
      <c r="F62" s="242"/>
      <c r="G62" s="243">
        <f>ROUND(E62*F62,2)</f>
        <v>0</v>
      </c>
      <c r="H62" s="242"/>
      <c r="I62" s="243">
        <f>ROUND(E62*H62,2)</f>
        <v>0</v>
      </c>
      <c r="J62" s="242"/>
      <c r="K62" s="243">
        <f>ROUND(E62*J62,2)</f>
        <v>0</v>
      </c>
      <c r="L62" s="243">
        <v>21</v>
      </c>
      <c r="M62" s="243">
        <f>G62*(1+L62/100)</f>
        <v>0</v>
      </c>
      <c r="N62" s="243">
        <v>0.10255</v>
      </c>
      <c r="O62" s="243">
        <f>ROUND(E62*N62,2)</f>
        <v>0.93</v>
      </c>
      <c r="P62" s="243">
        <v>0</v>
      </c>
      <c r="Q62" s="243">
        <f>ROUND(E62*P62,2)</f>
        <v>0</v>
      </c>
      <c r="R62" s="243" t="s">
        <v>123</v>
      </c>
      <c r="S62" s="243" t="s">
        <v>124</v>
      </c>
      <c r="T62" s="244" t="s">
        <v>202</v>
      </c>
      <c r="U62" s="227">
        <v>0.111</v>
      </c>
      <c r="V62" s="227">
        <f>ROUND(E62*U62,2)</f>
        <v>1.01</v>
      </c>
      <c r="W62" s="227"/>
      <c r="X62" s="227" t="s">
        <v>125</v>
      </c>
      <c r="Y62" s="217"/>
      <c r="Z62" s="217"/>
      <c r="AA62" s="217"/>
      <c r="AB62" s="217"/>
      <c r="AC62" s="217"/>
      <c r="AD62" s="217"/>
      <c r="AE62" s="217"/>
      <c r="AF62" s="217"/>
      <c r="AG62" s="217" t="s">
        <v>203</v>
      </c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1" x14ac:dyDescent="0.2">
      <c r="A63" s="224"/>
      <c r="B63" s="225"/>
      <c r="C63" s="260" t="s">
        <v>204</v>
      </c>
      <c r="D63" s="229"/>
      <c r="E63" s="230">
        <v>9.0693000000000001</v>
      </c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17"/>
      <c r="Z63" s="217"/>
      <c r="AA63" s="217"/>
      <c r="AB63" s="217"/>
      <c r="AC63" s="217"/>
      <c r="AD63" s="217"/>
      <c r="AE63" s="217"/>
      <c r="AF63" s="217"/>
      <c r="AG63" s="217" t="s">
        <v>130</v>
      </c>
      <c r="AH63" s="217">
        <v>0</v>
      </c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ht="22.5" outlineLevel="1" x14ac:dyDescent="0.2">
      <c r="A64" s="238">
        <v>19</v>
      </c>
      <c r="B64" s="239" t="s">
        <v>205</v>
      </c>
      <c r="C64" s="258" t="s">
        <v>206</v>
      </c>
      <c r="D64" s="240" t="s">
        <v>122</v>
      </c>
      <c r="E64" s="241">
        <v>9.0693000000000001</v>
      </c>
      <c r="F64" s="242"/>
      <c r="G64" s="243">
        <f>ROUND(E64*F64,2)</f>
        <v>0</v>
      </c>
      <c r="H64" s="242"/>
      <c r="I64" s="243">
        <f>ROUND(E64*H64,2)</f>
        <v>0</v>
      </c>
      <c r="J64" s="242"/>
      <c r="K64" s="243">
        <f>ROUND(E64*J64,2)</f>
        <v>0</v>
      </c>
      <c r="L64" s="243">
        <v>21</v>
      </c>
      <c r="M64" s="243">
        <f>G64*(1+L64/100)</f>
        <v>0</v>
      </c>
      <c r="N64" s="243">
        <v>0.15382000000000001</v>
      </c>
      <c r="O64" s="243">
        <f>ROUND(E64*N64,2)</f>
        <v>1.4</v>
      </c>
      <c r="P64" s="243">
        <v>0</v>
      </c>
      <c r="Q64" s="243">
        <f>ROUND(E64*P64,2)</f>
        <v>0</v>
      </c>
      <c r="R64" s="243" t="s">
        <v>123</v>
      </c>
      <c r="S64" s="243" t="s">
        <v>124</v>
      </c>
      <c r="T64" s="244" t="s">
        <v>202</v>
      </c>
      <c r="U64" s="227">
        <v>0.123</v>
      </c>
      <c r="V64" s="227">
        <f>ROUND(E64*U64,2)</f>
        <v>1.1200000000000001</v>
      </c>
      <c r="W64" s="227"/>
      <c r="X64" s="227" t="s">
        <v>125</v>
      </c>
      <c r="Y64" s="217"/>
      <c r="Z64" s="217"/>
      <c r="AA64" s="217"/>
      <c r="AB64" s="217"/>
      <c r="AC64" s="217"/>
      <c r="AD64" s="217"/>
      <c r="AE64" s="217"/>
      <c r="AF64" s="217"/>
      <c r="AG64" s="217" t="s">
        <v>203</v>
      </c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 outlineLevel="1" x14ac:dyDescent="0.2">
      <c r="A65" s="224"/>
      <c r="B65" s="225"/>
      <c r="C65" s="260" t="s">
        <v>204</v>
      </c>
      <c r="D65" s="229"/>
      <c r="E65" s="230">
        <v>9.0693000000000001</v>
      </c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17"/>
      <c r="Z65" s="217"/>
      <c r="AA65" s="217"/>
      <c r="AB65" s="217"/>
      <c r="AC65" s="217"/>
      <c r="AD65" s="217"/>
      <c r="AE65" s="217"/>
      <c r="AF65" s="217"/>
      <c r="AG65" s="217" t="s">
        <v>130</v>
      </c>
      <c r="AH65" s="217">
        <v>0</v>
      </c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</row>
    <row r="66" spans="1:60" outlineLevel="1" x14ac:dyDescent="0.2">
      <c r="A66" s="238">
        <v>20</v>
      </c>
      <c r="B66" s="239" t="s">
        <v>207</v>
      </c>
      <c r="C66" s="258" t="s">
        <v>208</v>
      </c>
      <c r="D66" s="240" t="s">
        <v>122</v>
      </c>
      <c r="E66" s="241">
        <v>92.638599999999997</v>
      </c>
      <c r="F66" s="242"/>
      <c r="G66" s="243">
        <f>ROUND(E66*F66,2)</f>
        <v>0</v>
      </c>
      <c r="H66" s="242"/>
      <c r="I66" s="243">
        <f>ROUND(E66*H66,2)</f>
        <v>0</v>
      </c>
      <c r="J66" s="242"/>
      <c r="K66" s="243">
        <f>ROUND(E66*J66,2)</f>
        <v>0</v>
      </c>
      <c r="L66" s="243">
        <v>21</v>
      </c>
      <c r="M66" s="243">
        <f>G66*(1+L66/100)</f>
        <v>0</v>
      </c>
      <c r="N66" s="243">
        <v>7.3899999999999993E-2</v>
      </c>
      <c r="O66" s="243">
        <f>ROUND(E66*N66,2)</f>
        <v>6.85</v>
      </c>
      <c r="P66" s="243">
        <v>0</v>
      </c>
      <c r="Q66" s="243">
        <f>ROUND(E66*P66,2)</f>
        <v>0</v>
      </c>
      <c r="R66" s="243" t="s">
        <v>123</v>
      </c>
      <c r="S66" s="243" t="s">
        <v>124</v>
      </c>
      <c r="T66" s="244" t="s">
        <v>124</v>
      </c>
      <c r="U66" s="227">
        <v>0.45200000000000001</v>
      </c>
      <c r="V66" s="227">
        <f>ROUND(E66*U66,2)</f>
        <v>41.87</v>
      </c>
      <c r="W66" s="227"/>
      <c r="X66" s="227" t="s">
        <v>125</v>
      </c>
      <c r="Y66" s="217"/>
      <c r="Z66" s="217"/>
      <c r="AA66" s="217"/>
      <c r="AB66" s="217"/>
      <c r="AC66" s="217"/>
      <c r="AD66" s="217"/>
      <c r="AE66" s="217"/>
      <c r="AF66" s="217"/>
      <c r="AG66" s="217" t="s">
        <v>126</v>
      </c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</row>
    <row r="67" spans="1:60" ht="22.5" outlineLevel="1" x14ac:dyDescent="0.2">
      <c r="A67" s="224"/>
      <c r="B67" s="225"/>
      <c r="C67" s="259" t="s">
        <v>209</v>
      </c>
      <c r="D67" s="245"/>
      <c r="E67" s="245"/>
      <c r="F67" s="245"/>
      <c r="G67" s="245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17"/>
      <c r="Z67" s="217"/>
      <c r="AA67" s="217"/>
      <c r="AB67" s="217"/>
      <c r="AC67" s="217"/>
      <c r="AD67" s="217"/>
      <c r="AE67" s="217"/>
      <c r="AF67" s="217"/>
      <c r="AG67" s="217" t="s">
        <v>128</v>
      </c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46" t="str">
        <f>C67</f>
        <v>s provedením lože z kameniva drceného, s vyplněním spár, s dvojitým hutněním a se smetením přebytečného materiálu na krajnici. S dodáním hmot pro lože a výplň spár.</v>
      </c>
      <c r="BB67" s="217"/>
      <c r="BC67" s="217"/>
      <c r="BD67" s="217"/>
      <c r="BE67" s="217"/>
      <c r="BF67" s="217"/>
      <c r="BG67" s="217"/>
      <c r="BH67" s="217"/>
    </row>
    <row r="68" spans="1:60" outlineLevel="1" x14ac:dyDescent="0.2">
      <c r="A68" s="224"/>
      <c r="B68" s="225"/>
      <c r="C68" s="260" t="s">
        <v>210</v>
      </c>
      <c r="D68" s="229"/>
      <c r="E68" s="230">
        <v>123.44199999999999</v>
      </c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17"/>
      <c r="Z68" s="217"/>
      <c r="AA68" s="217"/>
      <c r="AB68" s="217"/>
      <c r="AC68" s="217"/>
      <c r="AD68" s="217"/>
      <c r="AE68" s="217"/>
      <c r="AF68" s="217"/>
      <c r="AG68" s="217" t="s">
        <v>130</v>
      </c>
      <c r="AH68" s="217">
        <v>0</v>
      </c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outlineLevel="1" x14ac:dyDescent="0.2">
      <c r="A69" s="224"/>
      <c r="B69" s="225"/>
      <c r="C69" s="260" t="s">
        <v>197</v>
      </c>
      <c r="D69" s="229"/>
      <c r="E69" s="230">
        <v>-25.504650000000002</v>
      </c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17"/>
      <c r="Z69" s="217"/>
      <c r="AA69" s="217"/>
      <c r="AB69" s="217"/>
      <c r="AC69" s="217"/>
      <c r="AD69" s="217"/>
      <c r="AE69" s="217"/>
      <c r="AF69" s="217"/>
      <c r="AG69" s="217" t="s">
        <v>130</v>
      </c>
      <c r="AH69" s="217">
        <v>0</v>
      </c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outlineLevel="1" x14ac:dyDescent="0.2">
      <c r="A70" s="224"/>
      <c r="B70" s="225"/>
      <c r="C70" s="260" t="s">
        <v>198</v>
      </c>
      <c r="D70" s="229"/>
      <c r="E70" s="230">
        <v>-5.2987500000000001</v>
      </c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17"/>
      <c r="Z70" s="217"/>
      <c r="AA70" s="217"/>
      <c r="AB70" s="217"/>
      <c r="AC70" s="217"/>
      <c r="AD70" s="217"/>
      <c r="AE70" s="217"/>
      <c r="AF70" s="217"/>
      <c r="AG70" s="217" t="s">
        <v>130</v>
      </c>
      <c r="AH70" s="217">
        <v>0</v>
      </c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1" x14ac:dyDescent="0.2">
      <c r="A71" s="238">
        <v>21</v>
      </c>
      <c r="B71" s="239" t="s">
        <v>211</v>
      </c>
      <c r="C71" s="258" t="s">
        <v>212</v>
      </c>
      <c r="D71" s="240" t="s">
        <v>122</v>
      </c>
      <c r="E71" s="241">
        <v>107.90926</v>
      </c>
      <c r="F71" s="242"/>
      <c r="G71" s="243">
        <f>ROUND(E71*F71,2)</f>
        <v>0</v>
      </c>
      <c r="H71" s="242"/>
      <c r="I71" s="243">
        <f>ROUND(E71*H71,2)</f>
        <v>0</v>
      </c>
      <c r="J71" s="242"/>
      <c r="K71" s="243">
        <f>ROUND(E71*J71,2)</f>
        <v>0</v>
      </c>
      <c r="L71" s="243">
        <v>21</v>
      </c>
      <c r="M71" s="243">
        <f>G71*(1+L71/100)</f>
        <v>0</v>
      </c>
      <c r="N71" s="243">
        <v>7.3899999999999993E-2</v>
      </c>
      <c r="O71" s="243">
        <f>ROUND(E71*N71,2)</f>
        <v>7.97</v>
      </c>
      <c r="P71" s="243">
        <v>0</v>
      </c>
      <c r="Q71" s="243">
        <f>ROUND(E71*P71,2)</f>
        <v>0</v>
      </c>
      <c r="R71" s="243" t="s">
        <v>123</v>
      </c>
      <c r="S71" s="243" t="s">
        <v>124</v>
      </c>
      <c r="T71" s="244" t="s">
        <v>124</v>
      </c>
      <c r="U71" s="227">
        <v>0.47799999999999998</v>
      </c>
      <c r="V71" s="227">
        <f>ROUND(E71*U71,2)</f>
        <v>51.58</v>
      </c>
      <c r="W71" s="227"/>
      <c r="X71" s="227" t="s">
        <v>125</v>
      </c>
      <c r="Y71" s="217"/>
      <c r="Z71" s="217"/>
      <c r="AA71" s="217"/>
      <c r="AB71" s="217"/>
      <c r="AC71" s="217"/>
      <c r="AD71" s="217"/>
      <c r="AE71" s="217"/>
      <c r="AF71" s="217"/>
      <c r="AG71" s="217" t="s">
        <v>203</v>
      </c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</row>
    <row r="72" spans="1:60" ht="22.5" outlineLevel="1" x14ac:dyDescent="0.2">
      <c r="A72" s="224"/>
      <c r="B72" s="225"/>
      <c r="C72" s="259" t="s">
        <v>209</v>
      </c>
      <c r="D72" s="245"/>
      <c r="E72" s="245"/>
      <c r="F72" s="245"/>
      <c r="G72" s="245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17"/>
      <c r="Z72" s="217"/>
      <c r="AA72" s="217"/>
      <c r="AB72" s="217"/>
      <c r="AC72" s="217"/>
      <c r="AD72" s="217"/>
      <c r="AE72" s="217"/>
      <c r="AF72" s="217"/>
      <c r="AG72" s="217" t="s">
        <v>128</v>
      </c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46" t="str">
        <f>C72</f>
        <v>s provedením lože z kameniva drceného, s vyplněním spár, s dvojitým hutněním a se smetením přebytečného materiálu na krajnici. S dodáním hmot pro lože a výplň spár.</v>
      </c>
      <c r="BB72" s="217"/>
      <c r="BC72" s="217"/>
      <c r="BD72" s="217"/>
      <c r="BE72" s="217"/>
      <c r="BF72" s="217"/>
      <c r="BG72" s="217"/>
      <c r="BH72" s="217"/>
    </row>
    <row r="73" spans="1:60" outlineLevel="1" x14ac:dyDescent="0.2">
      <c r="A73" s="224"/>
      <c r="B73" s="225"/>
      <c r="C73" s="260" t="s">
        <v>213</v>
      </c>
      <c r="D73" s="229"/>
      <c r="E73" s="230">
        <v>107.90926</v>
      </c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17"/>
      <c r="Z73" s="217"/>
      <c r="AA73" s="217"/>
      <c r="AB73" s="217"/>
      <c r="AC73" s="217"/>
      <c r="AD73" s="217"/>
      <c r="AE73" s="217"/>
      <c r="AF73" s="217"/>
      <c r="AG73" s="217" t="s">
        <v>130</v>
      </c>
      <c r="AH73" s="217">
        <v>0</v>
      </c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</row>
    <row r="74" spans="1:60" outlineLevel="1" x14ac:dyDescent="0.2">
      <c r="A74" s="238">
        <v>22</v>
      </c>
      <c r="B74" s="239" t="s">
        <v>214</v>
      </c>
      <c r="C74" s="258" t="s">
        <v>215</v>
      </c>
      <c r="D74" s="240" t="s">
        <v>137</v>
      </c>
      <c r="E74" s="241">
        <v>136.024</v>
      </c>
      <c r="F74" s="242"/>
      <c r="G74" s="243">
        <f>ROUND(E74*F74,2)</f>
        <v>0</v>
      </c>
      <c r="H74" s="242"/>
      <c r="I74" s="243">
        <f>ROUND(E74*H74,2)</f>
        <v>0</v>
      </c>
      <c r="J74" s="242"/>
      <c r="K74" s="243">
        <f>ROUND(E74*J74,2)</f>
        <v>0</v>
      </c>
      <c r="L74" s="243">
        <v>21</v>
      </c>
      <c r="M74" s="243">
        <f>G74*(1+L74/100)</f>
        <v>0</v>
      </c>
      <c r="N74" s="243">
        <v>3.6000000000000002E-4</v>
      </c>
      <c r="O74" s="243">
        <f>ROUND(E74*N74,2)</f>
        <v>0.05</v>
      </c>
      <c r="P74" s="243">
        <v>0</v>
      </c>
      <c r="Q74" s="243">
        <f>ROUND(E74*P74,2)</f>
        <v>0</v>
      </c>
      <c r="R74" s="243" t="s">
        <v>123</v>
      </c>
      <c r="S74" s="243" t="s">
        <v>124</v>
      </c>
      <c r="T74" s="244" t="s">
        <v>124</v>
      </c>
      <c r="U74" s="227">
        <v>0.43</v>
      </c>
      <c r="V74" s="227">
        <f>ROUND(E74*U74,2)</f>
        <v>58.49</v>
      </c>
      <c r="W74" s="227"/>
      <c r="X74" s="227" t="s">
        <v>125</v>
      </c>
      <c r="Y74" s="217"/>
      <c r="Z74" s="217"/>
      <c r="AA74" s="217"/>
      <c r="AB74" s="217"/>
      <c r="AC74" s="217"/>
      <c r="AD74" s="217"/>
      <c r="AE74" s="217"/>
      <c r="AF74" s="217"/>
      <c r="AG74" s="217" t="s">
        <v>126</v>
      </c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</row>
    <row r="75" spans="1:60" outlineLevel="1" x14ac:dyDescent="0.2">
      <c r="A75" s="224"/>
      <c r="B75" s="225"/>
      <c r="C75" s="260" t="s">
        <v>216</v>
      </c>
      <c r="D75" s="229"/>
      <c r="E75" s="230">
        <v>68.2</v>
      </c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17"/>
      <c r="Z75" s="217"/>
      <c r="AA75" s="217"/>
      <c r="AB75" s="217"/>
      <c r="AC75" s="217"/>
      <c r="AD75" s="217"/>
      <c r="AE75" s="217"/>
      <c r="AF75" s="217"/>
      <c r="AG75" s="217" t="s">
        <v>130</v>
      </c>
      <c r="AH75" s="217">
        <v>0</v>
      </c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</row>
    <row r="76" spans="1:60" outlineLevel="1" x14ac:dyDescent="0.2">
      <c r="A76" s="224"/>
      <c r="B76" s="225"/>
      <c r="C76" s="260" t="s">
        <v>217</v>
      </c>
      <c r="D76" s="229"/>
      <c r="E76" s="230">
        <v>53.694000000000003</v>
      </c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17"/>
      <c r="Z76" s="217"/>
      <c r="AA76" s="217"/>
      <c r="AB76" s="217"/>
      <c r="AC76" s="217"/>
      <c r="AD76" s="217"/>
      <c r="AE76" s="217"/>
      <c r="AF76" s="217"/>
      <c r="AG76" s="217" t="s">
        <v>130</v>
      </c>
      <c r="AH76" s="217">
        <v>0</v>
      </c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outlineLevel="1" x14ac:dyDescent="0.2">
      <c r="A77" s="224"/>
      <c r="B77" s="225"/>
      <c r="C77" s="260" t="s">
        <v>218</v>
      </c>
      <c r="D77" s="229"/>
      <c r="E77" s="230">
        <v>14.13</v>
      </c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17"/>
      <c r="Z77" s="217"/>
      <c r="AA77" s="217"/>
      <c r="AB77" s="217"/>
      <c r="AC77" s="217"/>
      <c r="AD77" s="217"/>
      <c r="AE77" s="217"/>
      <c r="AF77" s="217"/>
      <c r="AG77" s="217" t="s">
        <v>130</v>
      </c>
      <c r="AH77" s="217">
        <v>0</v>
      </c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 outlineLevel="1" x14ac:dyDescent="0.2">
      <c r="A78" s="238">
        <v>23</v>
      </c>
      <c r="B78" s="239" t="s">
        <v>219</v>
      </c>
      <c r="C78" s="258" t="s">
        <v>220</v>
      </c>
      <c r="D78" s="240" t="s">
        <v>122</v>
      </c>
      <c r="E78" s="241">
        <v>124.92440000000001</v>
      </c>
      <c r="F78" s="242"/>
      <c r="G78" s="243">
        <f>ROUND(E78*F78,2)</f>
        <v>0</v>
      </c>
      <c r="H78" s="242"/>
      <c r="I78" s="243">
        <f>ROUND(E78*H78,2)</f>
        <v>0</v>
      </c>
      <c r="J78" s="242"/>
      <c r="K78" s="243">
        <f>ROUND(E78*J78,2)</f>
        <v>0</v>
      </c>
      <c r="L78" s="243">
        <v>21</v>
      </c>
      <c r="M78" s="243">
        <f>G78*(1+L78/100)</f>
        <v>0</v>
      </c>
      <c r="N78" s="243">
        <v>0.12959999999999999</v>
      </c>
      <c r="O78" s="243">
        <f>ROUND(E78*N78,2)</f>
        <v>16.190000000000001</v>
      </c>
      <c r="P78" s="243">
        <v>0</v>
      </c>
      <c r="Q78" s="243">
        <f>ROUND(E78*P78,2)</f>
        <v>0</v>
      </c>
      <c r="R78" s="243" t="s">
        <v>178</v>
      </c>
      <c r="S78" s="243" t="s">
        <v>124</v>
      </c>
      <c r="T78" s="244" t="s">
        <v>124</v>
      </c>
      <c r="U78" s="227">
        <v>0</v>
      </c>
      <c r="V78" s="227">
        <f>ROUND(E78*U78,2)</f>
        <v>0</v>
      </c>
      <c r="W78" s="227"/>
      <c r="X78" s="227" t="s">
        <v>179</v>
      </c>
      <c r="Y78" s="217"/>
      <c r="Z78" s="217"/>
      <c r="AA78" s="217"/>
      <c r="AB78" s="217"/>
      <c r="AC78" s="217"/>
      <c r="AD78" s="217"/>
      <c r="AE78" s="217"/>
      <c r="AF78" s="217"/>
      <c r="AG78" s="217" t="s">
        <v>221</v>
      </c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</row>
    <row r="79" spans="1:60" outlineLevel="1" x14ac:dyDescent="0.2">
      <c r="A79" s="224"/>
      <c r="B79" s="225"/>
      <c r="C79" s="260" t="s">
        <v>222</v>
      </c>
      <c r="D79" s="229"/>
      <c r="E79" s="230">
        <v>132.53639999999999</v>
      </c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17"/>
      <c r="Z79" s="217"/>
      <c r="AA79" s="217"/>
      <c r="AB79" s="217"/>
      <c r="AC79" s="217"/>
      <c r="AD79" s="217"/>
      <c r="AE79" s="217"/>
      <c r="AF79" s="217"/>
      <c r="AG79" s="217" t="s">
        <v>130</v>
      </c>
      <c r="AH79" s="217">
        <v>0</v>
      </c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60" outlineLevel="1" x14ac:dyDescent="0.2">
      <c r="A80" s="224"/>
      <c r="B80" s="225"/>
      <c r="C80" s="260" t="s">
        <v>223</v>
      </c>
      <c r="D80" s="229"/>
      <c r="E80" s="230">
        <v>-7.6120000000000001</v>
      </c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17"/>
      <c r="Z80" s="217"/>
      <c r="AA80" s="217"/>
      <c r="AB80" s="217"/>
      <c r="AC80" s="217"/>
      <c r="AD80" s="217"/>
      <c r="AE80" s="217"/>
      <c r="AF80" s="217"/>
      <c r="AG80" s="217" t="s">
        <v>130</v>
      </c>
      <c r="AH80" s="217">
        <v>0</v>
      </c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60" outlineLevel="1" x14ac:dyDescent="0.2">
      <c r="A81" s="238">
        <v>24</v>
      </c>
      <c r="B81" s="239" t="s">
        <v>224</v>
      </c>
      <c r="C81" s="258" t="s">
        <v>225</v>
      </c>
      <c r="D81" s="240" t="s">
        <v>122</v>
      </c>
      <c r="E81" s="241">
        <v>118.70019000000001</v>
      </c>
      <c r="F81" s="242"/>
      <c r="G81" s="243">
        <f>ROUND(E81*F81,2)</f>
        <v>0</v>
      </c>
      <c r="H81" s="242"/>
      <c r="I81" s="243">
        <f>ROUND(E81*H81,2)</f>
        <v>0</v>
      </c>
      <c r="J81" s="242"/>
      <c r="K81" s="243">
        <f>ROUND(E81*J81,2)</f>
        <v>0</v>
      </c>
      <c r="L81" s="243">
        <v>21</v>
      </c>
      <c r="M81" s="243">
        <f>G81*(1+L81/100)</f>
        <v>0</v>
      </c>
      <c r="N81" s="243">
        <v>0.17280000000000001</v>
      </c>
      <c r="O81" s="243">
        <f>ROUND(E81*N81,2)</f>
        <v>20.51</v>
      </c>
      <c r="P81" s="243">
        <v>0</v>
      </c>
      <c r="Q81" s="243">
        <f>ROUND(E81*P81,2)</f>
        <v>0</v>
      </c>
      <c r="R81" s="243" t="s">
        <v>178</v>
      </c>
      <c r="S81" s="243" t="s">
        <v>124</v>
      </c>
      <c r="T81" s="244" t="s">
        <v>124</v>
      </c>
      <c r="U81" s="227">
        <v>0</v>
      </c>
      <c r="V81" s="227">
        <f>ROUND(E81*U81,2)</f>
        <v>0</v>
      </c>
      <c r="W81" s="227"/>
      <c r="X81" s="227" t="s">
        <v>179</v>
      </c>
      <c r="Y81" s="217"/>
      <c r="Z81" s="217"/>
      <c r="AA81" s="217"/>
      <c r="AB81" s="217"/>
      <c r="AC81" s="217"/>
      <c r="AD81" s="217"/>
      <c r="AE81" s="217"/>
      <c r="AF81" s="217"/>
      <c r="AG81" s="217" t="s">
        <v>180</v>
      </c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</row>
    <row r="82" spans="1:60" outlineLevel="1" x14ac:dyDescent="0.2">
      <c r="A82" s="224"/>
      <c r="B82" s="225"/>
      <c r="C82" s="260" t="s">
        <v>226</v>
      </c>
      <c r="D82" s="229"/>
      <c r="E82" s="230">
        <v>118.70019000000001</v>
      </c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17"/>
      <c r="Z82" s="217"/>
      <c r="AA82" s="217"/>
      <c r="AB82" s="217"/>
      <c r="AC82" s="217"/>
      <c r="AD82" s="217"/>
      <c r="AE82" s="217"/>
      <c r="AF82" s="217"/>
      <c r="AG82" s="217" t="s">
        <v>130</v>
      </c>
      <c r="AH82" s="217">
        <v>0</v>
      </c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</row>
    <row r="83" spans="1:60" ht="22.5" outlineLevel="1" x14ac:dyDescent="0.2">
      <c r="A83" s="238">
        <v>25</v>
      </c>
      <c r="B83" s="239" t="s">
        <v>227</v>
      </c>
      <c r="C83" s="258" t="s">
        <v>228</v>
      </c>
      <c r="D83" s="240" t="s">
        <v>122</v>
      </c>
      <c r="E83" s="241">
        <v>7.6120000000000001</v>
      </c>
      <c r="F83" s="242"/>
      <c r="G83" s="243">
        <f>ROUND(E83*F83,2)</f>
        <v>0</v>
      </c>
      <c r="H83" s="242"/>
      <c r="I83" s="243">
        <f>ROUND(E83*H83,2)</f>
        <v>0</v>
      </c>
      <c r="J83" s="242"/>
      <c r="K83" s="243">
        <f>ROUND(E83*J83,2)</f>
        <v>0</v>
      </c>
      <c r="L83" s="243">
        <v>21</v>
      </c>
      <c r="M83" s="243">
        <f>G83*(1+L83/100)</f>
        <v>0</v>
      </c>
      <c r="N83" s="243">
        <v>0.17599999999999999</v>
      </c>
      <c r="O83" s="243">
        <f>ROUND(E83*N83,2)</f>
        <v>1.34</v>
      </c>
      <c r="P83" s="243">
        <v>0</v>
      </c>
      <c r="Q83" s="243">
        <f>ROUND(E83*P83,2)</f>
        <v>0</v>
      </c>
      <c r="R83" s="243" t="s">
        <v>178</v>
      </c>
      <c r="S83" s="243" t="s">
        <v>124</v>
      </c>
      <c r="T83" s="244" t="s">
        <v>124</v>
      </c>
      <c r="U83" s="227">
        <v>0</v>
      </c>
      <c r="V83" s="227">
        <f>ROUND(E83*U83,2)</f>
        <v>0</v>
      </c>
      <c r="W83" s="227"/>
      <c r="X83" s="227" t="s">
        <v>179</v>
      </c>
      <c r="Y83" s="217"/>
      <c r="Z83" s="217"/>
      <c r="AA83" s="217"/>
      <c r="AB83" s="217"/>
      <c r="AC83" s="217"/>
      <c r="AD83" s="217"/>
      <c r="AE83" s="217"/>
      <c r="AF83" s="217"/>
      <c r="AG83" s="217" t="s">
        <v>180</v>
      </c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17"/>
      <c r="BF83" s="217"/>
      <c r="BG83" s="217"/>
      <c r="BH83" s="217"/>
    </row>
    <row r="84" spans="1:60" outlineLevel="1" x14ac:dyDescent="0.2">
      <c r="A84" s="224"/>
      <c r="B84" s="225"/>
      <c r="C84" s="260" t="s">
        <v>229</v>
      </c>
      <c r="D84" s="229"/>
      <c r="E84" s="230">
        <v>7.6120000000000001</v>
      </c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17"/>
      <c r="Z84" s="217"/>
      <c r="AA84" s="217"/>
      <c r="AB84" s="217"/>
      <c r="AC84" s="217"/>
      <c r="AD84" s="217"/>
      <c r="AE84" s="217"/>
      <c r="AF84" s="217"/>
      <c r="AG84" s="217" t="s">
        <v>130</v>
      </c>
      <c r="AH84" s="217">
        <v>0</v>
      </c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x14ac:dyDescent="0.2">
      <c r="A85" s="232" t="s">
        <v>118</v>
      </c>
      <c r="B85" s="233" t="s">
        <v>77</v>
      </c>
      <c r="C85" s="257" t="s">
        <v>78</v>
      </c>
      <c r="D85" s="234"/>
      <c r="E85" s="235"/>
      <c r="F85" s="236"/>
      <c r="G85" s="236">
        <f>SUMIF(AG86:AG86,"&lt;&gt;NOR",G86:G86)</f>
        <v>0</v>
      </c>
      <c r="H85" s="236"/>
      <c r="I85" s="236">
        <f>SUM(I86:I86)</f>
        <v>0</v>
      </c>
      <c r="J85" s="236"/>
      <c r="K85" s="236">
        <f>SUM(K86:K86)</f>
        <v>0</v>
      </c>
      <c r="L85" s="236"/>
      <c r="M85" s="236">
        <f>SUM(M86:M86)</f>
        <v>0</v>
      </c>
      <c r="N85" s="236"/>
      <c r="O85" s="236">
        <f>SUM(O86:O86)</f>
        <v>0</v>
      </c>
      <c r="P85" s="236"/>
      <c r="Q85" s="236">
        <f>SUM(Q86:Q86)</f>
        <v>0</v>
      </c>
      <c r="R85" s="236"/>
      <c r="S85" s="236"/>
      <c r="T85" s="237"/>
      <c r="U85" s="231"/>
      <c r="V85" s="231">
        <f>SUM(V86:V86)</f>
        <v>0</v>
      </c>
      <c r="W85" s="231"/>
      <c r="X85" s="231"/>
      <c r="AG85" t="s">
        <v>119</v>
      </c>
    </row>
    <row r="86" spans="1:60" outlineLevel="1" x14ac:dyDescent="0.2">
      <c r="A86" s="247">
        <v>26</v>
      </c>
      <c r="B86" s="248" t="s">
        <v>230</v>
      </c>
      <c r="C86" s="261" t="s">
        <v>231</v>
      </c>
      <c r="D86" s="249" t="s">
        <v>184</v>
      </c>
      <c r="E86" s="250">
        <v>11</v>
      </c>
      <c r="F86" s="251"/>
      <c r="G86" s="252">
        <f>ROUND(E86*F86,2)</f>
        <v>0</v>
      </c>
      <c r="H86" s="251"/>
      <c r="I86" s="252">
        <f>ROUND(E86*H86,2)</f>
        <v>0</v>
      </c>
      <c r="J86" s="251"/>
      <c r="K86" s="252">
        <f>ROUND(E86*J86,2)</f>
        <v>0</v>
      </c>
      <c r="L86" s="252">
        <v>21</v>
      </c>
      <c r="M86" s="252">
        <f>G86*(1+L86/100)</f>
        <v>0</v>
      </c>
      <c r="N86" s="252">
        <v>0</v>
      </c>
      <c r="O86" s="252">
        <f>ROUND(E86*N86,2)</f>
        <v>0</v>
      </c>
      <c r="P86" s="252">
        <v>0</v>
      </c>
      <c r="Q86" s="252">
        <f>ROUND(E86*P86,2)</f>
        <v>0</v>
      </c>
      <c r="R86" s="252"/>
      <c r="S86" s="252" t="s">
        <v>185</v>
      </c>
      <c r="T86" s="253" t="s">
        <v>186</v>
      </c>
      <c r="U86" s="227">
        <v>0</v>
      </c>
      <c r="V86" s="227">
        <f>ROUND(E86*U86,2)</f>
        <v>0</v>
      </c>
      <c r="W86" s="227"/>
      <c r="X86" s="227" t="s">
        <v>125</v>
      </c>
      <c r="Y86" s="217"/>
      <c r="Z86" s="217"/>
      <c r="AA86" s="217"/>
      <c r="AB86" s="217"/>
      <c r="AC86" s="217"/>
      <c r="AD86" s="217"/>
      <c r="AE86" s="217"/>
      <c r="AF86" s="217"/>
      <c r="AG86" s="217" t="s">
        <v>203</v>
      </c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</row>
    <row r="87" spans="1:60" x14ac:dyDescent="0.2">
      <c r="A87" s="232" t="s">
        <v>118</v>
      </c>
      <c r="B87" s="233" t="s">
        <v>79</v>
      </c>
      <c r="C87" s="257" t="s">
        <v>80</v>
      </c>
      <c r="D87" s="234"/>
      <c r="E87" s="235"/>
      <c r="F87" s="236"/>
      <c r="G87" s="236">
        <f>SUMIF(AG88:AG99,"&lt;&gt;NOR",G88:G99)</f>
        <v>0</v>
      </c>
      <c r="H87" s="236"/>
      <c r="I87" s="236">
        <f>SUM(I88:I99)</f>
        <v>0</v>
      </c>
      <c r="J87" s="236"/>
      <c r="K87" s="236">
        <f>SUM(K88:K99)</f>
        <v>0</v>
      </c>
      <c r="L87" s="236"/>
      <c r="M87" s="236">
        <f>SUM(M88:M99)</f>
        <v>0</v>
      </c>
      <c r="N87" s="236"/>
      <c r="O87" s="236">
        <f>SUM(O88:O99)</f>
        <v>53.64</v>
      </c>
      <c r="P87" s="236"/>
      <c r="Q87" s="236">
        <f>SUM(Q88:Q99)</f>
        <v>0</v>
      </c>
      <c r="R87" s="236"/>
      <c r="S87" s="236"/>
      <c r="T87" s="237"/>
      <c r="U87" s="231"/>
      <c r="V87" s="231">
        <f>SUM(V88:V99)</f>
        <v>54.730000000000004</v>
      </c>
      <c r="W87" s="231"/>
      <c r="X87" s="231"/>
      <c r="AG87" t="s">
        <v>119</v>
      </c>
    </row>
    <row r="88" spans="1:60" ht="45" outlineLevel="1" x14ac:dyDescent="0.2">
      <c r="A88" s="238">
        <v>27</v>
      </c>
      <c r="B88" s="239" t="s">
        <v>232</v>
      </c>
      <c r="C88" s="258" t="s">
        <v>233</v>
      </c>
      <c r="D88" s="240" t="s">
        <v>137</v>
      </c>
      <c r="E88" s="241">
        <v>11</v>
      </c>
      <c r="F88" s="242"/>
      <c r="G88" s="243">
        <f>ROUND(E88*F88,2)</f>
        <v>0</v>
      </c>
      <c r="H88" s="242"/>
      <c r="I88" s="243">
        <f>ROUND(E88*H88,2)</f>
        <v>0</v>
      </c>
      <c r="J88" s="242"/>
      <c r="K88" s="243">
        <f>ROUND(E88*J88,2)</f>
        <v>0</v>
      </c>
      <c r="L88" s="243">
        <v>21</v>
      </c>
      <c r="M88" s="243">
        <f>G88*(1+L88/100)</f>
        <v>0</v>
      </c>
      <c r="N88" s="243">
        <v>0.26680999999999999</v>
      </c>
      <c r="O88" s="243">
        <f>ROUND(E88*N88,2)</f>
        <v>2.93</v>
      </c>
      <c r="P88" s="243">
        <v>0</v>
      </c>
      <c r="Q88" s="243">
        <f>ROUND(E88*P88,2)</f>
        <v>0</v>
      </c>
      <c r="R88" s="243" t="s">
        <v>123</v>
      </c>
      <c r="S88" s="243" t="s">
        <v>124</v>
      </c>
      <c r="T88" s="244" t="s">
        <v>124</v>
      </c>
      <c r="U88" s="227">
        <v>0.33704000000000001</v>
      </c>
      <c r="V88" s="227">
        <f>ROUND(E88*U88,2)</f>
        <v>3.71</v>
      </c>
      <c r="W88" s="227"/>
      <c r="X88" s="227" t="s">
        <v>125</v>
      </c>
      <c r="Y88" s="217"/>
      <c r="Z88" s="217"/>
      <c r="AA88" s="217"/>
      <c r="AB88" s="217"/>
      <c r="AC88" s="217"/>
      <c r="AD88" s="217"/>
      <c r="AE88" s="217"/>
      <c r="AF88" s="217"/>
      <c r="AG88" s="217" t="s">
        <v>126</v>
      </c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</row>
    <row r="89" spans="1:60" outlineLevel="1" x14ac:dyDescent="0.2">
      <c r="A89" s="224"/>
      <c r="B89" s="225"/>
      <c r="C89" s="259" t="s">
        <v>234</v>
      </c>
      <c r="D89" s="245"/>
      <c r="E89" s="245"/>
      <c r="F89" s="245"/>
      <c r="G89" s="245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17"/>
      <c r="Z89" s="217"/>
      <c r="AA89" s="217"/>
      <c r="AB89" s="217"/>
      <c r="AC89" s="217"/>
      <c r="AD89" s="217"/>
      <c r="AE89" s="217"/>
      <c r="AF89" s="217"/>
      <c r="AG89" s="217" t="s">
        <v>128</v>
      </c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</row>
    <row r="90" spans="1:60" ht="45" outlineLevel="1" x14ac:dyDescent="0.2">
      <c r="A90" s="238">
        <v>28</v>
      </c>
      <c r="B90" s="239" t="s">
        <v>235</v>
      </c>
      <c r="C90" s="258" t="s">
        <v>236</v>
      </c>
      <c r="D90" s="240" t="s">
        <v>137</v>
      </c>
      <c r="E90" s="241">
        <v>110.94</v>
      </c>
      <c r="F90" s="242"/>
      <c r="G90" s="243">
        <f>ROUND(E90*F90,2)</f>
        <v>0</v>
      </c>
      <c r="H90" s="242"/>
      <c r="I90" s="243">
        <f>ROUND(E90*H90,2)</f>
        <v>0</v>
      </c>
      <c r="J90" s="242"/>
      <c r="K90" s="243">
        <f>ROUND(E90*J90,2)</f>
        <v>0</v>
      </c>
      <c r="L90" s="243">
        <v>21</v>
      </c>
      <c r="M90" s="243">
        <f>G90*(1+L90/100)</f>
        <v>0</v>
      </c>
      <c r="N90" s="243">
        <v>0.22133</v>
      </c>
      <c r="O90" s="243">
        <f>ROUND(E90*N90,2)</f>
        <v>24.55</v>
      </c>
      <c r="P90" s="243">
        <v>0</v>
      </c>
      <c r="Q90" s="243">
        <f>ROUND(E90*P90,2)</f>
        <v>0</v>
      </c>
      <c r="R90" s="243" t="s">
        <v>123</v>
      </c>
      <c r="S90" s="243" t="s">
        <v>124</v>
      </c>
      <c r="T90" s="244" t="s">
        <v>124</v>
      </c>
      <c r="U90" s="227">
        <v>0.27200000000000002</v>
      </c>
      <c r="V90" s="227">
        <f>ROUND(E90*U90,2)</f>
        <v>30.18</v>
      </c>
      <c r="W90" s="227"/>
      <c r="X90" s="227" t="s">
        <v>125</v>
      </c>
      <c r="Y90" s="217"/>
      <c r="Z90" s="217"/>
      <c r="AA90" s="217"/>
      <c r="AB90" s="217"/>
      <c r="AC90" s="217"/>
      <c r="AD90" s="217"/>
      <c r="AE90" s="217"/>
      <c r="AF90" s="217"/>
      <c r="AG90" s="217" t="s">
        <v>126</v>
      </c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</row>
    <row r="91" spans="1:60" outlineLevel="1" x14ac:dyDescent="0.2">
      <c r="A91" s="224"/>
      <c r="B91" s="225"/>
      <c r="C91" s="259" t="s">
        <v>234</v>
      </c>
      <c r="D91" s="245"/>
      <c r="E91" s="245"/>
      <c r="F91" s="245"/>
      <c r="G91" s="245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17"/>
      <c r="Z91" s="217"/>
      <c r="AA91" s="217"/>
      <c r="AB91" s="217"/>
      <c r="AC91" s="217"/>
      <c r="AD91" s="217"/>
      <c r="AE91" s="217"/>
      <c r="AF91" s="217"/>
      <c r="AG91" s="217" t="s">
        <v>128</v>
      </c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</row>
    <row r="92" spans="1:60" outlineLevel="1" x14ac:dyDescent="0.2">
      <c r="A92" s="224"/>
      <c r="B92" s="225"/>
      <c r="C92" s="260" t="s">
        <v>237</v>
      </c>
      <c r="D92" s="229"/>
      <c r="E92" s="230">
        <v>114.94</v>
      </c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17"/>
      <c r="Z92" s="217"/>
      <c r="AA92" s="217"/>
      <c r="AB92" s="217"/>
      <c r="AC92" s="217"/>
      <c r="AD92" s="217"/>
      <c r="AE92" s="217"/>
      <c r="AF92" s="217"/>
      <c r="AG92" s="217" t="s">
        <v>130</v>
      </c>
      <c r="AH92" s="217">
        <v>0</v>
      </c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B92" s="217"/>
      <c r="BC92" s="217"/>
      <c r="BD92" s="217"/>
      <c r="BE92" s="217"/>
      <c r="BF92" s="217"/>
      <c r="BG92" s="217"/>
      <c r="BH92" s="217"/>
    </row>
    <row r="93" spans="1:60" outlineLevel="1" x14ac:dyDescent="0.2">
      <c r="A93" s="224"/>
      <c r="B93" s="225"/>
      <c r="C93" s="260" t="s">
        <v>238</v>
      </c>
      <c r="D93" s="229"/>
      <c r="E93" s="230">
        <v>-4</v>
      </c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17"/>
      <c r="Z93" s="217"/>
      <c r="AA93" s="217"/>
      <c r="AB93" s="217"/>
      <c r="AC93" s="217"/>
      <c r="AD93" s="217"/>
      <c r="AE93" s="217"/>
      <c r="AF93" s="217"/>
      <c r="AG93" s="217" t="s">
        <v>130</v>
      </c>
      <c r="AH93" s="217">
        <v>0</v>
      </c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7"/>
      <c r="BH93" s="217"/>
    </row>
    <row r="94" spans="1:60" ht="22.5" outlineLevel="1" x14ac:dyDescent="0.2">
      <c r="A94" s="238">
        <v>29</v>
      </c>
      <c r="B94" s="239" t="s">
        <v>239</v>
      </c>
      <c r="C94" s="258" t="s">
        <v>240</v>
      </c>
      <c r="D94" s="240" t="s">
        <v>137</v>
      </c>
      <c r="E94" s="241">
        <v>30.231000000000002</v>
      </c>
      <c r="F94" s="242"/>
      <c r="G94" s="243">
        <f>ROUND(E94*F94,2)</f>
        <v>0</v>
      </c>
      <c r="H94" s="242"/>
      <c r="I94" s="243">
        <f>ROUND(E94*H94,2)</f>
        <v>0</v>
      </c>
      <c r="J94" s="242"/>
      <c r="K94" s="243">
        <f>ROUND(E94*J94,2)</f>
        <v>0</v>
      </c>
      <c r="L94" s="243">
        <v>21</v>
      </c>
      <c r="M94" s="243">
        <f>G94*(1+L94/100)</f>
        <v>0</v>
      </c>
      <c r="N94" s="243">
        <v>0.11359</v>
      </c>
      <c r="O94" s="243">
        <f>ROUND(E94*N94,2)</f>
        <v>3.43</v>
      </c>
      <c r="P94" s="243">
        <v>0</v>
      </c>
      <c r="Q94" s="243">
        <f>ROUND(E94*P94,2)</f>
        <v>0</v>
      </c>
      <c r="R94" s="243" t="s">
        <v>123</v>
      </c>
      <c r="S94" s="243" t="s">
        <v>124</v>
      </c>
      <c r="T94" s="244" t="s">
        <v>202</v>
      </c>
      <c r="U94" s="227">
        <v>0.26</v>
      </c>
      <c r="V94" s="227">
        <f>ROUND(E94*U94,2)</f>
        <v>7.86</v>
      </c>
      <c r="W94" s="227"/>
      <c r="X94" s="227" t="s">
        <v>125</v>
      </c>
      <c r="Y94" s="217"/>
      <c r="Z94" s="217"/>
      <c r="AA94" s="217"/>
      <c r="AB94" s="217"/>
      <c r="AC94" s="217"/>
      <c r="AD94" s="217"/>
      <c r="AE94" s="217"/>
      <c r="AF94" s="217"/>
      <c r="AG94" s="217" t="s">
        <v>203</v>
      </c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  <c r="AV94" s="217"/>
      <c r="AW94" s="217"/>
      <c r="AX94" s="217"/>
      <c r="AY94" s="217"/>
      <c r="AZ94" s="217"/>
      <c r="BA94" s="217"/>
      <c r="BB94" s="217"/>
      <c r="BC94" s="217"/>
      <c r="BD94" s="217"/>
      <c r="BE94" s="217"/>
      <c r="BF94" s="217"/>
      <c r="BG94" s="217"/>
      <c r="BH94" s="217"/>
    </row>
    <row r="95" spans="1:60" outlineLevel="1" x14ac:dyDescent="0.2">
      <c r="A95" s="224"/>
      <c r="B95" s="225"/>
      <c r="C95" s="260" t="s">
        <v>241</v>
      </c>
      <c r="D95" s="229"/>
      <c r="E95" s="230">
        <v>30.231000000000002</v>
      </c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17"/>
      <c r="Z95" s="217"/>
      <c r="AA95" s="217"/>
      <c r="AB95" s="217"/>
      <c r="AC95" s="217"/>
      <c r="AD95" s="217"/>
      <c r="AE95" s="217"/>
      <c r="AF95" s="217"/>
      <c r="AG95" s="217" t="s">
        <v>130</v>
      </c>
      <c r="AH95" s="217">
        <v>0</v>
      </c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</row>
    <row r="96" spans="1:60" outlineLevel="1" x14ac:dyDescent="0.2">
      <c r="A96" s="238">
        <v>30</v>
      </c>
      <c r="B96" s="239" t="s">
        <v>242</v>
      </c>
      <c r="C96" s="258" t="s">
        <v>243</v>
      </c>
      <c r="D96" s="240" t="s">
        <v>142</v>
      </c>
      <c r="E96" s="241">
        <v>9.0027000000000008</v>
      </c>
      <c r="F96" s="242"/>
      <c r="G96" s="243">
        <f>ROUND(E96*F96,2)</f>
        <v>0</v>
      </c>
      <c r="H96" s="242"/>
      <c r="I96" s="243">
        <f>ROUND(E96*H96,2)</f>
        <v>0</v>
      </c>
      <c r="J96" s="242"/>
      <c r="K96" s="243">
        <f>ROUND(E96*J96,2)</f>
        <v>0</v>
      </c>
      <c r="L96" s="243">
        <v>21</v>
      </c>
      <c r="M96" s="243">
        <f>G96*(1+L96/100)</f>
        <v>0</v>
      </c>
      <c r="N96" s="243">
        <v>2.5249999999999999</v>
      </c>
      <c r="O96" s="243">
        <f>ROUND(E96*N96,2)</f>
        <v>22.73</v>
      </c>
      <c r="P96" s="243">
        <v>0</v>
      </c>
      <c r="Q96" s="243">
        <f>ROUND(E96*P96,2)</f>
        <v>0</v>
      </c>
      <c r="R96" s="243" t="s">
        <v>123</v>
      </c>
      <c r="S96" s="243" t="s">
        <v>124</v>
      </c>
      <c r="T96" s="244" t="s">
        <v>124</v>
      </c>
      <c r="U96" s="227">
        <v>1.4419999999999999</v>
      </c>
      <c r="V96" s="227">
        <f>ROUND(E96*U96,2)</f>
        <v>12.98</v>
      </c>
      <c r="W96" s="227"/>
      <c r="X96" s="227" t="s">
        <v>125</v>
      </c>
      <c r="Y96" s="217"/>
      <c r="Z96" s="217"/>
      <c r="AA96" s="217"/>
      <c r="AB96" s="217"/>
      <c r="AC96" s="217"/>
      <c r="AD96" s="217"/>
      <c r="AE96" s="217"/>
      <c r="AF96" s="217"/>
      <c r="AG96" s="217" t="s">
        <v>126</v>
      </c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</row>
    <row r="97" spans="1:60" outlineLevel="1" x14ac:dyDescent="0.2">
      <c r="A97" s="224"/>
      <c r="B97" s="225"/>
      <c r="C97" s="259" t="s">
        <v>244</v>
      </c>
      <c r="D97" s="245"/>
      <c r="E97" s="245"/>
      <c r="F97" s="245"/>
      <c r="G97" s="245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17"/>
      <c r="Z97" s="217"/>
      <c r="AA97" s="217"/>
      <c r="AB97" s="217"/>
      <c r="AC97" s="217"/>
      <c r="AD97" s="217"/>
      <c r="AE97" s="217"/>
      <c r="AF97" s="217"/>
      <c r="AG97" s="217" t="s">
        <v>128</v>
      </c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</row>
    <row r="98" spans="1:60" outlineLevel="1" x14ac:dyDescent="0.2">
      <c r="A98" s="224"/>
      <c r="B98" s="225"/>
      <c r="C98" s="260" t="s">
        <v>245</v>
      </c>
      <c r="D98" s="229"/>
      <c r="E98" s="230">
        <v>8.57</v>
      </c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17"/>
      <c r="Z98" s="217"/>
      <c r="AA98" s="217"/>
      <c r="AB98" s="217"/>
      <c r="AC98" s="217"/>
      <c r="AD98" s="217"/>
      <c r="AE98" s="217"/>
      <c r="AF98" s="217"/>
      <c r="AG98" s="217" t="s">
        <v>130</v>
      </c>
      <c r="AH98" s="217">
        <v>0</v>
      </c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</row>
    <row r="99" spans="1:60" outlineLevel="1" x14ac:dyDescent="0.2">
      <c r="A99" s="224"/>
      <c r="B99" s="225"/>
      <c r="C99" s="260" t="s">
        <v>246</v>
      </c>
      <c r="D99" s="229"/>
      <c r="E99" s="230">
        <v>0.43</v>
      </c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17"/>
      <c r="Z99" s="217"/>
      <c r="AA99" s="217"/>
      <c r="AB99" s="217"/>
      <c r="AC99" s="217"/>
      <c r="AD99" s="217"/>
      <c r="AE99" s="217"/>
      <c r="AF99" s="217"/>
      <c r="AG99" s="217" t="s">
        <v>130</v>
      </c>
      <c r="AH99" s="217">
        <v>0</v>
      </c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</row>
    <row r="100" spans="1:60" x14ac:dyDescent="0.2">
      <c r="A100" s="232" t="s">
        <v>118</v>
      </c>
      <c r="B100" s="233" t="s">
        <v>81</v>
      </c>
      <c r="C100" s="257" t="s">
        <v>82</v>
      </c>
      <c r="D100" s="234"/>
      <c r="E100" s="235"/>
      <c r="F100" s="236"/>
      <c r="G100" s="236">
        <f>SUMIF(AG101:AG101,"&lt;&gt;NOR",G101:G101)</f>
        <v>0</v>
      </c>
      <c r="H100" s="236"/>
      <c r="I100" s="236">
        <f>SUM(I101:I101)</f>
        <v>0</v>
      </c>
      <c r="J100" s="236"/>
      <c r="K100" s="236">
        <f>SUM(K101:K101)</f>
        <v>0</v>
      </c>
      <c r="L100" s="236"/>
      <c r="M100" s="236">
        <f>SUM(M101:M101)</f>
        <v>0</v>
      </c>
      <c r="N100" s="236"/>
      <c r="O100" s="236">
        <f>SUM(O101:O101)</f>
        <v>0</v>
      </c>
      <c r="P100" s="236"/>
      <c r="Q100" s="236">
        <f>SUM(Q101:Q101)</f>
        <v>0</v>
      </c>
      <c r="R100" s="236"/>
      <c r="S100" s="236"/>
      <c r="T100" s="237"/>
      <c r="U100" s="231"/>
      <c r="V100" s="231">
        <f>SUM(V101:V101)</f>
        <v>0</v>
      </c>
      <c r="W100" s="231"/>
      <c r="X100" s="231"/>
      <c r="AG100" t="s">
        <v>119</v>
      </c>
    </row>
    <row r="101" spans="1:60" outlineLevel="1" x14ac:dyDescent="0.2">
      <c r="A101" s="247">
        <v>31</v>
      </c>
      <c r="B101" s="248" t="s">
        <v>247</v>
      </c>
      <c r="C101" s="261" t="s">
        <v>248</v>
      </c>
      <c r="D101" s="249" t="s">
        <v>249</v>
      </c>
      <c r="E101" s="250">
        <v>1</v>
      </c>
      <c r="F101" s="251"/>
      <c r="G101" s="252">
        <f>ROUND(E101*F101,2)</f>
        <v>0</v>
      </c>
      <c r="H101" s="251"/>
      <c r="I101" s="252">
        <f>ROUND(E101*H101,2)</f>
        <v>0</v>
      </c>
      <c r="J101" s="251"/>
      <c r="K101" s="252">
        <f>ROUND(E101*J101,2)</f>
        <v>0</v>
      </c>
      <c r="L101" s="252">
        <v>21</v>
      </c>
      <c r="M101" s="252">
        <f>G101*(1+L101/100)</f>
        <v>0</v>
      </c>
      <c r="N101" s="252">
        <v>0</v>
      </c>
      <c r="O101" s="252">
        <f>ROUND(E101*N101,2)</f>
        <v>0</v>
      </c>
      <c r="P101" s="252">
        <v>0</v>
      </c>
      <c r="Q101" s="252">
        <f>ROUND(E101*P101,2)</f>
        <v>0</v>
      </c>
      <c r="R101" s="252"/>
      <c r="S101" s="252" t="s">
        <v>185</v>
      </c>
      <c r="T101" s="253" t="s">
        <v>186</v>
      </c>
      <c r="U101" s="227">
        <v>0</v>
      </c>
      <c r="V101" s="227">
        <f>ROUND(E101*U101,2)</f>
        <v>0</v>
      </c>
      <c r="W101" s="227"/>
      <c r="X101" s="227" t="s">
        <v>125</v>
      </c>
      <c r="Y101" s="217"/>
      <c r="Z101" s="217"/>
      <c r="AA101" s="217"/>
      <c r="AB101" s="217"/>
      <c r="AC101" s="217"/>
      <c r="AD101" s="217"/>
      <c r="AE101" s="217"/>
      <c r="AF101" s="217"/>
      <c r="AG101" s="217" t="s">
        <v>203</v>
      </c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</row>
    <row r="102" spans="1:60" x14ac:dyDescent="0.2">
      <c r="A102" s="232" t="s">
        <v>118</v>
      </c>
      <c r="B102" s="233" t="s">
        <v>83</v>
      </c>
      <c r="C102" s="257" t="s">
        <v>84</v>
      </c>
      <c r="D102" s="234"/>
      <c r="E102" s="235"/>
      <c r="F102" s="236"/>
      <c r="G102" s="236">
        <f>SUMIF(AG103:AG104,"&lt;&gt;NOR",G103:G104)</f>
        <v>0</v>
      </c>
      <c r="H102" s="236"/>
      <c r="I102" s="236">
        <f>SUM(I103:I104)</f>
        <v>0</v>
      </c>
      <c r="J102" s="236"/>
      <c r="K102" s="236">
        <f>SUM(K103:K104)</f>
        <v>0</v>
      </c>
      <c r="L102" s="236"/>
      <c r="M102" s="236">
        <f>SUM(M103:M104)</f>
        <v>0</v>
      </c>
      <c r="N102" s="236"/>
      <c r="O102" s="236">
        <f>SUM(O103:O104)</f>
        <v>0</v>
      </c>
      <c r="P102" s="236"/>
      <c r="Q102" s="236">
        <f>SUM(Q103:Q104)</f>
        <v>0</v>
      </c>
      <c r="R102" s="236"/>
      <c r="S102" s="236"/>
      <c r="T102" s="237"/>
      <c r="U102" s="231"/>
      <c r="V102" s="231">
        <f>SUM(V103:V104)</f>
        <v>235.55</v>
      </c>
      <c r="W102" s="231"/>
      <c r="X102" s="231"/>
      <c r="AG102" t="s">
        <v>119</v>
      </c>
    </row>
    <row r="103" spans="1:60" outlineLevel="1" x14ac:dyDescent="0.2">
      <c r="A103" s="238">
        <v>32</v>
      </c>
      <c r="B103" s="239" t="s">
        <v>250</v>
      </c>
      <c r="C103" s="258" t="s">
        <v>251</v>
      </c>
      <c r="D103" s="240" t="s">
        <v>177</v>
      </c>
      <c r="E103" s="241">
        <v>276.47019</v>
      </c>
      <c r="F103" s="242"/>
      <c r="G103" s="243">
        <f>ROUND(E103*F103,2)</f>
        <v>0</v>
      </c>
      <c r="H103" s="242"/>
      <c r="I103" s="243">
        <f>ROUND(E103*H103,2)</f>
        <v>0</v>
      </c>
      <c r="J103" s="242"/>
      <c r="K103" s="243">
        <f>ROUND(E103*J103,2)</f>
        <v>0</v>
      </c>
      <c r="L103" s="243">
        <v>21</v>
      </c>
      <c r="M103" s="243">
        <f>G103*(1+L103/100)</f>
        <v>0</v>
      </c>
      <c r="N103" s="243">
        <v>0</v>
      </c>
      <c r="O103" s="243">
        <f>ROUND(E103*N103,2)</f>
        <v>0</v>
      </c>
      <c r="P103" s="243">
        <v>0</v>
      </c>
      <c r="Q103" s="243">
        <f>ROUND(E103*P103,2)</f>
        <v>0</v>
      </c>
      <c r="R103" s="243" t="s">
        <v>252</v>
      </c>
      <c r="S103" s="243" t="s">
        <v>124</v>
      </c>
      <c r="T103" s="244" t="s">
        <v>124</v>
      </c>
      <c r="U103" s="227">
        <v>0.85199999999999998</v>
      </c>
      <c r="V103" s="227">
        <f>ROUND(E103*U103,2)</f>
        <v>235.55</v>
      </c>
      <c r="W103" s="227"/>
      <c r="X103" s="227" t="s">
        <v>125</v>
      </c>
      <c r="Y103" s="217"/>
      <c r="Z103" s="217"/>
      <c r="AA103" s="217"/>
      <c r="AB103" s="217"/>
      <c r="AC103" s="217"/>
      <c r="AD103" s="217"/>
      <c r="AE103" s="217"/>
      <c r="AF103" s="217"/>
      <c r="AG103" s="217" t="s">
        <v>203</v>
      </c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</row>
    <row r="104" spans="1:60" ht="22.5" outlineLevel="1" x14ac:dyDescent="0.2">
      <c r="A104" s="224"/>
      <c r="B104" s="225"/>
      <c r="C104" s="259" t="s">
        <v>253</v>
      </c>
      <c r="D104" s="245"/>
      <c r="E104" s="245"/>
      <c r="F104" s="245"/>
      <c r="G104" s="245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17"/>
      <c r="Z104" s="217"/>
      <c r="AA104" s="217"/>
      <c r="AB104" s="217"/>
      <c r="AC104" s="217"/>
      <c r="AD104" s="217"/>
      <c r="AE104" s="217"/>
      <c r="AF104" s="217"/>
      <c r="AG104" s="217" t="s">
        <v>128</v>
      </c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46" t="str">
        <f>C104</f>
        <v>přesun hmot pro budovy občanské výstavby (JKSO 801), budovy pro bydlení (JKSO 803) budovy pro výrobu a služby (JKSO 812) s nosnou svislou konstrukcí zděnou z cihel nebo tvárnic nebo kovovou</v>
      </c>
      <c r="BB104" s="217"/>
      <c r="BC104" s="217"/>
      <c r="BD104" s="217"/>
      <c r="BE104" s="217"/>
      <c r="BF104" s="217"/>
      <c r="BG104" s="217"/>
      <c r="BH104" s="217"/>
    </row>
    <row r="105" spans="1:60" x14ac:dyDescent="0.2">
      <c r="A105" s="232" t="s">
        <v>118</v>
      </c>
      <c r="B105" s="233" t="s">
        <v>85</v>
      </c>
      <c r="C105" s="257" t="s">
        <v>86</v>
      </c>
      <c r="D105" s="234"/>
      <c r="E105" s="235"/>
      <c r="F105" s="236"/>
      <c r="G105" s="236">
        <f>SUMIF(AG106:AG118,"&lt;&gt;NOR",G106:G118)</f>
        <v>0</v>
      </c>
      <c r="H105" s="236"/>
      <c r="I105" s="236">
        <f>SUM(I106:I118)</f>
        <v>0</v>
      </c>
      <c r="J105" s="236"/>
      <c r="K105" s="236">
        <f>SUM(K106:K118)</f>
        <v>0</v>
      </c>
      <c r="L105" s="236"/>
      <c r="M105" s="236">
        <f>SUM(M106:M118)</f>
        <v>0</v>
      </c>
      <c r="N105" s="236"/>
      <c r="O105" s="236">
        <f>SUM(O106:O118)</f>
        <v>0</v>
      </c>
      <c r="P105" s="236"/>
      <c r="Q105" s="236">
        <f>SUM(Q106:Q118)</f>
        <v>0</v>
      </c>
      <c r="R105" s="236"/>
      <c r="S105" s="236"/>
      <c r="T105" s="237"/>
      <c r="U105" s="231"/>
      <c r="V105" s="231">
        <f>SUM(V106:V118)</f>
        <v>0</v>
      </c>
      <c r="W105" s="231"/>
      <c r="X105" s="231"/>
      <c r="AG105" t="s">
        <v>119</v>
      </c>
    </row>
    <row r="106" spans="1:60" outlineLevel="1" x14ac:dyDescent="0.2">
      <c r="A106" s="247">
        <v>33</v>
      </c>
      <c r="B106" s="248" t="s">
        <v>254</v>
      </c>
      <c r="C106" s="261" t="s">
        <v>255</v>
      </c>
      <c r="D106" s="249" t="s">
        <v>184</v>
      </c>
      <c r="E106" s="250">
        <v>4</v>
      </c>
      <c r="F106" s="251"/>
      <c r="G106" s="252">
        <f>ROUND(E106*F106,2)</f>
        <v>0</v>
      </c>
      <c r="H106" s="251"/>
      <c r="I106" s="252">
        <f>ROUND(E106*H106,2)</f>
        <v>0</v>
      </c>
      <c r="J106" s="251"/>
      <c r="K106" s="252">
        <f>ROUND(E106*J106,2)</f>
        <v>0</v>
      </c>
      <c r="L106" s="252">
        <v>21</v>
      </c>
      <c r="M106" s="252">
        <f>G106*(1+L106/100)</f>
        <v>0</v>
      </c>
      <c r="N106" s="252">
        <v>0</v>
      </c>
      <c r="O106" s="252">
        <f>ROUND(E106*N106,2)</f>
        <v>0</v>
      </c>
      <c r="P106" s="252">
        <v>0</v>
      </c>
      <c r="Q106" s="252">
        <f>ROUND(E106*P106,2)</f>
        <v>0</v>
      </c>
      <c r="R106" s="252"/>
      <c r="S106" s="252" t="s">
        <v>185</v>
      </c>
      <c r="T106" s="253" t="s">
        <v>186</v>
      </c>
      <c r="U106" s="227">
        <v>0</v>
      </c>
      <c r="V106" s="227">
        <f>ROUND(E106*U106,2)</f>
        <v>0</v>
      </c>
      <c r="W106" s="227"/>
      <c r="X106" s="227" t="s">
        <v>125</v>
      </c>
      <c r="Y106" s="217"/>
      <c r="Z106" s="217"/>
      <c r="AA106" s="217"/>
      <c r="AB106" s="217"/>
      <c r="AC106" s="217"/>
      <c r="AD106" s="217"/>
      <c r="AE106" s="217"/>
      <c r="AF106" s="217"/>
      <c r="AG106" s="217" t="s">
        <v>126</v>
      </c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</row>
    <row r="107" spans="1:60" outlineLevel="1" x14ac:dyDescent="0.2">
      <c r="A107" s="247">
        <v>34</v>
      </c>
      <c r="B107" s="248" t="s">
        <v>256</v>
      </c>
      <c r="C107" s="261" t="s">
        <v>257</v>
      </c>
      <c r="D107" s="249" t="s">
        <v>184</v>
      </c>
      <c r="E107" s="250">
        <v>2</v>
      </c>
      <c r="F107" s="251"/>
      <c r="G107" s="252">
        <f>ROUND(E107*F107,2)</f>
        <v>0</v>
      </c>
      <c r="H107" s="251"/>
      <c r="I107" s="252">
        <f>ROUND(E107*H107,2)</f>
        <v>0</v>
      </c>
      <c r="J107" s="251"/>
      <c r="K107" s="252">
        <f>ROUND(E107*J107,2)</f>
        <v>0</v>
      </c>
      <c r="L107" s="252">
        <v>21</v>
      </c>
      <c r="M107" s="252">
        <f>G107*(1+L107/100)</f>
        <v>0</v>
      </c>
      <c r="N107" s="252">
        <v>0</v>
      </c>
      <c r="O107" s="252">
        <f>ROUND(E107*N107,2)</f>
        <v>0</v>
      </c>
      <c r="P107" s="252">
        <v>0</v>
      </c>
      <c r="Q107" s="252">
        <f>ROUND(E107*P107,2)</f>
        <v>0</v>
      </c>
      <c r="R107" s="252"/>
      <c r="S107" s="252" t="s">
        <v>185</v>
      </c>
      <c r="T107" s="253" t="s">
        <v>186</v>
      </c>
      <c r="U107" s="227">
        <v>0</v>
      </c>
      <c r="V107" s="227">
        <f>ROUND(E107*U107,2)</f>
        <v>0</v>
      </c>
      <c r="W107" s="227"/>
      <c r="X107" s="227" t="s">
        <v>125</v>
      </c>
      <c r="Y107" s="217"/>
      <c r="Z107" s="217"/>
      <c r="AA107" s="217"/>
      <c r="AB107" s="217"/>
      <c r="AC107" s="217"/>
      <c r="AD107" s="217"/>
      <c r="AE107" s="217"/>
      <c r="AF107" s="217"/>
      <c r="AG107" s="217" t="s">
        <v>126</v>
      </c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  <c r="BH107" s="217"/>
    </row>
    <row r="108" spans="1:60" outlineLevel="1" x14ac:dyDescent="0.2">
      <c r="A108" s="247">
        <v>35</v>
      </c>
      <c r="B108" s="248" t="s">
        <v>258</v>
      </c>
      <c r="C108" s="261" t="s">
        <v>259</v>
      </c>
      <c r="D108" s="249" t="s">
        <v>184</v>
      </c>
      <c r="E108" s="250">
        <v>2</v>
      </c>
      <c r="F108" s="251"/>
      <c r="G108" s="252">
        <f>ROUND(E108*F108,2)</f>
        <v>0</v>
      </c>
      <c r="H108" s="251"/>
      <c r="I108" s="252">
        <f>ROUND(E108*H108,2)</f>
        <v>0</v>
      </c>
      <c r="J108" s="251"/>
      <c r="K108" s="252">
        <f>ROUND(E108*J108,2)</f>
        <v>0</v>
      </c>
      <c r="L108" s="252">
        <v>21</v>
      </c>
      <c r="M108" s="252">
        <f>G108*(1+L108/100)</f>
        <v>0</v>
      </c>
      <c r="N108" s="252">
        <v>0</v>
      </c>
      <c r="O108" s="252">
        <f>ROUND(E108*N108,2)</f>
        <v>0</v>
      </c>
      <c r="P108" s="252">
        <v>0</v>
      </c>
      <c r="Q108" s="252">
        <f>ROUND(E108*P108,2)</f>
        <v>0</v>
      </c>
      <c r="R108" s="252"/>
      <c r="S108" s="252" t="s">
        <v>185</v>
      </c>
      <c r="T108" s="253" t="s">
        <v>186</v>
      </c>
      <c r="U108" s="227">
        <v>0</v>
      </c>
      <c r="V108" s="227">
        <f>ROUND(E108*U108,2)</f>
        <v>0</v>
      </c>
      <c r="W108" s="227"/>
      <c r="X108" s="227" t="s">
        <v>125</v>
      </c>
      <c r="Y108" s="217"/>
      <c r="Z108" s="217"/>
      <c r="AA108" s="217"/>
      <c r="AB108" s="217"/>
      <c r="AC108" s="217"/>
      <c r="AD108" s="217"/>
      <c r="AE108" s="217"/>
      <c r="AF108" s="217"/>
      <c r="AG108" s="217" t="s">
        <v>126</v>
      </c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</row>
    <row r="109" spans="1:60" outlineLevel="1" x14ac:dyDescent="0.2">
      <c r="A109" s="247">
        <v>36</v>
      </c>
      <c r="B109" s="248" t="s">
        <v>260</v>
      </c>
      <c r="C109" s="261" t="s">
        <v>261</v>
      </c>
      <c r="D109" s="249" t="s">
        <v>184</v>
      </c>
      <c r="E109" s="250">
        <v>1</v>
      </c>
      <c r="F109" s="251"/>
      <c r="G109" s="252">
        <f>ROUND(E109*F109,2)</f>
        <v>0</v>
      </c>
      <c r="H109" s="251"/>
      <c r="I109" s="252">
        <f>ROUND(E109*H109,2)</f>
        <v>0</v>
      </c>
      <c r="J109" s="251"/>
      <c r="K109" s="252">
        <f>ROUND(E109*J109,2)</f>
        <v>0</v>
      </c>
      <c r="L109" s="252">
        <v>21</v>
      </c>
      <c r="M109" s="252">
        <f>G109*(1+L109/100)</f>
        <v>0</v>
      </c>
      <c r="N109" s="252">
        <v>0</v>
      </c>
      <c r="O109" s="252">
        <f>ROUND(E109*N109,2)</f>
        <v>0</v>
      </c>
      <c r="P109" s="252">
        <v>0</v>
      </c>
      <c r="Q109" s="252">
        <f>ROUND(E109*P109,2)</f>
        <v>0</v>
      </c>
      <c r="R109" s="252"/>
      <c r="S109" s="252" t="s">
        <v>185</v>
      </c>
      <c r="T109" s="253" t="s">
        <v>186</v>
      </c>
      <c r="U109" s="227">
        <v>0</v>
      </c>
      <c r="V109" s="227">
        <f>ROUND(E109*U109,2)</f>
        <v>0</v>
      </c>
      <c r="W109" s="227"/>
      <c r="X109" s="227" t="s">
        <v>125</v>
      </c>
      <c r="Y109" s="217"/>
      <c r="Z109" s="217"/>
      <c r="AA109" s="217"/>
      <c r="AB109" s="217"/>
      <c r="AC109" s="217"/>
      <c r="AD109" s="217"/>
      <c r="AE109" s="217"/>
      <c r="AF109" s="217"/>
      <c r="AG109" s="217" t="s">
        <v>126</v>
      </c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  <c r="BH109" s="217"/>
    </row>
    <row r="110" spans="1:60" outlineLevel="1" x14ac:dyDescent="0.2">
      <c r="A110" s="247">
        <v>37</v>
      </c>
      <c r="B110" s="248" t="s">
        <v>262</v>
      </c>
      <c r="C110" s="261" t="s">
        <v>263</v>
      </c>
      <c r="D110" s="249" t="s">
        <v>184</v>
      </c>
      <c r="E110" s="250">
        <v>1</v>
      </c>
      <c r="F110" s="251"/>
      <c r="G110" s="252">
        <f>ROUND(E110*F110,2)</f>
        <v>0</v>
      </c>
      <c r="H110" s="251"/>
      <c r="I110" s="252">
        <f>ROUND(E110*H110,2)</f>
        <v>0</v>
      </c>
      <c r="J110" s="251"/>
      <c r="K110" s="252">
        <f>ROUND(E110*J110,2)</f>
        <v>0</v>
      </c>
      <c r="L110" s="252">
        <v>21</v>
      </c>
      <c r="M110" s="252">
        <f>G110*(1+L110/100)</f>
        <v>0</v>
      </c>
      <c r="N110" s="252">
        <v>0</v>
      </c>
      <c r="O110" s="252">
        <f>ROUND(E110*N110,2)</f>
        <v>0</v>
      </c>
      <c r="P110" s="252">
        <v>0</v>
      </c>
      <c r="Q110" s="252">
        <f>ROUND(E110*P110,2)</f>
        <v>0</v>
      </c>
      <c r="R110" s="252"/>
      <c r="S110" s="252" t="s">
        <v>185</v>
      </c>
      <c r="T110" s="253" t="s">
        <v>186</v>
      </c>
      <c r="U110" s="227">
        <v>0</v>
      </c>
      <c r="V110" s="227">
        <f>ROUND(E110*U110,2)</f>
        <v>0</v>
      </c>
      <c r="W110" s="227"/>
      <c r="X110" s="227" t="s">
        <v>125</v>
      </c>
      <c r="Y110" s="217"/>
      <c r="Z110" s="217"/>
      <c r="AA110" s="217"/>
      <c r="AB110" s="217"/>
      <c r="AC110" s="217"/>
      <c r="AD110" s="217"/>
      <c r="AE110" s="217"/>
      <c r="AF110" s="217"/>
      <c r="AG110" s="217" t="s">
        <v>126</v>
      </c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7"/>
      <c r="BH110" s="217"/>
    </row>
    <row r="111" spans="1:60" outlineLevel="1" x14ac:dyDescent="0.2">
      <c r="A111" s="247">
        <v>38</v>
      </c>
      <c r="B111" s="248" t="s">
        <v>264</v>
      </c>
      <c r="C111" s="261" t="s">
        <v>265</v>
      </c>
      <c r="D111" s="249" t="s">
        <v>184</v>
      </c>
      <c r="E111" s="250">
        <v>1</v>
      </c>
      <c r="F111" s="251"/>
      <c r="G111" s="252">
        <f>ROUND(E111*F111,2)</f>
        <v>0</v>
      </c>
      <c r="H111" s="251"/>
      <c r="I111" s="252">
        <f>ROUND(E111*H111,2)</f>
        <v>0</v>
      </c>
      <c r="J111" s="251"/>
      <c r="K111" s="252">
        <f>ROUND(E111*J111,2)</f>
        <v>0</v>
      </c>
      <c r="L111" s="252">
        <v>21</v>
      </c>
      <c r="M111" s="252">
        <f>G111*(1+L111/100)</f>
        <v>0</v>
      </c>
      <c r="N111" s="252">
        <v>0</v>
      </c>
      <c r="O111" s="252">
        <f>ROUND(E111*N111,2)</f>
        <v>0</v>
      </c>
      <c r="P111" s="252">
        <v>0</v>
      </c>
      <c r="Q111" s="252">
        <f>ROUND(E111*P111,2)</f>
        <v>0</v>
      </c>
      <c r="R111" s="252"/>
      <c r="S111" s="252" t="s">
        <v>185</v>
      </c>
      <c r="T111" s="253" t="s">
        <v>186</v>
      </c>
      <c r="U111" s="227">
        <v>0</v>
      </c>
      <c r="V111" s="227">
        <f>ROUND(E111*U111,2)</f>
        <v>0</v>
      </c>
      <c r="W111" s="227"/>
      <c r="X111" s="227" t="s">
        <v>125</v>
      </c>
      <c r="Y111" s="217"/>
      <c r="Z111" s="217"/>
      <c r="AA111" s="217"/>
      <c r="AB111" s="217"/>
      <c r="AC111" s="217"/>
      <c r="AD111" s="217"/>
      <c r="AE111" s="217"/>
      <c r="AF111" s="217"/>
      <c r="AG111" s="217" t="s">
        <v>126</v>
      </c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  <c r="AV111" s="217"/>
      <c r="AW111" s="217"/>
      <c r="AX111" s="217"/>
      <c r="AY111" s="217"/>
      <c r="AZ111" s="217"/>
      <c r="BA111" s="217"/>
      <c r="BB111" s="217"/>
      <c r="BC111" s="217"/>
      <c r="BD111" s="217"/>
      <c r="BE111" s="217"/>
      <c r="BF111" s="217"/>
      <c r="BG111" s="217"/>
      <c r="BH111" s="217"/>
    </row>
    <row r="112" spans="1:60" outlineLevel="1" x14ac:dyDescent="0.2">
      <c r="A112" s="247">
        <v>39</v>
      </c>
      <c r="B112" s="248" t="s">
        <v>266</v>
      </c>
      <c r="C112" s="261" t="s">
        <v>267</v>
      </c>
      <c r="D112" s="249" t="s">
        <v>184</v>
      </c>
      <c r="E112" s="250">
        <v>1</v>
      </c>
      <c r="F112" s="251"/>
      <c r="G112" s="252">
        <f>ROUND(E112*F112,2)</f>
        <v>0</v>
      </c>
      <c r="H112" s="251"/>
      <c r="I112" s="252">
        <f>ROUND(E112*H112,2)</f>
        <v>0</v>
      </c>
      <c r="J112" s="251"/>
      <c r="K112" s="252">
        <f>ROUND(E112*J112,2)</f>
        <v>0</v>
      </c>
      <c r="L112" s="252">
        <v>21</v>
      </c>
      <c r="M112" s="252">
        <f>G112*(1+L112/100)</f>
        <v>0</v>
      </c>
      <c r="N112" s="252">
        <v>0</v>
      </c>
      <c r="O112" s="252">
        <f>ROUND(E112*N112,2)</f>
        <v>0</v>
      </c>
      <c r="P112" s="252">
        <v>0</v>
      </c>
      <c r="Q112" s="252">
        <f>ROUND(E112*P112,2)</f>
        <v>0</v>
      </c>
      <c r="R112" s="252"/>
      <c r="S112" s="252" t="s">
        <v>185</v>
      </c>
      <c r="T112" s="253" t="s">
        <v>186</v>
      </c>
      <c r="U112" s="227">
        <v>0</v>
      </c>
      <c r="V112" s="227">
        <f>ROUND(E112*U112,2)</f>
        <v>0</v>
      </c>
      <c r="W112" s="227"/>
      <c r="X112" s="227" t="s">
        <v>125</v>
      </c>
      <c r="Y112" s="217"/>
      <c r="Z112" s="217"/>
      <c r="AA112" s="217"/>
      <c r="AB112" s="217"/>
      <c r="AC112" s="217"/>
      <c r="AD112" s="217"/>
      <c r="AE112" s="217"/>
      <c r="AF112" s="217"/>
      <c r="AG112" s="217" t="s">
        <v>126</v>
      </c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  <c r="AV112" s="217"/>
      <c r="AW112" s="217"/>
      <c r="AX112" s="217"/>
      <c r="AY112" s="217"/>
      <c r="AZ112" s="217"/>
      <c r="BA112" s="217"/>
      <c r="BB112" s="217"/>
      <c r="BC112" s="217"/>
      <c r="BD112" s="217"/>
      <c r="BE112" s="217"/>
      <c r="BF112" s="217"/>
      <c r="BG112" s="217"/>
      <c r="BH112" s="217"/>
    </row>
    <row r="113" spans="1:60" outlineLevel="1" x14ac:dyDescent="0.2">
      <c r="A113" s="247">
        <v>40</v>
      </c>
      <c r="B113" s="248" t="s">
        <v>268</v>
      </c>
      <c r="C113" s="261" t="s">
        <v>269</v>
      </c>
      <c r="D113" s="249" t="s">
        <v>184</v>
      </c>
      <c r="E113" s="250">
        <v>2</v>
      </c>
      <c r="F113" s="251"/>
      <c r="G113" s="252">
        <f>ROUND(E113*F113,2)</f>
        <v>0</v>
      </c>
      <c r="H113" s="251"/>
      <c r="I113" s="252">
        <f>ROUND(E113*H113,2)</f>
        <v>0</v>
      </c>
      <c r="J113" s="251"/>
      <c r="K113" s="252">
        <f>ROUND(E113*J113,2)</f>
        <v>0</v>
      </c>
      <c r="L113" s="252">
        <v>21</v>
      </c>
      <c r="M113" s="252">
        <f>G113*(1+L113/100)</f>
        <v>0</v>
      </c>
      <c r="N113" s="252">
        <v>0</v>
      </c>
      <c r="O113" s="252">
        <f>ROUND(E113*N113,2)</f>
        <v>0</v>
      </c>
      <c r="P113" s="252">
        <v>0</v>
      </c>
      <c r="Q113" s="252">
        <f>ROUND(E113*P113,2)</f>
        <v>0</v>
      </c>
      <c r="R113" s="252"/>
      <c r="S113" s="252" t="s">
        <v>185</v>
      </c>
      <c r="T113" s="253" t="s">
        <v>186</v>
      </c>
      <c r="U113" s="227">
        <v>0</v>
      </c>
      <c r="V113" s="227">
        <f>ROUND(E113*U113,2)</f>
        <v>0</v>
      </c>
      <c r="W113" s="227"/>
      <c r="X113" s="227" t="s">
        <v>125</v>
      </c>
      <c r="Y113" s="217"/>
      <c r="Z113" s="217"/>
      <c r="AA113" s="217"/>
      <c r="AB113" s="217"/>
      <c r="AC113" s="217"/>
      <c r="AD113" s="217"/>
      <c r="AE113" s="217"/>
      <c r="AF113" s="217"/>
      <c r="AG113" s="217" t="s">
        <v>126</v>
      </c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  <c r="BH113" s="217"/>
    </row>
    <row r="114" spans="1:60" outlineLevel="1" x14ac:dyDescent="0.2">
      <c r="A114" s="247">
        <v>41</v>
      </c>
      <c r="B114" s="248" t="s">
        <v>270</v>
      </c>
      <c r="C114" s="261" t="s">
        <v>271</v>
      </c>
      <c r="D114" s="249" t="s">
        <v>184</v>
      </c>
      <c r="E114" s="250">
        <v>9</v>
      </c>
      <c r="F114" s="251"/>
      <c r="G114" s="252">
        <f>ROUND(E114*F114,2)</f>
        <v>0</v>
      </c>
      <c r="H114" s="251"/>
      <c r="I114" s="252">
        <f>ROUND(E114*H114,2)</f>
        <v>0</v>
      </c>
      <c r="J114" s="251"/>
      <c r="K114" s="252">
        <f>ROUND(E114*J114,2)</f>
        <v>0</v>
      </c>
      <c r="L114" s="252">
        <v>21</v>
      </c>
      <c r="M114" s="252">
        <f>G114*(1+L114/100)</f>
        <v>0</v>
      </c>
      <c r="N114" s="252">
        <v>0</v>
      </c>
      <c r="O114" s="252">
        <f>ROUND(E114*N114,2)</f>
        <v>0</v>
      </c>
      <c r="P114" s="252">
        <v>0</v>
      </c>
      <c r="Q114" s="252">
        <f>ROUND(E114*P114,2)</f>
        <v>0</v>
      </c>
      <c r="R114" s="252"/>
      <c r="S114" s="252" t="s">
        <v>185</v>
      </c>
      <c r="T114" s="253" t="s">
        <v>186</v>
      </c>
      <c r="U114" s="227">
        <v>0</v>
      </c>
      <c r="V114" s="227">
        <f>ROUND(E114*U114,2)</f>
        <v>0</v>
      </c>
      <c r="W114" s="227"/>
      <c r="X114" s="227" t="s">
        <v>125</v>
      </c>
      <c r="Y114" s="217"/>
      <c r="Z114" s="217"/>
      <c r="AA114" s="217"/>
      <c r="AB114" s="217"/>
      <c r="AC114" s="217"/>
      <c r="AD114" s="217"/>
      <c r="AE114" s="217"/>
      <c r="AF114" s="217"/>
      <c r="AG114" s="217" t="s">
        <v>272</v>
      </c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7"/>
      <c r="BH114" s="217"/>
    </row>
    <row r="115" spans="1:60" outlineLevel="1" x14ac:dyDescent="0.2">
      <c r="A115" s="247">
        <v>42</v>
      </c>
      <c r="B115" s="248" t="s">
        <v>273</v>
      </c>
      <c r="C115" s="261" t="s">
        <v>274</v>
      </c>
      <c r="D115" s="249" t="s">
        <v>184</v>
      </c>
      <c r="E115" s="250">
        <v>3</v>
      </c>
      <c r="F115" s="251"/>
      <c r="G115" s="252">
        <f>ROUND(E115*F115,2)</f>
        <v>0</v>
      </c>
      <c r="H115" s="251"/>
      <c r="I115" s="252">
        <f>ROUND(E115*H115,2)</f>
        <v>0</v>
      </c>
      <c r="J115" s="251"/>
      <c r="K115" s="252">
        <f>ROUND(E115*J115,2)</f>
        <v>0</v>
      </c>
      <c r="L115" s="252">
        <v>21</v>
      </c>
      <c r="M115" s="252">
        <f>G115*(1+L115/100)</f>
        <v>0</v>
      </c>
      <c r="N115" s="252">
        <v>0</v>
      </c>
      <c r="O115" s="252">
        <f>ROUND(E115*N115,2)</f>
        <v>0</v>
      </c>
      <c r="P115" s="252">
        <v>0</v>
      </c>
      <c r="Q115" s="252">
        <f>ROUND(E115*P115,2)</f>
        <v>0</v>
      </c>
      <c r="R115" s="252"/>
      <c r="S115" s="252" t="s">
        <v>185</v>
      </c>
      <c r="T115" s="253" t="s">
        <v>186</v>
      </c>
      <c r="U115" s="227">
        <v>0</v>
      </c>
      <c r="V115" s="227">
        <f>ROUND(E115*U115,2)</f>
        <v>0</v>
      </c>
      <c r="W115" s="227"/>
      <c r="X115" s="227" t="s">
        <v>125</v>
      </c>
      <c r="Y115" s="217"/>
      <c r="Z115" s="217"/>
      <c r="AA115" s="217"/>
      <c r="AB115" s="217"/>
      <c r="AC115" s="217"/>
      <c r="AD115" s="217"/>
      <c r="AE115" s="217"/>
      <c r="AF115" s="217"/>
      <c r="AG115" s="217" t="s">
        <v>272</v>
      </c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  <c r="AV115" s="217"/>
      <c r="AW115" s="217"/>
      <c r="AX115" s="217"/>
      <c r="AY115" s="217"/>
      <c r="AZ115" s="217"/>
      <c r="BA115" s="217"/>
      <c r="BB115" s="217"/>
      <c r="BC115" s="217"/>
      <c r="BD115" s="217"/>
      <c r="BE115" s="217"/>
      <c r="BF115" s="217"/>
      <c r="BG115" s="217"/>
      <c r="BH115" s="217"/>
    </row>
    <row r="116" spans="1:60" outlineLevel="1" x14ac:dyDescent="0.2">
      <c r="A116" s="238">
        <v>43</v>
      </c>
      <c r="B116" s="239" t="s">
        <v>275</v>
      </c>
      <c r="C116" s="258" t="s">
        <v>276</v>
      </c>
      <c r="D116" s="240" t="s">
        <v>184</v>
      </c>
      <c r="E116" s="241">
        <v>2</v>
      </c>
      <c r="F116" s="242"/>
      <c r="G116" s="243">
        <f>ROUND(E116*F116,2)</f>
        <v>0</v>
      </c>
      <c r="H116" s="242"/>
      <c r="I116" s="243">
        <f>ROUND(E116*H116,2)</f>
        <v>0</v>
      </c>
      <c r="J116" s="242"/>
      <c r="K116" s="243">
        <f>ROUND(E116*J116,2)</f>
        <v>0</v>
      </c>
      <c r="L116" s="243">
        <v>21</v>
      </c>
      <c r="M116" s="243">
        <f>G116*(1+L116/100)</f>
        <v>0</v>
      </c>
      <c r="N116" s="243">
        <v>0</v>
      </c>
      <c r="O116" s="243">
        <f>ROUND(E116*N116,2)</f>
        <v>0</v>
      </c>
      <c r="P116" s="243">
        <v>0</v>
      </c>
      <c r="Q116" s="243">
        <f>ROUND(E116*P116,2)</f>
        <v>0</v>
      </c>
      <c r="R116" s="243"/>
      <c r="S116" s="243" t="s">
        <v>185</v>
      </c>
      <c r="T116" s="244" t="s">
        <v>186</v>
      </c>
      <c r="U116" s="227">
        <v>0</v>
      </c>
      <c r="V116" s="227">
        <f>ROUND(E116*U116,2)</f>
        <v>0</v>
      </c>
      <c r="W116" s="227"/>
      <c r="X116" s="227" t="s">
        <v>125</v>
      </c>
      <c r="Y116" s="217"/>
      <c r="Z116" s="217"/>
      <c r="AA116" s="217"/>
      <c r="AB116" s="217"/>
      <c r="AC116" s="217"/>
      <c r="AD116" s="217"/>
      <c r="AE116" s="217"/>
      <c r="AF116" s="217"/>
      <c r="AG116" s="217" t="s">
        <v>272</v>
      </c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  <c r="AV116" s="217"/>
      <c r="AW116" s="217"/>
      <c r="AX116" s="217"/>
      <c r="AY116" s="217"/>
      <c r="AZ116" s="217"/>
      <c r="BA116" s="217"/>
      <c r="BB116" s="217"/>
      <c r="BC116" s="217"/>
      <c r="BD116" s="217"/>
      <c r="BE116" s="217"/>
      <c r="BF116" s="217"/>
      <c r="BG116" s="217"/>
      <c r="BH116" s="217"/>
    </row>
    <row r="117" spans="1:60" outlineLevel="1" x14ac:dyDescent="0.2">
      <c r="A117" s="224">
        <v>44</v>
      </c>
      <c r="B117" s="225" t="s">
        <v>277</v>
      </c>
      <c r="C117" s="262" t="s">
        <v>278</v>
      </c>
      <c r="D117" s="226" t="s">
        <v>0</v>
      </c>
      <c r="E117" s="254"/>
      <c r="F117" s="228"/>
      <c r="G117" s="227">
        <f>ROUND(E117*F117,2)</f>
        <v>0</v>
      </c>
      <c r="H117" s="228"/>
      <c r="I117" s="227">
        <f>ROUND(E117*H117,2)</f>
        <v>0</v>
      </c>
      <c r="J117" s="228"/>
      <c r="K117" s="227">
        <f>ROUND(E117*J117,2)</f>
        <v>0</v>
      </c>
      <c r="L117" s="227">
        <v>21</v>
      </c>
      <c r="M117" s="227">
        <f>G117*(1+L117/100)</f>
        <v>0</v>
      </c>
      <c r="N117" s="227">
        <v>0</v>
      </c>
      <c r="O117" s="227">
        <f>ROUND(E117*N117,2)</f>
        <v>0</v>
      </c>
      <c r="P117" s="227">
        <v>0</v>
      </c>
      <c r="Q117" s="227">
        <f>ROUND(E117*P117,2)</f>
        <v>0</v>
      </c>
      <c r="R117" s="227" t="s">
        <v>279</v>
      </c>
      <c r="S117" s="227" t="s">
        <v>124</v>
      </c>
      <c r="T117" s="227" t="s">
        <v>124</v>
      </c>
      <c r="U117" s="227">
        <v>0</v>
      </c>
      <c r="V117" s="227">
        <f>ROUND(E117*U117,2)</f>
        <v>0</v>
      </c>
      <c r="W117" s="227"/>
      <c r="X117" s="227" t="s">
        <v>280</v>
      </c>
      <c r="Y117" s="217"/>
      <c r="Z117" s="217"/>
      <c r="AA117" s="217"/>
      <c r="AB117" s="217"/>
      <c r="AC117" s="217"/>
      <c r="AD117" s="217"/>
      <c r="AE117" s="217"/>
      <c r="AF117" s="217"/>
      <c r="AG117" s="217" t="s">
        <v>281</v>
      </c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  <c r="BH117" s="217"/>
    </row>
    <row r="118" spans="1:60" outlineLevel="1" x14ac:dyDescent="0.2">
      <c r="A118" s="224"/>
      <c r="B118" s="225"/>
      <c r="C118" s="263" t="s">
        <v>282</v>
      </c>
      <c r="D118" s="255"/>
      <c r="E118" s="255"/>
      <c r="F118" s="255"/>
      <c r="G118" s="255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17"/>
      <c r="Z118" s="217"/>
      <c r="AA118" s="217"/>
      <c r="AB118" s="217"/>
      <c r="AC118" s="217"/>
      <c r="AD118" s="217"/>
      <c r="AE118" s="217"/>
      <c r="AF118" s="217"/>
      <c r="AG118" s="217" t="s">
        <v>128</v>
      </c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  <c r="BH118" s="217"/>
    </row>
    <row r="119" spans="1:60" x14ac:dyDescent="0.2">
      <c r="A119" s="232" t="s">
        <v>118</v>
      </c>
      <c r="B119" s="233" t="s">
        <v>87</v>
      </c>
      <c r="C119" s="257" t="s">
        <v>88</v>
      </c>
      <c r="D119" s="234"/>
      <c r="E119" s="235"/>
      <c r="F119" s="236"/>
      <c r="G119" s="236">
        <f>SUMIF(AG120:AG125,"&lt;&gt;NOR",G120:G125)</f>
        <v>0</v>
      </c>
      <c r="H119" s="236"/>
      <c r="I119" s="236">
        <f>SUM(I120:I125)</f>
        <v>0</v>
      </c>
      <c r="J119" s="236"/>
      <c r="K119" s="236">
        <f>SUM(K120:K125)</f>
        <v>0</v>
      </c>
      <c r="L119" s="236"/>
      <c r="M119" s="236">
        <f>SUM(M120:M125)</f>
        <v>0</v>
      </c>
      <c r="N119" s="236"/>
      <c r="O119" s="236">
        <f>SUM(O120:O125)</f>
        <v>0</v>
      </c>
      <c r="P119" s="236"/>
      <c r="Q119" s="236">
        <f>SUM(Q120:Q125)</f>
        <v>0</v>
      </c>
      <c r="R119" s="236"/>
      <c r="S119" s="236"/>
      <c r="T119" s="237"/>
      <c r="U119" s="231"/>
      <c r="V119" s="231">
        <f>SUM(V120:V125)</f>
        <v>88.2</v>
      </c>
      <c r="W119" s="231"/>
      <c r="X119" s="231"/>
      <c r="AG119" t="s">
        <v>119</v>
      </c>
    </row>
    <row r="120" spans="1:60" outlineLevel="1" x14ac:dyDescent="0.2">
      <c r="A120" s="238">
        <v>45</v>
      </c>
      <c r="B120" s="239" t="s">
        <v>283</v>
      </c>
      <c r="C120" s="258" t="s">
        <v>284</v>
      </c>
      <c r="D120" s="240" t="s">
        <v>177</v>
      </c>
      <c r="E120" s="241">
        <v>55.263599999999997</v>
      </c>
      <c r="F120" s="242"/>
      <c r="G120" s="243">
        <f>ROUND(E120*F120,2)</f>
        <v>0</v>
      </c>
      <c r="H120" s="242"/>
      <c r="I120" s="243">
        <f>ROUND(E120*H120,2)</f>
        <v>0</v>
      </c>
      <c r="J120" s="242"/>
      <c r="K120" s="243">
        <f>ROUND(E120*J120,2)</f>
        <v>0</v>
      </c>
      <c r="L120" s="243">
        <v>21</v>
      </c>
      <c r="M120" s="243">
        <f>G120*(1+L120/100)</f>
        <v>0</v>
      </c>
      <c r="N120" s="243">
        <v>0</v>
      </c>
      <c r="O120" s="243">
        <f>ROUND(E120*N120,2)</f>
        <v>0</v>
      </c>
      <c r="P120" s="243">
        <v>0</v>
      </c>
      <c r="Q120" s="243">
        <f>ROUND(E120*P120,2)</f>
        <v>0</v>
      </c>
      <c r="R120" s="243" t="s">
        <v>189</v>
      </c>
      <c r="S120" s="243" t="s">
        <v>124</v>
      </c>
      <c r="T120" s="244" t="s">
        <v>124</v>
      </c>
      <c r="U120" s="227">
        <v>0.16400000000000001</v>
      </c>
      <c r="V120" s="227">
        <f>ROUND(E120*U120,2)</f>
        <v>9.06</v>
      </c>
      <c r="W120" s="227"/>
      <c r="X120" s="227" t="s">
        <v>125</v>
      </c>
      <c r="Y120" s="217"/>
      <c r="Z120" s="217"/>
      <c r="AA120" s="217"/>
      <c r="AB120" s="217"/>
      <c r="AC120" s="217"/>
      <c r="AD120" s="217"/>
      <c r="AE120" s="217"/>
      <c r="AF120" s="217"/>
      <c r="AG120" s="217" t="s">
        <v>203</v>
      </c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</row>
    <row r="121" spans="1:60" ht="22.5" outlineLevel="1" x14ac:dyDescent="0.2">
      <c r="A121" s="224"/>
      <c r="B121" s="225"/>
      <c r="C121" s="259" t="s">
        <v>285</v>
      </c>
      <c r="D121" s="245"/>
      <c r="E121" s="245"/>
      <c r="F121" s="245"/>
      <c r="G121" s="245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17"/>
      <c r="Z121" s="217"/>
      <c r="AA121" s="217"/>
      <c r="AB121" s="217"/>
      <c r="AC121" s="217"/>
      <c r="AD121" s="217"/>
      <c r="AE121" s="217"/>
      <c r="AF121" s="217"/>
      <c r="AG121" s="217" t="s">
        <v>128</v>
      </c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46" t="str">
        <f>C121</f>
        <v>se složením a hrubým urovnáním nebo s přeložením na jiný dopravní prostředek kromě lodi, vč. příplatku za každých dalších i započatých 1000 m přes 1000 m,</v>
      </c>
      <c r="BB121" s="217"/>
      <c r="BC121" s="217"/>
      <c r="BD121" s="217"/>
      <c r="BE121" s="217"/>
      <c r="BF121" s="217"/>
      <c r="BG121" s="217"/>
      <c r="BH121" s="217"/>
    </row>
    <row r="122" spans="1:60" outlineLevel="1" x14ac:dyDescent="0.2">
      <c r="A122" s="247">
        <v>46</v>
      </c>
      <c r="B122" s="248" t="s">
        <v>286</v>
      </c>
      <c r="C122" s="261" t="s">
        <v>287</v>
      </c>
      <c r="D122" s="249" t="s">
        <v>177</v>
      </c>
      <c r="E122" s="250">
        <v>55.263599999999997</v>
      </c>
      <c r="F122" s="251"/>
      <c r="G122" s="252">
        <f>ROUND(E122*F122,2)</f>
        <v>0</v>
      </c>
      <c r="H122" s="251"/>
      <c r="I122" s="252">
        <f>ROUND(E122*H122,2)</f>
        <v>0</v>
      </c>
      <c r="J122" s="251"/>
      <c r="K122" s="252">
        <f>ROUND(E122*J122,2)</f>
        <v>0</v>
      </c>
      <c r="L122" s="252">
        <v>21</v>
      </c>
      <c r="M122" s="252">
        <f>G122*(1+L122/100)</f>
        <v>0</v>
      </c>
      <c r="N122" s="252">
        <v>0</v>
      </c>
      <c r="O122" s="252">
        <f>ROUND(E122*N122,2)</f>
        <v>0</v>
      </c>
      <c r="P122" s="252">
        <v>0</v>
      </c>
      <c r="Q122" s="252">
        <f>ROUND(E122*P122,2)</f>
        <v>0</v>
      </c>
      <c r="R122" s="252" t="s">
        <v>288</v>
      </c>
      <c r="S122" s="252" t="s">
        <v>124</v>
      </c>
      <c r="T122" s="253" t="s">
        <v>124</v>
      </c>
      <c r="U122" s="227">
        <v>0.49</v>
      </c>
      <c r="V122" s="227">
        <f>ROUND(E122*U122,2)</f>
        <v>27.08</v>
      </c>
      <c r="W122" s="227"/>
      <c r="X122" s="227" t="s">
        <v>125</v>
      </c>
      <c r="Y122" s="217"/>
      <c r="Z122" s="217"/>
      <c r="AA122" s="217"/>
      <c r="AB122" s="217"/>
      <c r="AC122" s="217"/>
      <c r="AD122" s="217"/>
      <c r="AE122" s="217"/>
      <c r="AF122" s="217"/>
      <c r="AG122" s="217" t="s">
        <v>203</v>
      </c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</row>
    <row r="123" spans="1:60" outlineLevel="1" x14ac:dyDescent="0.2">
      <c r="A123" s="247">
        <v>47</v>
      </c>
      <c r="B123" s="248" t="s">
        <v>289</v>
      </c>
      <c r="C123" s="261" t="s">
        <v>290</v>
      </c>
      <c r="D123" s="249" t="s">
        <v>177</v>
      </c>
      <c r="E123" s="250">
        <v>1050.0083999999999</v>
      </c>
      <c r="F123" s="251"/>
      <c r="G123" s="252">
        <f>ROUND(E123*F123,2)</f>
        <v>0</v>
      </c>
      <c r="H123" s="251"/>
      <c r="I123" s="252">
        <f>ROUND(E123*H123,2)</f>
        <v>0</v>
      </c>
      <c r="J123" s="251"/>
      <c r="K123" s="252">
        <f>ROUND(E123*J123,2)</f>
        <v>0</v>
      </c>
      <c r="L123" s="252">
        <v>21</v>
      </c>
      <c r="M123" s="252">
        <f>G123*(1+L123/100)</f>
        <v>0</v>
      </c>
      <c r="N123" s="252">
        <v>0</v>
      </c>
      <c r="O123" s="252">
        <f>ROUND(E123*N123,2)</f>
        <v>0</v>
      </c>
      <c r="P123" s="252">
        <v>0</v>
      </c>
      <c r="Q123" s="252">
        <f>ROUND(E123*P123,2)</f>
        <v>0</v>
      </c>
      <c r="R123" s="252" t="s">
        <v>288</v>
      </c>
      <c r="S123" s="252" t="s">
        <v>124</v>
      </c>
      <c r="T123" s="253" t="s">
        <v>124</v>
      </c>
      <c r="U123" s="227">
        <v>0</v>
      </c>
      <c r="V123" s="227">
        <f>ROUND(E123*U123,2)</f>
        <v>0</v>
      </c>
      <c r="W123" s="227"/>
      <c r="X123" s="227" t="s">
        <v>125</v>
      </c>
      <c r="Y123" s="217"/>
      <c r="Z123" s="217"/>
      <c r="AA123" s="217"/>
      <c r="AB123" s="217"/>
      <c r="AC123" s="217"/>
      <c r="AD123" s="217"/>
      <c r="AE123" s="217"/>
      <c r="AF123" s="217"/>
      <c r="AG123" s="217" t="s">
        <v>203</v>
      </c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</row>
    <row r="124" spans="1:60" outlineLevel="1" x14ac:dyDescent="0.2">
      <c r="A124" s="247">
        <v>48</v>
      </c>
      <c r="B124" s="248" t="s">
        <v>291</v>
      </c>
      <c r="C124" s="261" t="s">
        <v>292</v>
      </c>
      <c r="D124" s="249" t="s">
        <v>177</v>
      </c>
      <c r="E124" s="250">
        <v>55.263599999999997</v>
      </c>
      <c r="F124" s="251"/>
      <c r="G124" s="252">
        <f>ROUND(E124*F124,2)</f>
        <v>0</v>
      </c>
      <c r="H124" s="251"/>
      <c r="I124" s="252">
        <f>ROUND(E124*H124,2)</f>
        <v>0</v>
      </c>
      <c r="J124" s="251"/>
      <c r="K124" s="252">
        <f>ROUND(E124*J124,2)</f>
        <v>0</v>
      </c>
      <c r="L124" s="252">
        <v>21</v>
      </c>
      <c r="M124" s="252">
        <f>G124*(1+L124/100)</f>
        <v>0</v>
      </c>
      <c r="N124" s="252">
        <v>0</v>
      </c>
      <c r="O124" s="252">
        <f>ROUND(E124*N124,2)</f>
        <v>0</v>
      </c>
      <c r="P124" s="252">
        <v>0</v>
      </c>
      <c r="Q124" s="252">
        <f>ROUND(E124*P124,2)</f>
        <v>0</v>
      </c>
      <c r="R124" s="252" t="s">
        <v>288</v>
      </c>
      <c r="S124" s="252" t="s">
        <v>124</v>
      </c>
      <c r="T124" s="253" t="s">
        <v>124</v>
      </c>
      <c r="U124" s="227">
        <v>0.94199999999999995</v>
      </c>
      <c r="V124" s="227">
        <f>ROUND(E124*U124,2)</f>
        <v>52.06</v>
      </c>
      <c r="W124" s="227"/>
      <c r="X124" s="227" t="s">
        <v>125</v>
      </c>
      <c r="Y124" s="217"/>
      <c r="Z124" s="217"/>
      <c r="AA124" s="217"/>
      <c r="AB124" s="217"/>
      <c r="AC124" s="217"/>
      <c r="AD124" s="217"/>
      <c r="AE124" s="217"/>
      <c r="AF124" s="217"/>
      <c r="AG124" s="217" t="s">
        <v>203</v>
      </c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</row>
    <row r="125" spans="1:60" outlineLevel="1" x14ac:dyDescent="0.2">
      <c r="A125" s="247">
        <v>49</v>
      </c>
      <c r="B125" s="248" t="s">
        <v>293</v>
      </c>
      <c r="C125" s="261" t="s">
        <v>294</v>
      </c>
      <c r="D125" s="249" t="s">
        <v>177</v>
      </c>
      <c r="E125" s="250">
        <v>55.263599999999997</v>
      </c>
      <c r="F125" s="251"/>
      <c r="G125" s="252">
        <f>ROUND(E125*F125,2)</f>
        <v>0</v>
      </c>
      <c r="H125" s="251"/>
      <c r="I125" s="252">
        <f>ROUND(E125*H125,2)</f>
        <v>0</v>
      </c>
      <c r="J125" s="251"/>
      <c r="K125" s="252">
        <f>ROUND(E125*J125,2)</f>
        <v>0</v>
      </c>
      <c r="L125" s="252">
        <v>21</v>
      </c>
      <c r="M125" s="252">
        <f>G125*(1+L125/100)</f>
        <v>0</v>
      </c>
      <c r="N125" s="252">
        <v>0</v>
      </c>
      <c r="O125" s="252">
        <f>ROUND(E125*N125,2)</f>
        <v>0</v>
      </c>
      <c r="P125" s="252">
        <v>0</v>
      </c>
      <c r="Q125" s="252">
        <f>ROUND(E125*P125,2)</f>
        <v>0</v>
      </c>
      <c r="R125" s="252" t="s">
        <v>288</v>
      </c>
      <c r="S125" s="252" t="s">
        <v>124</v>
      </c>
      <c r="T125" s="253" t="s">
        <v>124</v>
      </c>
      <c r="U125" s="227">
        <v>0</v>
      </c>
      <c r="V125" s="227">
        <f>ROUND(E125*U125,2)</f>
        <v>0</v>
      </c>
      <c r="W125" s="227"/>
      <c r="X125" s="227" t="s">
        <v>125</v>
      </c>
      <c r="Y125" s="217"/>
      <c r="Z125" s="217"/>
      <c r="AA125" s="217"/>
      <c r="AB125" s="217"/>
      <c r="AC125" s="217"/>
      <c r="AD125" s="217"/>
      <c r="AE125" s="217"/>
      <c r="AF125" s="217"/>
      <c r="AG125" s="217" t="s">
        <v>203</v>
      </c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</row>
    <row r="126" spans="1:60" x14ac:dyDescent="0.2">
      <c r="A126" s="232" t="s">
        <v>118</v>
      </c>
      <c r="B126" s="233" t="s">
        <v>90</v>
      </c>
      <c r="C126" s="257" t="s">
        <v>27</v>
      </c>
      <c r="D126" s="234"/>
      <c r="E126" s="235"/>
      <c r="F126" s="236"/>
      <c r="G126" s="236">
        <f>SUMIF(AG127:AG134,"&lt;&gt;NOR",G127:G134)</f>
        <v>0</v>
      </c>
      <c r="H126" s="236"/>
      <c r="I126" s="236">
        <f>SUM(I127:I134)</f>
        <v>0</v>
      </c>
      <c r="J126" s="236"/>
      <c r="K126" s="236">
        <f>SUM(K127:K134)</f>
        <v>0</v>
      </c>
      <c r="L126" s="236"/>
      <c r="M126" s="236">
        <f>SUM(M127:M134)</f>
        <v>0</v>
      </c>
      <c r="N126" s="236"/>
      <c r="O126" s="236">
        <f>SUM(O127:O134)</f>
        <v>0</v>
      </c>
      <c r="P126" s="236"/>
      <c r="Q126" s="236">
        <f>SUM(Q127:Q134)</f>
        <v>0</v>
      </c>
      <c r="R126" s="236"/>
      <c r="S126" s="236"/>
      <c r="T126" s="237"/>
      <c r="U126" s="231"/>
      <c r="V126" s="231">
        <f>SUM(V127:V134)</f>
        <v>0</v>
      </c>
      <c r="W126" s="231"/>
      <c r="X126" s="231"/>
      <c r="AG126" t="s">
        <v>119</v>
      </c>
    </row>
    <row r="127" spans="1:60" outlineLevel="1" x14ac:dyDescent="0.2">
      <c r="A127" s="247">
        <v>50</v>
      </c>
      <c r="B127" s="248" t="s">
        <v>295</v>
      </c>
      <c r="C127" s="261" t="s">
        <v>296</v>
      </c>
      <c r="D127" s="249" t="s">
        <v>297</v>
      </c>
      <c r="E127" s="250">
        <v>1</v>
      </c>
      <c r="F127" s="251"/>
      <c r="G127" s="252">
        <f>ROUND(E127*F127,2)</f>
        <v>0</v>
      </c>
      <c r="H127" s="251"/>
      <c r="I127" s="252">
        <f>ROUND(E127*H127,2)</f>
        <v>0</v>
      </c>
      <c r="J127" s="251"/>
      <c r="K127" s="252">
        <f>ROUND(E127*J127,2)</f>
        <v>0</v>
      </c>
      <c r="L127" s="252">
        <v>21</v>
      </c>
      <c r="M127" s="252">
        <f>G127*(1+L127/100)</f>
        <v>0</v>
      </c>
      <c r="N127" s="252">
        <v>0</v>
      </c>
      <c r="O127" s="252">
        <f>ROUND(E127*N127,2)</f>
        <v>0</v>
      </c>
      <c r="P127" s="252">
        <v>0</v>
      </c>
      <c r="Q127" s="252">
        <f>ROUND(E127*P127,2)</f>
        <v>0</v>
      </c>
      <c r="R127" s="252"/>
      <c r="S127" s="252" t="s">
        <v>124</v>
      </c>
      <c r="T127" s="253" t="s">
        <v>186</v>
      </c>
      <c r="U127" s="227">
        <v>0</v>
      </c>
      <c r="V127" s="227">
        <f>ROUND(E127*U127,2)</f>
        <v>0</v>
      </c>
      <c r="W127" s="227"/>
      <c r="X127" s="227" t="s">
        <v>298</v>
      </c>
      <c r="Y127" s="217"/>
      <c r="Z127" s="217"/>
      <c r="AA127" s="217"/>
      <c r="AB127" s="217"/>
      <c r="AC127" s="217"/>
      <c r="AD127" s="217"/>
      <c r="AE127" s="217"/>
      <c r="AF127" s="217"/>
      <c r="AG127" s="217" t="s">
        <v>299</v>
      </c>
      <c r="AH127" s="217"/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  <c r="BH127" s="217"/>
    </row>
    <row r="128" spans="1:60" outlineLevel="1" x14ac:dyDescent="0.2">
      <c r="A128" s="247">
        <v>51</v>
      </c>
      <c r="B128" s="248" t="s">
        <v>300</v>
      </c>
      <c r="C128" s="261" t="s">
        <v>301</v>
      </c>
      <c r="D128" s="249" t="s">
        <v>297</v>
      </c>
      <c r="E128" s="250">
        <v>1</v>
      </c>
      <c r="F128" s="251"/>
      <c r="G128" s="252">
        <f>ROUND(E128*F128,2)</f>
        <v>0</v>
      </c>
      <c r="H128" s="251"/>
      <c r="I128" s="252">
        <f>ROUND(E128*H128,2)</f>
        <v>0</v>
      </c>
      <c r="J128" s="251"/>
      <c r="K128" s="252">
        <f>ROUND(E128*J128,2)</f>
        <v>0</v>
      </c>
      <c r="L128" s="252">
        <v>21</v>
      </c>
      <c r="M128" s="252">
        <f>G128*(1+L128/100)</f>
        <v>0</v>
      </c>
      <c r="N128" s="252">
        <v>0</v>
      </c>
      <c r="O128" s="252">
        <f>ROUND(E128*N128,2)</f>
        <v>0</v>
      </c>
      <c r="P128" s="252">
        <v>0</v>
      </c>
      <c r="Q128" s="252">
        <f>ROUND(E128*P128,2)</f>
        <v>0</v>
      </c>
      <c r="R128" s="252"/>
      <c r="S128" s="252" t="s">
        <v>185</v>
      </c>
      <c r="T128" s="253" t="s">
        <v>186</v>
      </c>
      <c r="U128" s="227">
        <v>0</v>
      </c>
      <c r="V128" s="227">
        <f>ROUND(E128*U128,2)</f>
        <v>0</v>
      </c>
      <c r="W128" s="227"/>
      <c r="X128" s="227" t="s">
        <v>298</v>
      </c>
      <c r="Y128" s="217"/>
      <c r="Z128" s="217"/>
      <c r="AA128" s="217"/>
      <c r="AB128" s="217"/>
      <c r="AC128" s="217"/>
      <c r="AD128" s="217"/>
      <c r="AE128" s="217"/>
      <c r="AF128" s="217"/>
      <c r="AG128" s="217" t="s">
        <v>299</v>
      </c>
      <c r="AH128" s="217"/>
      <c r="AI128" s="217"/>
      <c r="AJ128" s="217"/>
      <c r="AK128" s="217"/>
      <c r="AL128" s="217"/>
      <c r="AM128" s="217"/>
      <c r="AN128" s="217"/>
      <c r="AO128" s="217"/>
      <c r="AP128" s="217"/>
      <c r="AQ128" s="217"/>
      <c r="AR128" s="217"/>
      <c r="AS128" s="217"/>
      <c r="AT128" s="217"/>
      <c r="AU128" s="217"/>
      <c r="AV128" s="217"/>
      <c r="AW128" s="217"/>
      <c r="AX128" s="217"/>
      <c r="AY128" s="217"/>
      <c r="AZ128" s="217"/>
      <c r="BA128" s="217"/>
      <c r="BB128" s="217"/>
      <c r="BC128" s="217"/>
      <c r="BD128" s="217"/>
      <c r="BE128" s="217"/>
      <c r="BF128" s="217"/>
      <c r="BG128" s="217"/>
      <c r="BH128" s="217"/>
    </row>
    <row r="129" spans="1:60" outlineLevel="1" x14ac:dyDescent="0.2">
      <c r="A129" s="247">
        <v>52</v>
      </c>
      <c r="B129" s="248" t="s">
        <v>302</v>
      </c>
      <c r="C129" s="261" t="s">
        <v>303</v>
      </c>
      <c r="D129" s="249" t="s">
        <v>297</v>
      </c>
      <c r="E129" s="250">
        <v>1</v>
      </c>
      <c r="F129" s="251"/>
      <c r="G129" s="252">
        <f>ROUND(E129*F129,2)</f>
        <v>0</v>
      </c>
      <c r="H129" s="251"/>
      <c r="I129" s="252">
        <f>ROUND(E129*H129,2)</f>
        <v>0</v>
      </c>
      <c r="J129" s="251"/>
      <c r="K129" s="252">
        <f>ROUND(E129*J129,2)</f>
        <v>0</v>
      </c>
      <c r="L129" s="252">
        <v>21</v>
      </c>
      <c r="M129" s="252">
        <f>G129*(1+L129/100)</f>
        <v>0</v>
      </c>
      <c r="N129" s="252">
        <v>0</v>
      </c>
      <c r="O129" s="252">
        <f>ROUND(E129*N129,2)</f>
        <v>0</v>
      </c>
      <c r="P129" s="252">
        <v>0</v>
      </c>
      <c r="Q129" s="252">
        <f>ROUND(E129*P129,2)</f>
        <v>0</v>
      </c>
      <c r="R129" s="252"/>
      <c r="S129" s="252" t="s">
        <v>185</v>
      </c>
      <c r="T129" s="253" t="s">
        <v>186</v>
      </c>
      <c r="U129" s="227">
        <v>0</v>
      </c>
      <c r="V129" s="227">
        <f>ROUND(E129*U129,2)</f>
        <v>0</v>
      </c>
      <c r="W129" s="227"/>
      <c r="X129" s="227" t="s">
        <v>298</v>
      </c>
      <c r="Y129" s="217"/>
      <c r="Z129" s="217"/>
      <c r="AA129" s="217"/>
      <c r="AB129" s="217"/>
      <c r="AC129" s="217"/>
      <c r="AD129" s="217"/>
      <c r="AE129" s="217"/>
      <c r="AF129" s="217"/>
      <c r="AG129" s="217" t="s">
        <v>299</v>
      </c>
      <c r="AH129" s="217"/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7"/>
      <c r="AT129" s="217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7"/>
      <c r="BE129" s="217"/>
      <c r="BF129" s="217"/>
      <c r="BG129" s="217"/>
      <c r="BH129" s="217"/>
    </row>
    <row r="130" spans="1:60" outlineLevel="1" x14ac:dyDescent="0.2">
      <c r="A130" s="247">
        <v>53</v>
      </c>
      <c r="B130" s="248" t="s">
        <v>304</v>
      </c>
      <c r="C130" s="261" t="s">
        <v>305</v>
      </c>
      <c r="D130" s="249" t="s">
        <v>297</v>
      </c>
      <c r="E130" s="250">
        <v>1</v>
      </c>
      <c r="F130" s="251"/>
      <c r="G130" s="252">
        <f>ROUND(E130*F130,2)</f>
        <v>0</v>
      </c>
      <c r="H130" s="251"/>
      <c r="I130" s="252">
        <f>ROUND(E130*H130,2)</f>
        <v>0</v>
      </c>
      <c r="J130" s="251"/>
      <c r="K130" s="252">
        <f>ROUND(E130*J130,2)</f>
        <v>0</v>
      </c>
      <c r="L130" s="252">
        <v>21</v>
      </c>
      <c r="M130" s="252">
        <f>G130*(1+L130/100)</f>
        <v>0</v>
      </c>
      <c r="N130" s="252">
        <v>0</v>
      </c>
      <c r="O130" s="252">
        <f>ROUND(E130*N130,2)</f>
        <v>0</v>
      </c>
      <c r="P130" s="252">
        <v>0</v>
      </c>
      <c r="Q130" s="252">
        <f>ROUND(E130*P130,2)</f>
        <v>0</v>
      </c>
      <c r="R130" s="252"/>
      <c r="S130" s="252" t="s">
        <v>185</v>
      </c>
      <c r="T130" s="253" t="s">
        <v>186</v>
      </c>
      <c r="U130" s="227">
        <v>0</v>
      </c>
      <c r="V130" s="227">
        <f>ROUND(E130*U130,2)</f>
        <v>0</v>
      </c>
      <c r="W130" s="227"/>
      <c r="X130" s="227" t="s">
        <v>298</v>
      </c>
      <c r="Y130" s="217"/>
      <c r="Z130" s="217"/>
      <c r="AA130" s="217"/>
      <c r="AB130" s="217"/>
      <c r="AC130" s="217"/>
      <c r="AD130" s="217"/>
      <c r="AE130" s="217"/>
      <c r="AF130" s="217"/>
      <c r="AG130" s="217" t="s">
        <v>299</v>
      </c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17"/>
      <c r="BE130" s="217"/>
      <c r="BF130" s="217"/>
      <c r="BG130" s="217"/>
      <c r="BH130" s="217"/>
    </row>
    <row r="131" spans="1:60" outlineLevel="1" x14ac:dyDescent="0.2">
      <c r="A131" s="247">
        <v>54</v>
      </c>
      <c r="B131" s="248" t="s">
        <v>306</v>
      </c>
      <c r="C131" s="261" t="s">
        <v>307</v>
      </c>
      <c r="D131" s="249" t="s">
        <v>297</v>
      </c>
      <c r="E131" s="250">
        <v>1</v>
      </c>
      <c r="F131" s="251"/>
      <c r="G131" s="252">
        <f>ROUND(E131*F131,2)</f>
        <v>0</v>
      </c>
      <c r="H131" s="251"/>
      <c r="I131" s="252">
        <f>ROUND(E131*H131,2)</f>
        <v>0</v>
      </c>
      <c r="J131" s="251"/>
      <c r="K131" s="252">
        <f>ROUND(E131*J131,2)</f>
        <v>0</v>
      </c>
      <c r="L131" s="252">
        <v>21</v>
      </c>
      <c r="M131" s="252">
        <f>G131*(1+L131/100)</f>
        <v>0</v>
      </c>
      <c r="N131" s="252">
        <v>0</v>
      </c>
      <c r="O131" s="252">
        <f>ROUND(E131*N131,2)</f>
        <v>0</v>
      </c>
      <c r="P131" s="252">
        <v>0</v>
      </c>
      <c r="Q131" s="252">
        <f>ROUND(E131*P131,2)</f>
        <v>0</v>
      </c>
      <c r="R131" s="252"/>
      <c r="S131" s="252" t="s">
        <v>185</v>
      </c>
      <c r="T131" s="253" t="s">
        <v>186</v>
      </c>
      <c r="U131" s="227">
        <v>0</v>
      </c>
      <c r="V131" s="227">
        <f>ROUND(E131*U131,2)</f>
        <v>0</v>
      </c>
      <c r="W131" s="227"/>
      <c r="X131" s="227" t="s">
        <v>298</v>
      </c>
      <c r="Y131" s="217"/>
      <c r="Z131" s="217"/>
      <c r="AA131" s="217"/>
      <c r="AB131" s="217"/>
      <c r="AC131" s="217"/>
      <c r="AD131" s="217"/>
      <c r="AE131" s="217"/>
      <c r="AF131" s="217"/>
      <c r="AG131" s="217" t="s">
        <v>299</v>
      </c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7"/>
      <c r="AT131" s="217"/>
      <c r="AU131" s="217"/>
      <c r="AV131" s="217"/>
      <c r="AW131" s="217"/>
      <c r="AX131" s="217"/>
      <c r="AY131" s="217"/>
      <c r="AZ131" s="217"/>
      <c r="BA131" s="217"/>
      <c r="BB131" s="217"/>
      <c r="BC131" s="217"/>
      <c r="BD131" s="217"/>
      <c r="BE131" s="217"/>
      <c r="BF131" s="217"/>
      <c r="BG131" s="217"/>
      <c r="BH131" s="217"/>
    </row>
    <row r="132" spans="1:60" outlineLevel="1" x14ac:dyDescent="0.2">
      <c r="A132" s="247">
        <v>55</v>
      </c>
      <c r="B132" s="248" t="s">
        <v>308</v>
      </c>
      <c r="C132" s="261" t="s">
        <v>309</v>
      </c>
      <c r="D132" s="249" t="s">
        <v>297</v>
      </c>
      <c r="E132" s="250">
        <v>1</v>
      </c>
      <c r="F132" s="251"/>
      <c r="G132" s="252">
        <f>ROUND(E132*F132,2)</f>
        <v>0</v>
      </c>
      <c r="H132" s="251"/>
      <c r="I132" s="252">
        <f>ROUND(E132*H132,2)</f>
        <v>0</v>
      </c>
      <c r="J132" s="251"/>
      <c r="K132" s="252">
        <f>ROUND(E132*J132,2)</f>
        <v>0</v>
      </c>
      <c r="L132" s="252">
        <v>21</v>
      </c>
      <c r="M132" s="252">
        <f>G132*(1+L132/100)</f>
        <v>0</v>
      </c>
      <c r="N132" s="252">
        <v>0</v>
      </c>
      <c r="O132" s="252">
        <f>ROUND(E132*N132,2)</f>
        <v>0</v>
      </c>
      <c r="P132" s="252">
        <v>0</v>
      </c>
      <c r="Q132" s="252">
        <f>ROUND(E132*P132,2)</f>
        <v>0</v>
      </c>
      <c r="R132" s="252"/>
      <c r="S132" s="252" t="s">
        <v>185</v>
      </c>
      <c r="T132" s="253" t="s">
        <v>186</v>
      </c>
      <c r="U132" s="227">
        <v>0</v>
      </c>
      <c r="V132" s="227">
        <f>ROUND(E132*U132,2)</f>
        <v>0</v>
      </c>
      <c r="W132" s="227"/>
      <c r="X132" s="227" t="s">
        <v>298</v>
      </c>
      <c r="Y132" s="217"/>
      <c r="Z132" s="217"/>
      <c r="AA132" s="217"/>
      <c r="AB132" s="217"/>
      <c r="AC132" s="217"/>
      <c r="AD132" s="217"/>
      <c r="AE132" s="217"/>
      <c r="AF132" s="217"/>
      <c r="AG132" s="217" t="s">
        <v>299</v>
      </c>
      <c r="AH132" s="217"/>
      <c r="AI132" s="217"/>
      <c r="AJ132" s="217"/>
      <c r="AK132" s="217"/>
      <c r="AL132" s="217"/>
      <c r="AM132" s="217"/>
      <c r="AN132" s="217"/>
      <c r="AO132" s="217"/>
      <c r="AP132" s="217"/>
      <c r="AQ132" s="217"/>
      <c r="AR132" s="217"/>
      <c r="AS132" s="217"/>
      <c r="AT132" s="217"/>
      <c r="AU132" s="217"/>
      <c r="AV132" s="217"/>
      <c r="AW132" s="217"/>
      <c r="AX132" s="217"/>
      <c r="AY132" s="217"/>
      <c r="AZ132" s="217"/>
      <c r="BA132" s="217"/>
      <c r="BB132" s="217"/>
      <c r="BC132" s="217"/>
      <c r="BD132" s="217"/>
      <c r="BE132" s="217"/>
      <c r="BF132" s="217"/>
      <c r="BG132" s="217"/>
      <c r="BH132" s="217"/>
    </row>
    <row r="133" spans="1:60" outlineLevel="1" x14ac:dyDescent="0.2">
      <c r="A133" s="247">
        <v>56</v>
      </c>
      <c r="B133" s="248" t="s">
        <v>310</v>
      </c>
      <c r="C133" s="261" t="s">
        <v>311</v>
      </c>
      <c r="D133" s="249" t="s">
        <v>297</v>
      </c>
      <c r="E133" s="250">
        <v>1</v>
      </c>
      <c r="F133" s="251"/>
      <c r="G133" s="252">
        <f>ROUND(E133*F133,2)</f>
        <v>0</v>
      </c>
      <c r="H133" s="251"/>
      <c r="I133" s="252">
        <f>ROUND(E133*H133,2)</f>
        <v>0</v>
      </c>
      <c r="J133" s="251"/>
      <c r="K133" s="252">
        <f>ROUND(E133*J133,2)</f>
        <v>0</v>
      </c>
      <c r="L133" s="252">
        <v>21</v>
      </c>
      <c r="M133" s="252">
        <f>G133*(1+L133/100)</f>
        <v>0</v>
      </c>
      <c r="N133" s="252">
        <v>0</v>
      </c>
      <c r="O133" s="252">
        <f>ROUND(E133*N133,2)</f>
        <v>0</v>
      </c>
      <c r="P133" s="252">
        <v>0</v>
      </c>
      <c r="Q133" s="252">
        <f>ROUND(E133*P133,2)</f>
        <v>0</v>
      </c>
      <c r="R133" s="252"/>
      <c r="S133" s="252" t="s">
        <v>185</v>
      </c>
      <c r="T133" s="253" t="s">
        <v>186</v>
      </c>
      <c r="U133" s="227">
        <v>0</v>
      </c>
      <c r="V133" s="227">
        <f>ROUND(E133*U133,2)</f>
        <v>0</v>
      </c>
      <c r="W133" s="227"/>
      <c r="X133" s="227" t="s">
        <v>298</v>
      </c>
      <c r="Y133" s="217"/>
      <c r="Z133" s="217"/>
      <c r="AA133" s="217"/>
      <c r="AB133" s="217"/>
      <c r="AC133" s="217"/>
      <c r="AD133" s="217"/>
      <c r="AE133" s="217"/>
      <c r="AF133" s="217"/>
      <c r="AG133" s="217" t="s">
        <v>299</v>
      </c>
      <c r="AH133" s="217"/>
      <c r="AI133" s="217"/>
      <c r="AJ133" s="217"/>
      <c r="AK133" s="217"/>
      <c r="AL133" s="217"/>
      <c r="AM133" s="217"/>
      <c r="AN133" s="217"/>
      <c r="AO133" s="217"/>
      <c r="AP133" s="217"/>
      <c r="AQ133" s="217"/>
      <c r="AR133" s="217"/>
      <c r="AS133" s="217"/>
      <c r="AT133" s="217"/>
      <c r="AU133" s="217"/>
      <c r="AV133" s="217"/>
      <c r="AW133" s="217"/>
      <c r="AX133" s="217"/>
      <c r="AY133" s="217"/>
      <c r="AZ133" s="217"/>
      <c r="BA133" s="217"/>
      <c r="BB133" s="217"/>
      <c r="BC133" s="217"/>
      <c r="BD133" s="217"/>
      <c r="BE133" s="217"/>
      <c r="BF133" s="217"/>
      <c r="BG133" s="217"/>
      <c r="BH133" s="217"/>
    </row>
    <row r="134" spans="1:60" outlineLevel="1" x14ac:dyDescent="0.2">
      <c r="A134" s="238">
        <v>57</v>
      </c>
      <c r="B134" s="239" t="s">
        <v>312</v>
      </c>
      <c r="C134" s="258" t="s">
        <v>313</v>
      </c>
      <c r="D134" s="240" t="s">
        <v>297</v>
      </c>
      <c r="E134" s="241">
        <v>1</v>
      </c>
      <c r="F134" s="242"/>
      <c r="G134" s="243">
        <f>ROUND(E134*F134,2)</f>
        <v>0</v>
      </c>
      <c r="H134" s="242"/>
      <c r="I134" s="243">
        <f>ROUND(E134*H134,2)</f>
        <v>0</v>
      </c>
      <c r="J134" s="242"/>
      <c r="K134" s="243">
        <f>ROUND(E134*J134,2)</f>
        <v>0</v>
      </c>
      <c r="L134" s="243">
        <v>21</v>
      </c>
      <c r="M134" s="243">
        <f>G134*(1+L134/100)</f>
        <v>0</v>
      </c>
      <c r="N134" s="243">
        <v>0</v>
      </c>
      <c r="O134" s="243">
        <f>ROUND(E134*N134,2)</f>
        <v>0</v>
      </c>
      <c r="P134" s="243">
        <v>0</v>
      </c>
      <c r="Q134" s="243">
        <f>ROUND(E134*P134,2)</f>
        <v>0</v>
      </c>
      <c r="R134" s="243"/>
      <c r="S134" s="243" t="s">
        <v>185</v>
      </c>
      <c r="T134" s="244" t="s">
        <v>186</v>
      </c>
      <c r="U134" s="227">
        <v>0</v>
      </c>
      <c r="V134" s="227">
        <f>ROUND(E134*U134,2)</f>
        <v>0</v>
      </c>
      <c r="W134" s="227"/>
      <c r="X134" s="227" t="s">
        <v>298</v>
      </c>
      <c r="Y134" s="217"/>
      <c r="Z134" s="217"/>
      <c r="AA134" s="217"/>
      <c r="AB134" s="217"/>
      <c r="AC134" s="217"/>
      <c r="AD134" s="217"/>
      <c r="AE134" s="217"/>
      <c r="AF134" s="217"/>
      <c r="AG134" s="217" t="s">
        <v>299</v>
      </c>
      <c r="AH134" s="217"/>
      <c r="AI134" s="217"/>
      <c r="AJ134" s="217"/>
      <c r="AK134" s="217"/>
      <c r="AL134" s="217"/>
      <c r="AM134" s="217"/>
      <c r="AN134" s="217"/>
      <c r="AO134" s="217"/>
      <c r="AP134" s="217"/>
      <c r="AQ134" s="217"/>
      <c r="AR134" s="217"/>
      <c r="AS134" s="217"/>
      <c r="AT134" s="217"/>
      <c r="AU134" s="217"/>
      <c r="AV134" s="217"/>
      <c r="AW134" s="217"/>
      <c r="AX134" s="217"/>
      <c r="AY134" s="217"/>
      <c r="AZ134" s="217"/>
      <c r="BA134" s="217"/>
      <c r="BB134" s="217"/>
      <c r="BC134" s="217"/>
      <c r="BD134" s="217"/>
      <c r="BE134" s="217"/>
      <c r="BF134" s="217"/>
      <c r="BG134" s="217"/>
      <c r="BH134" s="217"/>
    </row>
    <row r="135" spans="1:60" x14ac:dyDescent="0.2">
      <c r="A135" s="3"/>
      <c r="B135" s="4"/>
      <c r="C135" s="264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AE135">
        <v>15</v>
      </c>
      <c r="AF135">
        <v>21</v>
      </c>
      <c r="AG135" t="s">
        <v>105</v>
      </c>
    </row>
    <row r="136" spans="1:60" x14ac:dyDescent="0.2">
      <c r="A136" s="220"/>
      <c r="B136" s="221" t="s">
        <v>29</v>
      </c>
      <c r="C136" s="265"/>
      <c r="D136" s="222"/>
      <c r="E136" s="223"/>
      <c r="F136" s="223"/>
      <c r="G136" s="256">
        <f>G8+G49+G51+G54+G85+G87+G100+G102+G105+G119+G126</f>
        <v>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AE136">
        <f>SUMIF(L7:L134,AE135,G7:G134)</f>
        <v>0</v>
      </c>
      <c r="AF136">
        <f>SUMIF(L7:L134,AF135,G7:G134)</f>
        <v>0</v>
      </c>
      <c r="AG136" t="s">
        <v>314</v>
      </c>
    </row>
    <row r="137" spans="1:60" x14ac:dyDescent="0.2">
      <c r="C137" s="266"/>
      <c r="D137" s="10"/>
      <c r="AG137" t="s">
        <v>315</v>
      </c>
    </row>
    <row r="138" spans="1:60" x14ac:dyDescent="0.2">
      <c r="D138" s="10"/>
    </row>
    <row r="139" spans="1:60" x14ac:dyDescent="0.2">
      <c r="D139" s="10"/>
    </row>
    <row r="140" spans="1:60" x14ac:dyDescent="0.2">
      <c r="D140" s="10"/>
    </row>
    <row r="141" spans="1:60" x14ac:dyDescent="0.2">
      <c r="D141" s="10"/>
    </row>
    <row r="142" spans="1:60" x14ac:dyDescent="0.2">
      <c r="D142" s="10"/>
    </row>
    <row r="143" spans="1:60" x14ac:dyDescent="0.2">
      <c r="D143" s="10"/>
    </row>
    <row r="144" spans="1:60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W+AugrSTGWu8bZfQwUcmxzIKullP5e1sydbHF0I4fhnX/92MqYXeFvWXhJ6lkKBu4ogbN3ohXDh6uGwyJacxuA==" saltValue="+KEzuIwbJQ1KE4wiaTE7ZA==" spinCount="100000" sheet="1"/>
  <mergeCells count="21">
    <mergeCell ref="C104:G104"/>
    <mergeCell ref="C118:G118"/>
    <mergeCell ref="C121:G121"/>
    <mergeCell ref="C42:G42"/>
    <mergeCell ref="C67:G67"/>
    <mergeCell ref="C72:G72"/>
    <mergeCell ref="C89:G89"/>
    <mergeCell ref="C91:G91"/>
    <mergeCell ref="C97:G97"/>
    <mergeCell ref="C18:G18"/>
    <mergeCell ref="C21:G21"/>
    <mergeCell ref="C24:G24"/>
    <mergeCell ref="C27:G27"/>
    <mergeCell ref="C30:G30"/>
    <mergeCell ref="C35:G35"/>
    <mergeCell ref="A1:G1"/>
    <mergeCell ref="C2:G2"/>
    <mergeCell ref="C3:G3"/>
    <mergeCell ref="C4:G4"/>
    <mergeCell ref="C10:G10"/>
    <mergeCell ref="C15:G15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0001 20-04-60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'0001 20-04-60 Pol'!Názvy_tisku</vt:lpstr>
      <vt:lpstr>oadresa</vt:lpstr>
      <vt:lpstr>Stavba!Objednatel</vt:lpstr>
      <vt:lpstr>Stavba!Objekt</vt:lpstr>
      <vt:lpstr>'0001 20-04-60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Čapek</dc:creator>
  <cp:lastModifiedBy>Jiří Čapek</cp:lastModifiedBy>
  <cp:lastPrinted>2019-03-19T12:27:02Z</cp:lastPrinted>
  <dcterms:created xsi:type="dcterms:W3CDTF">2009-04-08T07:15:50Z</dcterms:created>
  <dcterms:modified xsi:type="dcterms:W3CDTF">2020-05-05T08:23:31Z</dcterms:modified>
</cp:coreProperties>
</file>