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el\Desktop\"/>
    </mc:Choice>
  </mc:AlternateContent>
  <bookViews>
    <workbookView xWindow="0" yWindow="0" windowWidth="28770" windowHeight="12960"/>
  </bookViews>
  <sheets>
    <sheet name="Rekapitulace stavby" sheetId="1" r:id="rId1"/>
    <sheet name="01 - Chodník" sheetId="2" r:id="rId2"/>
  </sheets>
  <definedNames>
    <definedName name="_xlnm._FilterDatabase" localSheetId="1" hidden="1">'01 - Chodník'!$C$136:$K$231</definedName>
    <definedName name="_xlnm.Print_Titles" localSheetId="1">'01 - Chodník'!$136:$136</definedName>
    <definedName name="_xlnm.Print_Titles" localSheetId="0">'Rekapitulace stavby'!$92:$92</definedName>
    <definedName name="_xlnm.Print_Area" localSheetId="1">'01 - Chodník'!$C$4:$J$76,'01 - Chodník'!$C$82:$J$118,'01 - Chodník'!$C$124:$J$231</definedName>
    <definedName name="_xlnm.Print_Area" localSheetId="0">'Rekapitulace stavby'!$D$4:$AO$76,'Rekapitulace stavby'!$C$82:$AQ$103</definedName>
  </definedNames>
  <calcPr calcId="152511"/>
</workbook>
</file>

<file path=xl/calcChain.xml><?xml version="1.0" encoding="utf-8"?>
<calcChain xmlns="http://schemas.openxmlformats.org/spreadsheetml/2006/main">
  <c r="J39" i="2" l="1"/>
  <c r="J38" i="2"/>
  <c r="AY95" i="1"/>
  <c r="J37" i="2"/>
  <c r="AX95" i="1" s="1"/>
  <c r="BI231" i="2"/>
  <c r="BH231" i="2"/>
  <c r="BG231" i="2"/>
  <c r="BF231" i="2"/>
  <c r="T231" i="2"/>
  <c r="R231" i="2"/>
  <c r="P231" i="2"/>
  <c r="BI230" i="2"/>
  <c r="BH230" i="2"/>
  <c r="BG230" i="2"/>
  <c r="BF230" i="2"/>
  <c r="T230" i="2"/>
  <c r="R230" i="2"/>
  <c r="P230" i="2"/>
  <c r="BI229" i="2"/>
  <c r="BH229" i="2"/>
  <c r="BG229" i="2"/>
  <c r="BF229" i="2"/>
  <c r="T229" i="2"/>
  <c r="R229" i="2"/>
  <c r="P229" i="2"/>
  <c r="BI228" i="2"/>
  <c r="BH228" i="2"/>
  <c r="BG228" i="2"/>
  <c r="BF228" i="2"/>
  <c r="T228" i="2"/>
  <c r="R228" i="2"/>
  <c r="P228" i="2"/>
  <c r="BI227" i="2"/>
  <c r="BH227" i="2"/>
  <c r="BG227" i="2"/>
  <c r="BF227" i="2"/>
  <c r="T227" i="2"/>
  <c r="R227" i="2"/>
  <c r="P227" i="2"/>
  <c r="BI226" i="2"/>
  <c r="BH226" i="2"/>
  <c r="BG226" i="2"/>
  <c r="BF226" i="2"/>
  <c r="T226" i="2"/>
  <c r="R226" i="2"/>
  <c r="P226" i="2"/>
  <c r="BI224" i="2"/>
  <c r="BH224" i="2"/>
  <c r="BG224" i="2"/>
  <c r="BF224" i="2"/>
  <c r="T224" i="2"/>
  <c r="R224" i="2"/>
  <c r="P224" i="2"/>
  <c r="BI223" i="2"/>
  <c r="BH223" i="2"/>
  <c r="BG223" i="2"/>
  <c r="BF223" i="2"/>
  <c r="T223" i="2"/>
  <c r="R223" i="2"/>
  <c r="P223" i="2"/>
  <c r="BI222" i="2"/>
  <c r="BH222" i="2"/>
  <c r="BG222" i="2"/>
  <c r="BF222" i="2"/>
  <c r="T222" i="2"/>
  <c r="R222" i="2"/>
  <c r="P222" i="2"/>
  <c r="BI219" i="2"/>
  <c r="BH219" i="2"/>
  <c r="BG219" i="2"/>
  <c r="BF219" i="2"/>
  <c r="T219" i="2"/>
  <c r="R219" i="2"/>
  <c r="P219" i="2"/>
  <c r="BI216" i="2"/>
  <c r="BH216" i="2"/>
  <c r="BG216" i="2"/>
  <c r="BF216" i="2"/>
  <c r="T216" i="2"/>
  <c r="R216" i="2"/>
  <c r="P216" i="2"/>
  <c r="BI213" i="2"/>
  <c r="BH213" i="2"/>
  <c r="BG213" i="2"/>
  <c r="BF213" i="2"/>
  <c r="T213" i="2"/>
  <c r="T212" i="2"/>
  <c r="R213" i="2"/>
  <c r="R212" i="2" s="1"/>
  <c r="P213" i="2"/>
  <c r="P212" i="2"/>
  <c r="BI211" i="2"/>
  <c r="BH211" i="2"/>
  <c r="BG211" i="2"/>
  <c r="BF211" i="2"/>
  <c r="T211" i="2"/>
  <c r="R211" i="2"/>
  <c r="P211" i="2"/>
  <c r="BI209" i="2"/>
  <c r="BH209" i="2"/>
  <c r="BG209" i="2"/>
  <c r="BF209" i="2"/>
  <c r="T209" i="2"/>
  <c r="R209" i="2"/>
  <c r="P209" i="2"/>
  <c r="BI208" i="2"/>
  <c r="BH208" i="2"/>
  <c r="BG208" i="2"/>
  <c r="BF208" i="2"/>
  <c r="T208" i="2"/>
  <c r="R208" i="2"/>
  <c r="P208" i="2"/>
  <c r="BI204" i="2"/>
  <c r="BH204" i="2"/>
  <c r="BG204" i="2"/>
  <c r="BF204" i="2"/>
  <c r="T204" i="2"/>
  <c r="R204" i="2"/>
  <c r="P204" i="2"/>
  <c r="BI202" i="2"/>
  <c r="BH202" i="2"/>
  <c r="BG202" i="2"/>
  <c r="BF202" i="2"/>
  <c r="T202" i="2"/>
  <c r="R202" i="2"/>
  <c r="P202" i="2"/>
  <c r="BI201" i="2"/>
  <c r="BH201" i="2"/>
  <c r="BG201" i="2"/>
  <c r="BF201" i="2"/>
  <c r="T201" i="2"/>
  <c r="R201" i="2"/>
  <c r="P201" i="2"/>
  <c r="BI198" i="2"/>
  <c r="BH198" i="2"/>
  <c r="BG198" i="2"/>
  <c r="BF198" i="2"/>
  <c r="T198" i="2"/>
  <c r="R198" i="2"/>
  <c r="P198" i="2"/>
  <c r="BI197" i="2"/>
  <c r="BH197" i="2"/>
  <c r="BG197" i="2"/>
  <c r="BF197" i="2"/>
  <c r="T197" i="2"/>
  <c r="R197" i="2"/>
  <c r="P197" i="2"/>
  <c r="BI195" i="2"/>
  <c r="BH195" i="2"/>
  <c r="BG195" i="2"/>
  <c r="BF195" i="2"/>
  <c r="T195" i="2"/>
  <c r="R195" i="2"/>
  <c r="P195" i="2"/>
  <c r="BI192" i="2"/>
  <c r="BH192" i="2"/>
  <c r="BG192" i="2"/>
  <c r="BF192" i="2"/>
  <c r="T192" i="2"/>
  <c r="R192" i="2"/>
  <c r="P192" i="2"/>
  <c r="BI189" i="2"/>
  <c r="BH189" i="2"/>
  <c r="BG189" i="2"/>
  <c r="BF189" i="2"/>
  <c r="T189" i="2"/>
  <c r="R189" i="2"/>
  <c r="P189" i="2"/>
  <c r="BI186" i="2"/>
  <c r="BH186" i="2"/>
  <c r="BG186" i="2"/>
  <c r="BF186" i="2"/>
  <c r="T186" i="2"/>
  <c r="R186" i="2"/>
  <c r="P186" i="2"/>
  <c r="BI183" i="2"/>
  <c r="BH183" i="2"/>
  <c r="BG183" i="2"/>
  <c r="BF183" i="2"/>
  <c r="T183" i="2"/>
  <c r="R183" i="2"/>
  <c r="P183" i="2"/>
  <c r="BI180" i="2"/>
  <c r="BH180" i="2"/>
  <c r="BG180" i="2"/>
  <c r="BF180" i="2"/>
  <c r="T180" i="2"/>
  <c r="R180" i="2"/>
  <c r="P180" i="2"/>
  <c r="BI177" i="2"/>
  <c r="BH177" i="2"/>
  <c r="BG177" i="2"/>
  <c r="BF177" i="2"/>
  <c r="T177" i="2"/>
  <c r="R177" i="2"/>
  <c r="P177" i="2"/>
  <c r="BI175" i="2"/>
  <c r="BH175" i="2"/>
  <c r="BG175" i="2"/>
  <c r="BF175" i="2"/>
  <c r="T175" i="2"/>
  <c r="R175" i="2"/>
  <c r="P175" i="2"/>
  <c r="BI172" i="2"/>
  <c r="BH172" i="2"/>
  <c r="BG172" i="2"/>
  <c r="BF172" i="2"/>
  <c r="T172" i="2"/>
  <c r="R172" i="2"/>
  <c r="P172" i="2"/>
  <c r="BI169" i="2"/>
  <c r="BH169" i="2"/>
  <c r="BG169" i="2"/>
  <c r="BF169" i="2"/>
  <c r="T169" i="2"/>
  <c r="R169" i="2"/>
  <c r="P169" i="2"/>
  <c r="BI168" i="2"/>
  <c r="BH168" i="2"/>
  <c r="BG168" i="2"/>
  <c r="BF168" i="2"/>
  <c r="T168" i="2"/>
  <c r="R168" i="2"/>
  <c r="P168" i="2"/>
  <c r="BI166" i="2"/>
  <c r="BH166" i="2"/>
  <c r="BG166" i="2"/>
  <c r="BF166" i="2"/>
  <c r="T166" i="2"/>
  <c r="R166" i="2"/>
  <c r="P166" i="2"/>
  <c r="BI163" i="2"/>
  <c r="BH163" i="2"/>
  <c r="BG163" i="2"/>
  <c r="BF163" i="2"/>
  <c r="T163" i="2"/>
  <c r="R163" i="2"/>
  <c r="P163" i="2"/>
  <c r="BI160" i="2"/>
  <c r="BH160" i="2"/>
  <c r="BG160" i="2"/>
  <c r="BF160" i="2"/>
  <c r="T160" i="2"/>
  <c r="R160" i="2"/>
  <c r="P160" i="2"/>
  <c r="BI159" i="2"/>
  <c r="BH159" i="2"/>
  <c r="BG159" i="2"/>
  <c r="BF159" i="2"/>
  <c r="T159" i="2"/>
  <c r="R159" i="2"/>
  <c r="P159" i="2"/>
  <c r="BI154" i="2"/>
  <c r="BH154" i="2"/>
  <c r="BG154" i="2"/>
  <c r="BF154" i="2"/>
  <c r="T154" i="2"/>
  <c r="R154" i="2"/>
  <c r="P154" i="2"/>
  <c r="BI153" i="2"/>
  <c r="BH153" i="2"/>
  <c r="BG153" i="2"/>
  <c r="BF153" i="2"/>
  <c r="T153" i="2"/>
  <c r="R153" i="2"/>
  <c r="P153" i="2"/>
  <c r="BI148" i="2"/>
  <c r="BH148" i="2"/>
  <c r="BG148" i="2"/>
  <c r="BF148" i="2"/>
  <c r="T148" i="2"/>
  <c r="R148" i="2"/>
  <c r="P148" i="2"/>
  <c r="BI145" i="2"/>
  <c r="BH145" i="2"/>
  <c r="BG145" i="2"/>
  <c r="BF145" i="2"/>
  <c r="T145" i="2"/>
  <c r="R145" i="2"/>
  <c r="P145" i="2"/>
  <c r="BI144" i="2"/>
  <c r="BH144" i="2"/>
  <c r="BG144" i="2"/>
  <c r="BF144" i="2"/>
  <c r="T144" i="2"/>
  <c r="R144" i="2"/>
  <c r="P144" i="2"/>
  <c r="BI143" i="2"/>
  <c r="BH143" i="2"/>
  <c r="BG143" i="2"/>
  <c r="BF143" i="2"/>
  <c r="T143" i="2"/>
  <c r="R143" i="2"/>
  <c r="P143" i="2"/>
  <c r="BI140" i="2"/>
  <c r="BH140" i="2"/>
  <c r="BG140" i="2"/>
  <c r="BF140" i="2"/>
  <c r="T140" i="2"/>
  <c r="R140" i="2"/>
  <c r="P140" i="2"/>
  <c r="J134" i="2"/>
  <c r="J133" i="2"/>
  <c r="F133" i="2"/>
  <c r="F131" i="2"/>
  <c r="E129" i="2"/>
  <c r="BI116" i="2"/>
  <c r="BH116" i="2"/>
  <c r="BG116" i="2"/>
  <c r="BF116" i="2"/>
  <c r="BI115" i="2"/>
  <c r="BH115" i="2"/>
  <c r="BG115" i="2"/>
  <c r="BF115" i="2"/>
  <c r="BE115" i="2"/>
  <c r="BI114" i="2"/>
  <c r="BH114" i="2"/>
  <c r="BG114" i="2"/>
  <c r="BF114" i="2"/>
  <c r="BE114" i="2"/>
  <c r="BI113" i="2"/>
  <c r="BH113" i="2"/>
  <c r="BG113" i="2"/>
  <c r="BF113" i="2"/>
  <c r="BE113" i="2"/>
  <c r="BI112" i="2"/>
  <c r="BH112" i="2"/>
  <c r="BG112" i="2"/>
  <c r="BF112" i="2"/>
  <c r="BE112" i="2"/>
  <c r="BI111" i="2"/>
  <c r="BH111" i="2"/>
  <c r="BG111" i="2"/>
  <c r="BF111" i="2"/>
  <c r="BE111" i="2"/>
  <c r="J92" i="2"/>
  <c r="J91" i="2"/>
  <c r="F91" i="2"/>
  <c r="F89" i="2"/>
  <c r="E87" i="2"/>
  <c r="J18" i="2"/>
  <c r="E18" i="2"/>
  <c r="F92" i="2"/>
  <c r="J17" i="2"/>
  <c r="J12" i="2"/>
  <c r="J131" i="2"/>
  <c r="E7" i="2"/>
  <c r="E127" i="2" s="1"/>
  <c r="CK101" i="1"/>
  <c r="CJ101" i="1"/>
  <c r="CI101" i="1"/>
  <c r="CH101" i="1"/>
  <c r="CG101" i="1"/>
  <c r="CF101" i="1"/>
  <c r="BZ101" i="1"/>
  <c r="CE101" i="1"/>
  <c r="CK100" i="1"/>
  <c r="CJ100" i="1"/>
  <c r="CI100" i="1"/>
  <c r="CH100" i="1"/>
  <c r="CG100" i="1"/>
  <c r="CF100" i="1"/>
  <c r="BZ100" i="1"/>
  <c r="CE100" i="1"/>
  <c r="CK99" i="1"/>
  <c r="CJ99" i="1"/>
  <c r="CI99" i="1"/>
  <c r="CH99" i="1"/>
  <c r="CG99" i="1"/>
  <c r="CF99" i="1"/>
  <c r="BZ99" i="1"/>
  <c r="CE99" i="1"/>
  <c r="CK98" i="1"/>
  <c r="CJ98" i="1"/>
  <c r="CI98" i="1"/>
  <c r="CH98" i="1"/>
  <c r="CG98" i="1"/>
  <c r="CF98" i="1"/>
  <c r="BZ98" i="1"/>
  <c r="CE98" i="1"/>
  <c r="L90" i="1"/>
  <c r="AM90" i="1"/>
  <c r="AM89" i="1"/>
  <c r="L89" i="1"/>
  <c r="AM87" i="1"/>
  <c r="L87" i="1"/>
  <c r="L85" i="1"/>
  <c r="L84" i="1"/>
  <c r="BK231" i="2"/>
  <c r="J231" i="2"/>
  <c r="BK230" i="2"/>
  <c r="J230" i="2"/>
  <c r="BK229" i="2"/>
  <c r="J229" i="2"/>
  <c r="BK228" i="2"/>
  <c r="J228" i="2"/>
  <c r="BK227" i="2"/>
  <c r="J227" i="2"/>
  <c r="BK226" i="2"/>
  <c r="J226" i="2"/>
  <c r="BK224" i="2"/>
  <c r="J224" i="2"/>
  <c r="BK223" i="2"/>
  <c r="J222" i="2"/>
  <c r="BK219" i="2"/>
  <c r="BK216" i="2"/>
  <c r="J213" i="2"/>
  <c r="J209" i="2"/>
  <c r="J208" i="2"/>
  <c r="BK202" i="2"/>
  <c r="BK198" i="2"/>
  <c r="J197" i="2"/>
  <c r="BK192" i="2"/>
  <c r="BK177" i="2"/>
  <c r="BK175" i="2"/>
  <c r="BK169" i="2"/>
  <c r="BK166" i="2"/>
  <c r="J163" i="2"/>
  <c r="BK154" i="2"/>
  <c r="J148" i="2"/>
  <c r="J144" i="2"/>
  <c r="J140" i="2"/>
  <c r="J223" i="2"/>
  <c r="BK222" i="2"/>
  <c r="J219" i="2"/>
  <c r="BK213" i="2"/>
  <c r="BK211" i="2"/>
  <c r="BK204" i="2"/>
  <c r="BK201" i="2"/>
  <c r="J198" i="2"/>
  <c r="J192" i="2"/>
  <c r="J189" i="2"/>
  <c r="BK186" i="2"/>
  <c r="J183" i="2"/>
  <c r="J180" i="2"/>
  <c r="J175" i="2"/>
  <c r="BK172" i="2"/>
  <c r="J169" i="2"/>
  <c r="BK168" i="2"/>
  <c r="BK160" i="2"/>
  <c r="BK159" i="2"/>
  <c r="J154" i="2"/>
  <c r="J153" i="2"/>
  <c r="BK145" i="2"/>
  <c r="AS94" i="1"/>
  <c r="J216" i="2"/>
  <c r="J211" i="2"/>
  <c r="BK209" i="2"/>
  <c r="BK208" i="2"/>
  <c r="J202" i="2"/>
  <c r="J201" i="2"/>
  <c r="J195" i="2"/>
  <c r="J177" i="2"/>
  <c r="J168" i="2"/>
  <c r="J166" i="2"/>
  <c r="BK148" i="2"/>
  <c r="BK144" i="2"/>
  <c r="BK143" i="2"/>
  <c r="BK140" i="2"/>
  <c r="J204" i="2"/>
  <c r="BK197" i="2"/>
  <c r="BK195" i="2"/>
  <c r="BK189" i="2"/>
  <c r="J186" i="2"/>
  <c r="BK183" i="2"/>
  <c r="BK180" i="2"/>
  <c r="J172" i="2"/>
  <c r="BK163" i="2"/>
  <c r="J160" i="2"/>
  <c r="J159" i="2"/>
  <c r="BK153" i="2"/>
  <c r="J145" i="2"/>
  <c r="J143" i="2"/>
  <c r="BK139" i="2" l="1"/>
  <c r="J139" i="2"/>
  <c r="J98" i="2"/>
  <c r="P139" i="2"/>
  <c r="R139" i="2"/>
  <c r="T139" i="2"/>
  <c r="BK176" i="2"/>
  <c r="J176" i="2"/>
  <c r="J99" i="2" s="1"/>
  <c r="P176" i="2"/>
  <c r="R176" i="2"/>
  <c r="T176" i="2"/>
  <c r="BK200" i="2"/>
  <c r="J200" i="2"/>
  <c r="J100" i="2"/>
  <c r="P200" i="2"/>
  <c r="R200" i="2"/>
  <c r="T200" i="2"/>
  <c r="BK207" i="2"/>
  <c r="J207" i="2"/>
  <c r="J101" i="2" s="1"/>
  <c r="P207" i="2"/>
  <c r="R207" i="2"/>
  <c r="T207" i="2"/>
  <c r="BK215" i="2"/>
  <c r="J215" i="2"/>
  <c r="J104" i="2"/>
  <c r="P215" i="2"/>
  <c r="P214" i="2" s="1"/>
  <c r="R215" i="2"/>
  <c r="R214" i="2"/>
  <c r="T215" i="2"/>
  <c r="T214" i="2" s="1"/>
  <c r="BK221" i="2"/>
  <c r="J221" i="2"/>
  <c r="J106" i="2"/>
  <c r="P221" i="2"/>
  <c r="P220" i="2"/>
  <c r="R221" i="2"/>
  <c r="R220" i="2"/>
  <c r="T221" i="2"/>
  <c r="T220" i="2"/>
  <c r="BK225" i="2"/>
  <c r="J225" i="2"/>
  <c r="J107" i="2" s="1"/>
  <c r="P225" i="2"/>
  <c r="R225" i="2"/>
  <c r="T225" i="2"/>
  <c r="E85" i="2"/>
  <c r="BE144" i="2"/>
  <c r="BE154" i="2"/>
  <c r="BE166" i="2"/>
  <c r="BE168" i="2"/>
  <c r="BE169" i="2"/>
  <c r="BE172" i="2"/>
  <c r="BE189" i="2"/>
  <c r="BE198" i="2"/>
  <c r="J89" i="2"/>
  <c r="F134" i="2"/>
  <c r="BE153" i="2"/>
  <c r="BE160" i="2"/>
  <c r="BE177" i="2"/>
  <c r="BE186" i="2"/>
  <c r="BE197" i="2"/>
  <c r="BE208" i="2"/>
  <c r="BE213" i="2"/>
  <c r="BE143" i="2"/>
  <c r="BE145" i="2"/>
  <c r="BE192" i="2"/>
  <c r="BE195" i="2"/>
  <c r="BE201" i="2"/>
  <c r="BE204" i="2"/>
  <c r="BE209" i="2"/>
  <c r="BE216" i="2"/>
  <c r="BE219" i="2"/>
  <c r="BE140" i="2"/>
  <c r="BE148" i="2"/>
  <c r="BE159" i="2"/>
  <c r="BE163" i="2"/>
  <c r="BE175" i="2"/>
  <c r="BE180" i="2"/>
  <c r="BE183" i="2"/>
  <c r="BE202" i="2"/>
  <c r="BE211" i="2"/>
  <c r="BE222" i="2"/>
  <c r="BE223" i="2"/>
  <c r="BE224" i="2"/>
  <c r="BE226" i="2"/>
  <c r="BE227" i="2"/>
  <c r="BE228" i="2"/>
  <c r="BE229" i="2"/>
  <c r="BE230" i="2"/>
  <c r="BE231" i="2"/>
  <c r="BK212" i="2"/>
  <c r="J212" i="2" s="1"/>
  <c r="J102" i="2" s="1"/>
  <c r="F39" i="2"/>
  <c r="BD95" i="1"/>
  <c r="BD94" i="1" s="1"/>
  <c r="W36" i="1" s="1"/>
  <c r="F38" i="2"/>
  <c r="BC95" i="1"/>
  <c r="BC94" i="1" s="1"/>
  <c r="AY94" i="1" s="1"/>
  <c r="F36" i="2"/>
  <c r="BA95" i="1"/>
  <c r="BA94" i="1" s="1"/>
  <c r="AW94" i="1" s="1"/>
  <c r="AK33" i="1" s="1"/>
  <c r="J36" i="2"/>
  <c r="AW95" i="1" s="1"/>
  <c r="F37" i="2"/>
  <c r="BB95" i="1" s="1"/>
  <c r="BB94" i="1" s="1"/>
  <c r="W34" i="1" s="1"/>
  <c r="R138" i="2" l="1"/>
  <c r="R137" i="2"/>
  <c r="P138" i="2"/>
  <c r="P137" i="2"/>
  <c r="AU95" i="1" s="1"/>
  <c r="AU94" i="1" s="1"/>
  <c r="T138" i="2"/>
  <c r="T137" i="2"/>
  <c r="BK138" i="2"/>
  <c r="J138" i="2" s="1"/>
  <c r="J97" i="2" s="1"/>
  <c r="BK214" i="2"/>
  <c r="J214" i="2"/>
  <c r="J103" i="2" s="1"/>
  <c r="BK220" i="2"/>
  <c r="J220" i="2"/>
  <c r="J105" i="2"/>
  <c r="W33" i="1"/>
  <c r="W35" i="1"/>
  <c r="AX94" i="1"/>
  <c r="BK137" i="2" l="1"/>
  <c r="J137" i="2"/>
  <c r="J96" i="2"/>
  <c r="J30" i="2"/>
  <c r="J116" i="2" l="1"/>
  <c r="J110" i="2"/>
  <c r="J31" i="2"/>
  <c r="J32" i="2"/>
  <c r="AG95" i="1" s="1"/>
  <c r="BE116" i="2" l="1"/>
  <c r="J118" i="2"/>
  <c r="AG94" i="1"/>
  <c r="AK26" i="1"/>
  <c r="J35" i="2"/>
  <c r="AV95" i="1"/>
  <c r="AT95" i="1"/>
  <c r="J41" i="2" l="1"/>
  <c r="AN95" i="1"/>
  <c r="AG99" i="1"/>
  <c r="CD99" i="1"/>
  <c r="AG101" i="1"/>
  <c r="F35" i="2"/>
  <c r="AZ95" i="1" s="1"/>
  <c r="AZ94" i="1" s="1"/>
  <c r="AV94" i="1" s="1"/>
  <c r="AG100" i="1"/>
  <c r="CD100" i="1" s="1"/>
  <c r="AG98" i="1"/>
  <c r="CD98" i="1" s="1"/>
  <c r="CD101" i="1" l="1"/>
  <c r="AG97" i="1"/>
  <c r="AK27" i="1"/>
  <c r="AV99" i="1"/>
  <c r="BY99" i="1" s="1"/>
  <c r="AV101" i="1"/>
  <c r="BY101" i="1"/>
  <c r="W32" i="1"/>
  <c r="AV100" i="1"/>
  <c r="BY100" i="1"/>
  <c r="AT94" i="1"/>
  <c r="AN94" i="1"/>
  <c r="AV98" i="1"/>
  <c r="BY98" i="1"/>
  <c r="AK29" i="1" l="1"/>
  <c r="AN101" i="1"/>
  <c r="AK32" i="1"/>
  <c r="AN99" i="1"/>
  <c r="AN100" i="1"/>
  <c r="AN98" i="1"/>
  <c r="AG103" i="1"/>
  <c r="AK38" i="1" l="1"/>
  <c r="AN97" i="1"/>
  <c r="AN103" i="1" l="1"/>
</calcChain>
</file>

<file path=xl/sharedStrings.xml><?xml version="1.0" encoding="utf-8"?>
<sst xmlns="http://schemas.openxmlformats.org/spreadsheetml/2006/main" count="1339" uniqueCount="363">
  <si>
    <t>Export Komplet</t>
  </si>
  <si>
    <t/>
  </si>
  <si>
    <t>2.0</t>
  </si>
  <si>
    <t>ZAMOK</t>
  </si>
  <si>
    <t>False</t>
  </si>
  <si>
    <t>{bf0c2ce5-701d-4be7-8271-4243d41b746e}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</si>
  <si>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</si>
  <si>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</si>
  <si>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</si>
  <si>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</si>
  <si>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</si>
  <si>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</si>
  <si>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</si>
  <si>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</si>
  <si>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705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</si>
  <si>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</si>
  <si>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</si>
  <si>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Chodník, ulice Virtova, Strakonice - Virt</t>
  </si>
  <si>
    <t>0,1</t>
  </si>
  <si>
    <t>KSO:</t>
  </si>
  <si>
    <t>CC-CZ:</t>
  </si>
  <si>
    <t>1</t>
  </si>
  <si>
    <t>Místo:</t>
  </si>
  <si>
    <t xml:space="preserve"> </t>
  </si>
  <si>
    <t>Datum:</t>
  </si>
  <si>
    <t>18. 1. 2017</t>
  </si>
  <si>
    <t>10</t>
  </si>
  <si>
    <t>100</t>
  </si>
  <si>
    <t>Zadavatel:</t>
  </si>
  <si>
    <t>IČ:</t>
  </si>
  <si>
    <t xml:space="preserve">Město Strakonice </t>
  </si>
  <si>
    <t>DIČ:</t>
  </si>
  <si>
    <t>Uchazeč:</t>
  </si>
  <si>
    <t>Vyplň údaj</t>
  </si>
  <si>
    <t>Projektant:</t>
  </si>
  <si>
    <t>Ing. Pavel Bláha</t>
  </si>
  <si>
    <t>True</t>
  </si>
  <si>
    <t>Zpracovatel:</t>
  </si>
  <si>
    <t xml:space="preserve">Ing. Karel Bernas 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</si>
  <si>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</si>
  <si>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</si>
  <si>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</si>
  <si>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</si>
  <si>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</si>
  <si>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</si>
  <si>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</si>
  <si>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</si>
  <si>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</si>
  <si>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</si>
  <si>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</si>
  <si>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</si>
  <si>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</si>
  <si>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</si>
  <si>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</si>
  <si>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</si>
  <si>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</si>
  <si>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</si>
  <si>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</si>
  <si>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</si>
  <si>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</si>
  <si>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</si>
  <si>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</si>
  <si>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</si>
  <si>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</si>
  <si>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</si>
  <si>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</si>
  <si>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</si>
  <si>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</si>
  <si>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</si>
  <si>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</si>
  <si>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</si>
  <si>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</si>
  <si>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</si>
  <si>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</si>
  <si>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</si>
  <si>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</si>
  <si>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</si>
  <si>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</si>
  <si>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</si>
  <si>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</si>
  <si>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</si>
  <si>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</si>
  <si>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</si>
  <si>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</si>
  <si>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</si>
  <si>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</si>
  <si>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</si>
  <si>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</si>
  <si>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Chodník</t>
  </si>
  <si>
    <t>STA</t>
  </si>
  <si>
    <t>{019bcdea-4f25-4d89-9282-5dceb261c6e1}</t>
  </si>
  <si>
    <t>2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</si>
  <si>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</si>
  <si>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</si>
  <si>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</si>
  <si>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</si>
  <si>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</si>
  <si>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</si>
  <si>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</si>
  <si>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</si>
  <si>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</si>
  <si>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</si>
  <si>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</si>
  <si>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01 - Chodník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</si>
  <si>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</si>
  <si>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</si>
  <si>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</si>
  <si>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</si>
  <si>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</si>
  <si>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</si>
  <si>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</si>
  <si>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</si>
  <si>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</si>
  <si>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</si>
  <si>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</si>
  <si>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</si>
  <si>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</si>
  <si>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</si>
  <si>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M - Práce a dodávky M</t>
  </si>
  <si>
    <t xml:space="preserve">    21-M - Elektromontáže - veřejné osvětlení</t>
  </si>
  <si>
    <t>OST - Ostatní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</si>
  <si>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</si>
  <si>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</si>
  <si>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</si>
  <si>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</si>
  <si>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</si>
  <si>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</si>
  <si>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</si>
  <si>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</si>
  <si>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</si>
  <si>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</si>
  <si>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</si>
  <si>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</si>
  <si>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</si>
  <si>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</si>
  <si>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</si>
  <si>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</si>
  <si>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</si>
  <si>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</si>
  <si>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</si>
  <si>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</si>
  <si>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</si>
  <si>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</si>
  <si>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</si>
  <si>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</si>
  <si>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</si>
  <si>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</si>
  <si>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</si>
  <si>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113106122</t>
  </si>
  <si>
    <t>Rozebrání dlažeb komunikací pro pěší z kamenných kostek</t>
  </si>
  <si>
    <t>m2</t>
  </si>
  <si>
    <t>4</t>
  </si>
  <si>
    <t>-1103195399</t>
  </si>
  <si>
    <t>VV</t>
  </si>
  <si>
    <t>2,5*1,8</t>
  </si>
  <si>
    <t>Součet</t>
  </si>
  <si>
    <t>113106123</t>
  </si>
  <si>
    <t>Rozebrání dlažeb komunikací pro pěší ze zámkových dlaždic</t>
  </si>
  <si>
    <t>192345428</t>
  </si>
  <si>
    <t>3</t>
  </si>
  <si>
    <t>113107121</t>
  </si>
  <si>
    <t>Odstranění podkladu pl do 50 m2 z kameniva drceného tl 100 mm</t>
  </si>
  <si>
    <t>1088386500</t>
  </si>
  <si>
    <t>121101101</t>
  </si>
  <si>
    <t>Sejmutí ornice s přemístěním na vzdálenost do 50 m</t>
  </si>
  <si>
    <t>m3</t>
  </si>
  <si>
    <t>1211215235</t>
  </si>
  <si>
    <t>305,0*0,15</t>
  </si>
  <si>
    <t>5</t>
  </si>
  <si>
    <t>122201101</t>
  </si>
  <si>
    <t>Odkopávky a prokopávky nezapažené v hornině tř. 3 objem do 100 m3</t>
  </si>
  <si>
    <t>-1102840655</t>
  </si>
  <si>
    <t>34,9*0,4</t>
  </si>
  <si>
    <t>239*0,3</t>
  </si>
  <si>
    <t>15,3*0,3</t>
  </si>
  <si>
    <t>6</t>
  </si>
  <si>
    <t>122201109</t>
  </si>
  <si>
    <t>Příplatek za lepivost u odkopávek v hornině tř. 1 až 3</t>
  </si>
  <si>
    <t>1407605815</t>
  </si>
  <si>
    <t>7</t>
  </si>
  <si>
    <t>132201101</t>
  </si>
  <si>
    <t>Hloubení rýh š do 600 mm v hornině tř. 3 objemu do 100 m3</t>
  </si>
  <si>
    <t>993306982</t>
  </si>
  <si>
    <t xml:space="preserve">"pro obruby" </t>
  </si>
  <si>
    <t>188,3*0,2*0,15</t>
  </si>
  <si>
    <t>"pro chráničku kabelů E.ON" 190*0,4*0,6</t>
  </si>
  <si>
    <t>8</t>
  </si>
  <si>
    <t>162601102</t>
  </si>
  <si>
    <t>Vodorovné přemístění do 5000 m výkopku/sypaniny z horniny tř. 1 až 4 - odvoz zbylé ornice</t>
  </si>
  <si>
    <t>1963606962</t>
  </si>
  <si>
    <t>9</t>
  </si>
  <si>
    <t>162701101</t>
  </si>
  <si>
    <t>Vodorovné přemístění do 6000 m výkopku/sypaniny z horniny tř. 1 až 4</t>
  </si>
  <si>
    <t>-1229356493</t>
  </si>
  <si>
    <t>90,25+5,649</t>
  </si>
  <si>
    <t>171201201</t>
  </si>
  <si>
    <t>Uložení sypaniny na skládky</t>
  </si>
  <si>
    <t>-338336128</t>
  </si>
  <si>
    <t>95,899</t>
  </si>
  <si>
    <t>11</t>
  </si>
  <si>
    <t>171201211</t>
  </si>
  <si>
    <t>Poplatek za uložení odpadu ze sypaniny na skládce (skládkovné)</t>
  </si>
  <si>
    <t>t</t>
  </si>
  <si>
    <t>-958352763</t>
  </si>
  <si>
    <t>95,899*1,65 'Přepočtené koeficientem množství</t>
  </si>
  <si>
    <t>12</t>
  </si>
  <si>
    <t>174101101</t>
  </si>
  <si>
    <t>Zásyp jam, šachet rýh nebo kolem objektů sypaninou se zhutněním - chránička kabelů E.ON</t>
  </si>
  <si>
    <t>978262769</t>
  </si>
  <si>
    <t>13</t>
  </si>
  <si>
    <t>175101201</t>
  </si>
  <si>
    <t>Obsypání objektu nad přilehlým původním terénem sypaninou bez prohození, uloženou do 3 m</t>
  </si>
  <si>
    <t>-268063258</t>
  </si>
  <si>
    <t>"obrubníky" 0,2*0,25*188,3</t>
  </si>
  <si>
    <t>14</t>
  </si>
  <si>
    <t>181951102</t>
  </si>
  <si>
    <t>Úprava pláně v hornině tř. 1 až 4 se zhutněním</t>
  </si>
  <si>
    <t>-2057419961</t>
  </si>
  <si>
    <t>239,0+15,3+34,9</t>
  </si>
  <si>
    <t>M</t>
  </si>
  <si>
    <t>2861396.xx</t>
  </si>
  <si>
    <t>trubka ochranná DN 110 - pro výhledové uložení kabelů E.ON</t>
  </si>
  <si>
    <t>m</t>
  </si>
  <si>
    <t>-1754214867</t>
  </si>
  <si>
    <t>Komunikace pozemní</t>
  </si>
  <si>
    <t>16</t>
  </si>
  <si>
    <t>564861111</t>
  </si>
  <si>
    <t>Podklad ze štěrkodrtě ŠD tl 200 mm</t>
  </si>
  <si>
    <t>-186630874</t>
  </si>
  <si>
    <t>239,0</t>
  </si>
  <si>
    <t>17</t>
  </si>
  <si>
    <t>564871115</t>
  </si>
  <si>
    <t>Podklad ze štěrkodrtě ŠD tl. 290 mm</t>
  </si>
  <si>
    <t>1735023896</t>
  </si>
  <si>
    <t>34,9+15,3</t>
  </si>
  <si>
    <t>18</t>
  </si>
  <si>
    <t>591111111</t>
  </si>
  <si>
    <t>Kladení dlažby z kostek velkých z kamene do lože z kameniva těženého tl 50 mm</t>
  </si>
  <si>
    <t>-276807186</t>
  </si>
  <si>
    <t>4,5</t>
  </si>
  <si>
    <t>19</t>
  </si>
  <si>
    <t>583801590</t>
  </si>
  <si>
    <t>kostka dlažební velká, žula velikost 15/17 třída II šedá</t>
  </si>
  <si>
    <t>-1513827868</t>
  </si>
  <si>
    <t>4,5*0,1*2,5</t>
  </si>
  <si>
    <t>20</t>
  </si>
  <si>
    <t>596211122</t>
  </si>
  <si>
    <t>Kladení zámkové dlažby komunikací pro pěší tl 60 mm  pl do 300 m2</t>
  </si>
  <si>
    <t>-2045990474</t>
  </si>
  <si>
    <t>239+15,3</t>
  </si>
  <si>
    <t>592451100</t>
  </si>
  <si>
    <t>dlažba skladebná  20x10x6 cm přírodní</t>
  </si>
  <si>
    <t>-556621429</t>
  </si>
  <si>
    <t>239</t>
  </si>
  <si>
    <t>239*1,01 'Přepočtené koeficientem množství</t>
  </si>
  <si>
    <t>22</t>
  </si>
  <si>
    <t>592451190</t>
  </si>
  <si>
    <t>dlažba zámková  slepecká 20x10x6 cm barevná</t>
  </si>
  <si>
    <t>1375409853</t>
  </si>
  <si>
    <t>15,3*1,01 'Přepočtené koeficientem množství</t>
  </si>
  <si>
    <t>23</t>
  </si>
  <si>
    <t>596211220</t>
  </si>
  <si>
    <t>Kladení zámkové dlažby komunikací pro pěší tl 80 mm  pl do 50 m2</t>
  </si>
  <si>
    <t>849470993</t>
  </si>
  <si>
    <t>24</t>
  </si>
  <si>
    <t>592451090</t>
  </si>
  <si>
    <t>dlažba  skladebná  20x10x8 cm přírodní</t>
  </si>
  <si>
    <t>-100559852</t>
  </si>
  <si>
    <t>34,9*1,01 'Přepočtené koeficientem množství</t>
  </si>
  <si>
    <t>Ostatní konstrukce a práce, bourání</t>
  </si>
  <si>
    <t>25</t>
  </si>
  <si>
    <t>916231213</t>
  </si>
  <si>
    <t>Osazení chodníkového obrubníku betonového stojatého s boční opěrou do lože z betonu prostého</t>
  </si>
  <si>
    <t>1565866141</t>
  </si>
  <si>
    <t>26</t>
  </si>
  <si>
    <t>592174090</t>
  </si>
  <si>
    <t>obrubník betonový chodníkový ABO 16-10 100x8x25 cm</t>
  </si>
  <si>
    <t>kus</t>
  </si>
  <si>
    <t>-165499112</t>
  </si>
  <si>
    <t>188,3*1,01 'Přepočtené koeficientem množství</t>
  </si>
  <si>
    <t>27</t>
  </si>
  <si>
    <t>916991121</t>
  </si>
  <si>
    <t>Lože pod obrubníky, krajníky nebo obruby z dlažebních kostek z betonu prostého</t>
  </si>
  <si>
    <t>-835867925</t>
  </si>
  <si>
    <t>188,3*0,28*0,15</t>
  </si>
  <si>
    <t>997</t>
  </si>
  <si>
    <t>Přesun sutě</t>
  </si>
  <si>
    <t>28</t>
  </si>
  <si>
    <t>997221551</t>
  </si>
  <si>
    <t>Vodorovná doprava suti ze sypkých materiálů do 1 km</t>
  </si>
  <si>
    <t>782594147</t>
  </si>
  <si>
    <t>29</t>
  </si>
  <si>
    <t>997221559</t>
  </si>
  <si>
    <t>Příplatek ZKD 1 km u vodorovné dopravy suti ze sypkých materiálů</t>
  </si>
  <si>
    <t>-1489501023</t>
  </si>
  <si>
    <t>36,158*5 'Přepočtené koeficientem množství</t>
  </si>
  <si>
    <t>30</t>
  </si>
  <si>
    <t>997221855</t>
  </si>
  <si>
    <t>Poplatek za uložení odpadu z kameniva na skládce (skládkovné)</t>
  </si>
  <si>
    <t>-1270639967</t>
  </si>
  <si>
    <t>998</t>
  </si>
  <si>
    <t>Přesun hmot</t>
  </si>
  <si>
    <t>31</t>
  </si>
  <si>
    <t>998223011</t>
  </si>
  <si>
    <t>Přesun hmot pro pozemní komunikace s krytem dlážděným</t>
  </si>
  <si>
    <t>-1953027961</t>
  </si>
  <si>
    <t>PSV</t>
  </si>
  <si>
    <t>Práce a dodávky PSV</t>
  </si>
  <si>
    <t>711</t>
  </si>
  <si>
    <t>Izolace proti vodě, vlhkosti a plynům</t>
  </si>
  <si>
    <t>32</t>
  </si>
  <si>
    <t>711161531</t>
  </si>
  <si>
    <t>Izolace fóliemi nopovými pro spodní stavbu s geo textilií</t>
  </si>
  <si>
    <t>-1971302691</t>
  </si>
  <si>
    <t>74*0,6</t>
  </si>
  <si>
    <t>33</t>
  </si>
  <si>
    <t>998711101</t>
  </si>
  <si>
    <t>Přesun hmot tonážní pro izolace proti vodě, vlhkosti a plynům v objektech výšky do 6 m</t>
  </si>
  <si>
    <t>1618489230</t>
  </si>
  <si>
    <t>Práce a dodávky M</t>
  </si>
  <si>
    <t>21-M</t>
  </si>
  <si>
    <t>Elektromontáže - veřejné osvětlení</t>
  </si>
  <si>
    <t>34</t>
  </si>
  <si>
    <t>21-M R 1</t>
  </si>
  <si>
    <t>Elektromontáže pro V.O. - viz. samostatný soupis</t>
  </si>
  <si>
    <t>ks</t>
  </si>
  <si>
    <t>64</t>
  </si>
  <si>
    <t>208475356</t>
  </si>
  <si>
    <t>35</t>
  </si>
  <si>
    <t>21-M R 2</t>
  </si>
  <si>
    <t>Zemní práce pro V.O. - viz. samostatný soupis</t>
  </si>
  <si>
    <t>2029569112</t>
  </si>
  <si>
    <t>36</t>
  </si>
  <si>
    <t>21-M R 3</t>
  </si>
  <si>
    <t>Průzkumné, geodetické a projektové práce pro V.O. - viz. samostatný soupis</t>
  </si>
  <si>
    <t>-350451109</t>
  </si>
  <si>
    <t>OST</t>
  </si>
  <si>
    <t>Ostatní</t>
  </si>
  <si>
    <t>37</t>
  </si>
  <si>
    <t>R 1</t>
  </si>
  <si>
    <t xml:space="preserve">Zařízení staveniště </t>
  </si>
  <si>
    <t>512</t>
  </si>
  <si>
    <t>-1082668572</t>
  </si>
  <si>
    <t>38</t>
  </si>
  <si>
    <t>R 3</t>
  </si>
  <si>
    <t xml:space="preserve">DIO po dobu výstavby </t>
  </si>
  <si>
    <t>2063160384</t>
  </si>
  <si>
    <t>39</t>
  </si>
  <si>
    <t>R 4</t>
  </si>
  <si>
    <t xml:space="preserve">Dokumentace skutečného provedení stavby </t>
  </si>
  <si>
    <t>8204879</t>
  </si>
  <si>
    <t>40</t>
  </si>
  <si>
    <t>R 5</t>
  </si>
  <si>
    <t xml:space="preserve">Vytýčení inž. sítí v prostoru stavby </t>
  </si>
  <si>
    <t>1919995881</t>
  </si>
  <si>
    <t>41</t>
  </si>
  <si>
    <t>R 7</t>
  </si>
  <si>
    <t xml:space="preserve">Geodetické vytýčení stavby </t>
  </si>
  <si>
    <t>179232600</t>
  </si>
  <si>
    <t>42</t>
  </si>
  <si>
    <t>R 8</t>
  </si>
  <si>
    <t xml:space="preserve">Zaměření skutečného provedení stavby </t>
  </si>
  <si>
    <t>-579363754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</si>
</sst>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2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164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 applyProtection="1">
      <alignment vertical="center"/>
    </xf>
    <xf numFmtId="0" fontId="25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4" fontId="25" fillId="4" borderId="0" xfId="0" applyNumberFormat="1" applyFont="1" applyFill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4" fontId="32" fillId="0" borderId="0" xfId="0" applyNumberFormat="1" applyFont="1" applyAlignment="1" applyProtection="1">
      <alignment vertical="center"/>
    </xf>
    <xf numFmtId="0" fontId="24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3" xfId="0" applyFont="1" applyBorder="1" applyAlignment="1" applyProtection="1">
      <alignment horizontal="center" vertical="center"/>
    </xf>
    <xf numFmtId="49" fontId="23" fillId="0" borderId="23" xfId="0" applyNumberFormat="1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167" fontId="23" fillId="0" borderId="23" xfId="0" applyNumberFormat="1" applyFont="1" applyBorder="1" applyAlignment="1" applyProtection="1">
      <alignment vertical="center"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0" borderId="23" xfId="0" applyFont="1" applyBorder="1" applyAlignment="1" applyProtection="1">
      <alignment horizontal="center" vertical="center"/>
    </xf>
    <xf numFmtId="49" fontId="36" fillId="0" borderId="23" xfId="0" applyNumberFormat="1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center" vertical="center" wrapText="1"/>
    </xf>
    <xf numFmtId="167" fontId="36" fillId="0" borderId="23" xfId="0" applyNumberFormat="1" applyFont="1" applyBorder="1" applyAlignment="1" applyProtection="1">
      <alignment vertical="center"/>
    </xf>
    <xf numFmtId="4" fontId="36" fillId="2" borderId="23" xfId="0" applyNumberFormat="1" applyFont="1" applyFill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</xf>
    <xf numFmtId="0" fontId="37" fillId="0" borderId="23" xfId="0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23" fillId="4" borderId="8" xfId="0" applyFont="1" applyFill="1" applyBorder="1" applyAlignment="1" applyProtection="1">
      <alignment horizontal="left"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 wrapText="1"/>
    </xf>
    <xf numFmtId="4" fontId="29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7" fillId="2" borderId="0" xfId="0" applyFont="1" applyFill="1" applyAlignment="1" applyProtection="1">
      <alignment horizontal="left" vertical="center"/>
      <protection locked="0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4" fontId="25" fillId="4" borderId="0" xfId="0" applyNumberFormat="1" applyFont="1" applyFill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2" fillId="0" borderId="0" xfId="0" applyNumberFormat="1" applyFont="1" applyAlignment="1" applyProtection="1">
      <alignment vertical="center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4" fontId="19" fillId="0" borderId="0" xfId="0" applyNumberFormat="1" applyFont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4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s="1" customFormat="1" ht="36.950000000000003" customHeight="1"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1:74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97" t="s">
        <v>14</v>
      </c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2"/>
      <c r="AQ5" s="22"/>
      <c r="AR5" s="20"/>
      <c r="BE5" s="294" t="s">
        <v>15</v>
      </c>
      <c r="BS5" s="17" t="s">
        <v>6</v>
      </c>
    </row>
    <row r="6" spans="1:74" s="1" customFormat="1" ht="36.950000000000003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99" t="s">
        <v>17</v>
      </c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2"/>
      <c r="AQ6" s="22"/>
      <c r="AR6" s="20"/>
      <c r="BE6" s="295"/>
      <c r="BS6" s="17" t="s">
        <v>18</v>
      </c>
    </row>
    <row r="7" spans="1:74" s="1" customFormat="1" ht="12" customHeight="1">
      <c r="B7" s="21"/>
      <c r="C7" s="22"/>
      <c r="D7" s="29" t="s">
        <v>19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</v>
      </c>
      <c r="AO7" s="22"/>
      <c r="AP7" s="22"/>
      <c r="AQ7" s="22"/>
      <c r="AR7" s="20"/>
      <c r="BE7" s="295"/>
      <c r="BS7" s="17" t="s">
        <v>21</v>
      </c>
    </row>
    <row r="8" spans="1:74" s="1" customFormat="1" ht="12" customHeight="1">
      <c r="B8" s="21"/>
      <c r="C8" s="22"/>
      <c r="D8" s="29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24</v>
      </c>
      <c r="AL8" s="22"/>
      <c r="AM8" s="22"/>
      <c r="AN8" s="30" t="s">
        <v>25</v>
      </c>
      <c r="AO8" s="22"/>
      <c r="AP8" s="22"/>
      <c r="AQ8" s="22"/>
      <c r="AR8" s="20"/>
      <c r="BE8" s="295"/>
      <c r="BS8" s="17" t="s">
        <v>26</v>
      </c>
    </row>
    <row r="9" spans="1:74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95"/>
      <c r="BS9" s="17" t="s">
        <v>27</v>
      </c>
    </row>
    <row r="10" spans="1:74" s="1" customFormat="1" ht="12" customHeight="1">
      <c r="B10" s="21"/>
      <c r="C10" s="22"/>
      <c r="D10" s="29" t="s">
        <v>28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29</v>
      </c>
      <c r="AL10" s="22"/>
      <c r="AM10" s="22"/>
      <c r="AN10" s="27" t="s">
        <v>1</v>
      </c>
      <c r="AO10" s="22"/>
      <c r="AP10" s="22"/>
      <c r="AQ10" s="22"/>
      <c r="AR10" s="20"/>
      <c r="BE10" s="295"/>
      <c r="BS10" s="17" t="s">
        <v>18</v>
      </c>
    </row>
    <row r="11" spans="1:74" s="1" customFormat="1" ht="18.399999999999999" customHeight="1">
      <c r="B11" s="21"/>
      <c r="C11" s="22"/>
      <c r="D11" s="22"/>
      <c r="E11" s="27" t="s">
        <v>30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31</v>
      </c>
      <c r="AL11" s="22"/>
      <c r="AM11" s="22"/>
      <c r="AN11" s="27" t="s">
        <v>1</v>
      </c>
      <c r="AO11" s="22"/>
      <c r="AP11" s="22"/>
      <c r="AQ11" s="22"/>
      <c r="AR11" s="20"/>
      <c r="BE11" s="295"/>
      <c r="BS11" s="17" t="s">
        <v>18</v>
      </c>
    </row>
    <row r="12" spans="1:74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95"/>
      <c r="BS12" s="17" t="s">
        <v>18</v>
      </c>
    </row>
    <row r="13" spans="1:74" s="1" customFormat="1" ht="12" customHeight="1">
      <c r="B13" s="21"/>
      <c r="C13" s="22"/>
      <c r="D13" s="29" t="s">
        <v>32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29</v>
      </c>
      <c r="AL13" s="22"/>
      <c r="AM13" s="22"/>
      <c r="AN13" s="31" t="s">
        <v>33</v>
      </c>
      <c r="AO13" s="22"/>
      <c r="AP13" s="22"/>
      <c r="AQ13" s="22"/>
      <c r="AR13" s="20"/>
      <c r="BE13" s="295"/>
      <c r="BS13" s="17" t="s">
        <v>18</v>
      </c>
    </row>
    <row r="14" spans="1:74" ht="12.75">
      <c r="B14" s="21"/>
      <c r="C14" s="22"/>
      <c r="D14" s="22"/>
      <c r="E14" s="300" t="s">
        <v>33</v>
      </c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29" t="s">
        <v>31</v>
      </c>
      <c r="AL14" s="22"/>
      <c r="AM14" s="22"/>
      <c r="AN14" s="31" t="s">
        <v>33</v>
      </c>
      <c r="AO14" s="22"/>
      <c r="AP14" s="22"/>
      <c r="AQ14" s="22"/>
      <c r="AR14" s="20"/>
      <c r="BE14" s="295"/>
      <c r="BS14" s="17" t="s">
        <v>18</v>
      </c>
    </row>
    <row r="15" spans="1:74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95"/>
      <c r="BS15" s="17" t="s">
        <v>4</v>
      </c>
    </row>
    <row r="16" spans="1:74" s="1" customFormat="1" ht="12" customHeight="1">
      <c r="B16" s="21"/>
      <c r="C16" s="22"/>
      <c r="D16" s="29" t="s">
        <v>34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29</v>
      </c>
      <c r="AL16" s="22"/>
      <c r="AM16" s="22"/>
      <c r="AN16" s="27" t="s">
        <v>1</v>
      </c>
      <c r="AO16" s="22"/>
      <c r="AP16" s="22"/>
      <c r="AQ16" s="22"/>
      <c r="AR16" s="20"/>
      <c r="BE16" s="295"/>
      <c r="BS16" s="17" t="s">
        <v>4</v>
      </c>
    </row>
    <row r="17" spans="1:71" s="1" customFormat="1" ht="18.399999999999999" customHeight="1">
      <c r="B17" s="21"/>
      <c r="C17" s="22"/>
      <c r="D17" s="22"/>
      <c r="E17" s="27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31</v>
      </c>
      <c r="AL17" s="22"/>
      <c r="AM17" s="22"/>
      <c r="AN17" s="27" t="s">
        <v>1</v>
      </c>
      <c r="AO17" s="22"/>
      <c r="AP17" s="22"/>
      <c r="AQ17" s="22"/>
      <c r="AR17" s="20"/>
      <c r="BE17" s="295"/>
      <c r="BS17" s="17" t="s">
        <v>36</v>
      </c>
    </row>
    <row r="18" spans="1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95"/>
      <c r="BS18" s="17" t="s">
        <v>6</v>
      </c>
    </row>
    <row r="19" spans="1:71" s="1" customFormat="1" ht="12" customHeight="1">
      <c r="B19" s="21"/>
      <c r="C19" s="22"/>
      <c r="D19" s="29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29</v>
      </c>
      <c r="AL19" s="22"/>
      <c r="AM19" s="22"/>
      <c r="AN19" s="27" t="s">
        <v>1</v>
      </c>
      <c r="AO19" s="22"/>
      <c r="AP19" s="22"/>
      <c r="AQ19" s="22"/>
      <c r="AR19" s="20"/>
      <c r="BE19" s="295"/>
      <c r="BS19" s="17" t="s">
        <v>6</v>
      </c>
    </row>
    <row r="20" spans="1:71" s="1" customFormat="1" ht="18.399999999999999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31</v>
      </c>
      <c r="AL20" s="22"/>
      <c r="AM20" s="22"/>
      <c r="AN20" s="27" t="s">
        <v>1</v>
      </c>
      <c r="AO20" s="22"/>
      <c r="AP20" s="22"/>
      <c r="AQ20" s="22"/>
      <c r="AR20" s="20"/>
      <c r="BE20" s="295"/>
      <c r="BS20" s="17" t="s">
        <v>36</v>
      </c>
    </row>
    <row r="21" spans="1:71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95"/>
    </row>
    <row r="22" spans="1:71" s="1" customFormat="1" ht="12" customHeight="1">
      <c r="B22" s="21"/>
      <c r="C22" s="22"/>
      <c r="D22" s="29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95"/>
    </row>
    <row r="23" spans="1:71" s="1" customFormat="1" ht="16.5" customHeight="1">
      <c r="B23" s="21"/>
      <c r="C23" s="22"/>
      <c r="D23" s="22"/>
      <c r="E23" s="302" t="s">
        <v>1</v>
      </c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22"/>
      <c r="AP23" s="22"/>
      <c r="AQ23" s="22"/>
      <c r="AR23" s="20"/>
      <c r="BE23" s="295"/>
    </row>
    <row r="24" spans="1:71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95"/>
    </row>
    <row r="25" spans="1:71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95"/>
    </row>
    <row r="26" spans="1:71" s="1" customFormat="1" ht="14.45" customHeight="1">
      <c r="B26" s="21"/>
      <c r="C26" s="22"/>
      <c r="D26" s="34" t="s">
        <v>40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303">
        <f>ROUND(AG94,2)</f>
        <v>0</v>
      </c>
      <c r="AL26" s="298"/>
      <c r="AM26" s="298"/>
      <c r="AN26" s="298"/>
      <c r="AO26" s="298"/>
      <c r="AP26" s="22"/>
      <c r="AQ26" s="22"/>
      <c r="AR26" s="20"/>
      <c r="BE26" s="295"/>
    </row>
    <row r="27" spans="1:71" s="1" customFormat="1" ht="14.45" customHeight="1">
      <c r="B27" s="21"/>
      <c r="C27" s="22"/>
      <c r="D27" s="34" t="s">
        <v>41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303">
        <f>ROUND(AG97, 2)</f>
        <v>0</v>
      </c>
      <c r="AL27" s="303"/>
      <c r="AM27" s="303"/>
      <c r="AN27" s="303"/>
      <c r="AO27" s="303"/>
      <c r="AP27" s="22"/>
      <c r="AQ27" s="22"/>
      <c r="AR27" s="20"/>
      <c r="BE27" s="295"/>
    </row>
    <row r="28" spans="1:71" s="2" customFormat="1" ht="6.95" customHeigh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8"/>
      <c r="BE28" s="295"/>
    </row>
    <row r="29" spans="1:71" s="2" customFormat="1" ht="25.9" customHeight="1">
      <c r="A29" s="35"/>
      <c r="B29" s="36"/>
      <c r="C29" s="37"/>
      <c r="D29" s="39" t="s">
        <v>42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304">
        <f>ROUND(AK26 + AK27, 2)</f>
        <v>0</v>
      </c>
      <c r="AL29" s="305"/>
      <c r="AM29" s="305"/>
      <c r="AN29" s="305"/>
      <c r="AO29" s="305"/>
      <c r="AP29" s="37"/>
      <c r="AQ29" s="37"/>
      <c r="AR29" s="38"/>
      <c r="BE29" s="295"/>
    </row>
    <row r="30" spans="1:71" s="2" customFormat="1" ht="6.95" customHeight="1">
      <c r="A30" s="35"/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BE30" s="295"/>
    </row>
    <row r="31" spans="1:71" s="2" customFormat="1" ht="12.75">
      <c r="A31" s="35"/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06" t="s">
        <v>43</v>
      </c>
      <c r="M31" s="306"/>
      <c r="N31" s="306"/>
      <c r="O31" s="306"/>
      <c r="P31" s="306"/>
      <c r="Q31" s="37"/>
      <c r="R31" s="37"/>
      <c r="S31" s="37"/>
      <c r="T31" s="37"/>
      <c r="U31" s="37"/>
      <c r="V31" s="37"/>
      <c r="W31" s="306" t="s">
        <v>44</v>
      </c>
      <c r="X31" s="306"/>
      <c r="Y31" s="306"/>
      <c r="Z31" s="306"/>
      <c r="AA31" s="306"/>
      <c r="AB31" s="306"/>
      <c r="AC31" s="306"/>
      <c r="AD31" s="306"/>
      <c r="AE31" s="306"/>
      <c r="AF31" s="37"/>
      <c r="AG31" s="37"/>
      <c r="AH31" s="37"/>
      <c r="AI31" s="37"/>
      <c r="AJ31" s="37"/>
      <c r="AK31" s="306" t="s">
        <v>45</v>
      </c>
      <c r="AL31" s="306"/>
      <c r="AM31" s="306"/>
      <c r="AN31" s="306"/>
      <c r="AO31" s="306"/>
      <c r="AP31" s="37"/>
      <c r="AQ31" s="37"/>
      <c r="AR31" s="38"/>
      <c r="BE31" s="295"/>
    </row>
    <row r="32" spans="1:71" s="3" customFormat="1" ht="14.45" customHeight="1">
      <c r="B32" s="41"/>
      <c r="C32" s="42"/>
      <c r="D32" s="29" t="s">
        <v>46</v>
      </c>
      <c r="E32" s="42"/>
      <c r="F32" s="29" t="s">
        <v>47</v>
      </c>
      <c r="G32" s="42"/>
      <c r="H32" s="42"/>
      <c r="I32" s="42"/>
      <c r="J32" s="42"/>
      <c r="K32" s="42"/>
      <c r="L32" s="307">
        <v>0.21</v>
      </c>
      <c r="M32" s="308"/>
      <c r="N32" s="308"/>
      <c r="O32" s="308"/>
      <c r="P32" s="308"/>
      <c r="Q32" s="42"/>
      <c r="R32" s="42"/>
      <c r="S32" s="42"/>
      <c r="T32" s="42"/>
      <c r="U32" s="42"/>
      <c r="V32" s="42"/>
      <c r="W32" s="309">
        <f>ROUND(AZ94 + SUM(CD97:CD101), 2)</f>
        <v>0</v>
      </c>
      <c r="X32" s="308"/>
      <c r="Y32" s="308"/>
      <c r="Z32" s="308"/>
      <c r="AA32" s="308"/>
      <c r="AB32" s="308"/>
      <c r="AC32" s="308"/>
      <c r="AD32" s="308"/>
      <c r="AE32" s="308"/>
      <c r="AF32" s="42"/>
      <c r="AG32" s="42"/>
      <c r="AH32" s="42"/>
      <c r="AI32" s="42"/>
      <c r="AJ32" s="42"/>
      <c r="AK32" s="309">
        <f>ROUND(AV94 + SUM(BY97:BY101), 2)</f>
        <v>0</v>
      </c>
      <c r="AL32" s="308"/>
      <c r="AM32" s="308"/>
      <c r="AN32" s="308"/>
      <c r="AO32" s="308"/>
      <c r="AP32" s="42"/>
      <c r="AQ32" s="42"/>
      <c r="AR32" s="43"/>
      <c r="BE32" s="296"/>
    </row>
    <row r="33" spans="1:57" s="3" customFormat="1" ht="14.45" customHeight="1">
      <c r="B33" s="41"/>
      <c r="C33" s="42"/>
      <c r="D33" s="42"/>
      <c r="E33" s="42"/>
      <c r="F33" s="29" t="s">
        <v>48</v>
      </c>
      <c r="G33" s="42"/>
      <c r="H33" s="42"/>
      <c r="I33" s="42"/>
      <c r="J33" s="42"/>
      <c r="K33" s="42"/>
      <c r="L33" s="307">
        <v>0.15</v>
      </c>
      <c r="M33" s="308"/>
      <c r="N33" s="308"/>
      <c r="O33" s="308"/>
      <c r="P33" s="308"/>
      <c r="Q33" s="42"/>
      <c r="R33" s="42"/>
      <c r="S33" s="42"/>
      <c r="T33" s="42"/>
      <c r="U33" s="42"/>
      <c r="V33" s="42"/>
      <c r="W33" s="309">
        <f>ROUND(BA94 + SUM(CE97:CE101), 2)</f>
        <v>0</v>
      </c>
      <c r="X33" s="308"/>
      <c r="Y33" s="308"/>
      <c r="Z33" s="308"/>
      <c r="AA33" s="308"/>
      <c r="AB33" s="308"/>
      <c r="AC33" s="308"/>
      <c r="AD33" s="308"/>
      <c r="AE33" s="308"/>
      <c r="AF33" s="42"/>
      <c r="AG33" s="42"/>
      <c r="AH33" s="42"/>
      <c r="AI33" s="42"/>
      <c r="AJ33" s="42"/>
      <c r="AK33" s="309">
        <f>ROUND(AW94 + SUM(BZ97:BZ101), 2)</f>
        <v>0</v>
      </c>
      <c r="AL33" s="308"/>
      <c r="AM33" s="308"/>
      <c r="AN33" s="308"/>
      <c r="AO33" s="308"/>
      <c r="AP33" s="42"/>
      <c r="AQ33" s="42"/>
      <c r="AR33" s="43"/>
      <c r="BE33" s="296"/>
    </row>
    <row r="34" spans="1:57" s="3" customFormat="1" ht="14.45" hidden="1" customHeight="1">
      <c r="B34" s="41"/>
      <c r="C34" s="42"/>
      <c r="D34" s="42"/>
      <c r="E34" s="42"/>
      <c r="F34" s="29" t="s">
        <v>49</v>
      </c>
      <c r="G34" s="42"/>
      <c r="H34" s="42"/>
      <c r="I34" s="42"/>
      <c r="J34" s="42"/>
      <c r="K34" s="42"/>
      <c r="L34" s="307">
        <v>0.21</v>
      </c>
      <c r="M34" s="308"/>
      <c r="N34" s="308"/>
      <c r="O34" s="308"/>
      <c r="P34" s="308"/>
      <c r="Q34" s="42"/>
      <c r="R34" s="42"/>
      <c r="S34" s="42"/>
      <c r="T34" s="42"/>
      <c r="U34" s="42"/>
      <c r="V34" s="42"/>
      <c r="W34" s="309">
        <f>ROUND(BB94 + SUM(CF97:CF101), 2)</f>
        <v>0</v>
      </c>
      <c r="X34" s="308"/>
      <c r="Y34" s="308"/>
      <c r="Z34" s="308"/>
      <c r="AA34" s="308"/>
      <c r="AB34" s="308"/>
      <c r="AC34" s="308"/>
      <c r="AD34" s="308"/>
      <c r="AE34" s="308"/>
      <c r="AF34" s="42"/>
      <c r="AG34" s="42"/>
      <c r="AH34" s="42"/>
      <c r="AI34" s="42"/>
      <c r="AJ34" s="42"/>
      <c r="AK34" s="309">
        <v>0</v>
      </c>
      <c r="AL34" s="308"/>
      <c r="AM34" s="308"/>
      <c r="AN34" s="308"/>
      <c r="AO34" s="308"/>
      <c r="AP34" s="42"/>
      <c r="AQ34" s="42"/>
      <c r="AR34" s="43"/>
      <c r="BE34" s="296"/>
    </row>
    <row r="35" spans="1:57" s="3" customFormat="1" ht="14.45" hidden="1" customHeight="1">
      <c r="B35" s="41"/>
      <c r="C35" s="42"/>
      <c r="D35" s="42"/>
      <c r="E35" s="42"/>
      <c r="F35" s="29" t="s">
        <v>50</v>
      </c>
      <c r="G35" s="42"/>
      <c r="H35" s="42"/>
      <c r="I35" s="42"/>
      <c r="J35" s="42"/>
      <c r="K35" s="42"/>
      <c r="L35" s="307">
        <v>0.15</v>
      </c>
      <c r="M35" s="308"/>
      <c r="N35" s="308"/>
      <c r="O35" s="308"/>
      <c r="P35" s="308"/>
      <c r="Q35" s="42"/>
      <c r="R35" s="42"/>
      <c r="S35" s="42"/>
      <c r="T35" s="42"/>
      <c r="U35" s="42"/>
      <c r="V35" s="42"/>
      <c r="W35" s="309">
        <f>ROUND(BC94 + SUM(CG97:CG101), 2)</f>
        <v>0</v>
      </c>
      <c r="X35" s="308"/>
      <c r="Y35" s="308"/>
      <c r="Z35" s="308"/>
      <c r="AA35" s="308"/>
      <c r="AB35" s="308"/>
      <c r="AC35" s="308"/>
      <c r="AD35" s="308"/>
      <c r="AE35" s="308"/>
      <c r="AF35" s="42"/>
      <c r="AG35" s="42"/>
      <c r="AH35" s="42"/>
      <c r="AI35" s="42"/>
      <c r="AJ35" s="42"/>
      <c r="AK35" s="309">
        <v>0</v>
      </c>
      <c r="AL35" s="308"/>
      <c r="AM35" s="308"/>
      <c r="AN35" s="308"/>
      <c r="AO35" s="308"/>
      <c r="AP35" s="42"/>
      <c r="AQ35" s="42"/>
      <c r="AR35" s="43"/>
    </row>
    <row r="36" spans="1:57" s="3" customFormat="1" ht="14.45" hidden="1" customHeight="1">
      <c r="B36" s="41"/>
      <c r="C36" s="42"/>
      <c r="D36" s="42"/>
      <c r="E36" s="42"/>
      <c r="F36" s="29" t="s">
        <v>51</v>
      </c>
      <c r="G36" s="42"/>
      <c r="H36" s="42"/>
      <c r="I36" s="42"/>
      <c r="J36" s="42"/>
      <c r="K36" s="42"/>
      <c r="L36" s="307">
        <v>0</v>
      </c>
      <c r="M36" s="308"/>
      <c r="N36" s="308"/>
      <c r="O36" s="308"/>
      <c r="P36" s="308"/>
      <c r="Q36" s="42"/>
      <c r="R36" s="42"/>
      <c r="S36" s="42"/>
      <c r="T36" s="42"/>
      <c r="U36" s="42"/>
      <c r="V36" s="42"/>
      <c r="W36" s="309">
        <f>ROUND(BD94 + SUM(CH97:CH101), 2)</f>
        <v>0</v>
      </c>
      <c r="X36" s="308"/>
      <c r="Y36" s="308"/>
      <c r="Z36" s="308"/>
      <c r="AA36" s="308"/>
      <c r="AB36" s="308"/>
      <c r="AC36" s="308"/>
      <c r="AD36" s="308"/>
      <c r="AE36" s="308"/>
      <c r="AF36" s="42"/>
      <c r="AG36" s="42"/>
      <c r="AH36" s="42"/>
      <c r="AI36" s="42"/>
      <c r="AJ36" s="42"/>
      <c r="AK36" s="309">
        <v>0</v>
      </c>
      <c r="AL36" s="308"/>
      <c r="AM36" s="308"/>
      <c r="AN36" s="308"/>
      <c r="AO36" s="308"/>
      <c r="AP36" s="42"/>
      <c r="AQ36" s="42"/>
      <c r="AR36" s="43"/>
    </row>
    <row r="37" spans="1:57" s="2" customFormat="1" ht="6.9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5"/>
    </row>
    <row r="38" spans="1:57" s="2" customFormat="1" ht="25.9" customHeight="1">
      <c r="A38" s="35"/>
      <c r="B38" s="36"/>
      <c r="C38" s="44"/>
      <c r="D38" s="45" t="s">
        <v>52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7" t="s">
        <v>53</v>
      </c>
      <c r="U38" s="46"/>
      <c r="V38" s="46"/>
      <c r="W38" s="46"/>
      <c r="X38" s="310" t="s">
        <v>54</v>
      </c>
      <c r="Y38" s="311"/>
      <c r="Z38" s="311"/>
      <c r="AA38" s="311"/>
      <c r="AB38" s="311"/>
      <c r="AC38" s="46"/>
      <c r="AD38" s="46"/>
      <c r="AE38" s="46"/>
      <c r="AF38" s="46"/>
      <c r="AG38" s="46"/>
      <c r="AH38" s="46"/>
      <c r="AI38" s="46"/>
      <c r="AJ38" s="46"/>
      <c r="AK38" s="312">
        <f>SUM(AK29:AK36)</f>
        <v>0</v>
      </c>
      <c r="AL38" s="311"/>
      <c r="AM38" s="311"/>
      <c r="AN38" s="311"/>
      <c r="AO38" s="313"/>
      <c r="AP38" s="44"/>
      <c r="AQ38" s="44"/>
      <c r="AR38" s="38"/>
      <c r="BE38" s="35"/>
    </row>
    <row r="39" spans="1:57" s="2" customFormat="1" ht="6.95" customHeight="1">
      <c r="A39" s="35"/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  <c r="BE39" s="35"/>
    </row>
    <row r="40" spans="1:57" s="2" customFormat="1" ht="14.45" customHeight="1">
      <c r="A40" s="35"/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8"/>
      <c r="BE40" s="35"/>
    </row>
    <row r="41" spans="1:57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1:57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1:57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1:57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1:57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1:57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1:57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1:57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1:57" s="2" customFormat="1" ht="14.45" customHeight="1">
      <c r="B49" s="48"/>
      <c r="C49" s="49"/>
      <c r="D49" s="50" t="s">
        <v>55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56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1:57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1:57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1:57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1:57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1:57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1:57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1:57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1:57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1:57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5"/>
      <c r="B60" s="36"/>
      <c r="C60" s="37"/>
      <c r="D60" s="53" t="s">
        <v>57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3" t="s">
        <v>58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3" t="s">
        <v>57</v>
      </c>
      <c r="AI60" s="40"/>
      <c r="AJ60" s="40"/>
      <c r="AK60" s="40"/>
      <c r="AL60" s="40"/>
      <c r="AM60" s="53" t="s">
        <v>58</v>
      </c>
      <c r="AN60" s="40"/>
      <c r="AO60" s="40"/>
      <c r="AP60" s="37"/>
      <c r="AQ60" s="37"/>
      <c r="AR60" s="38"/>
      <c r="BE60" s="35"/>
    </row>
    <row r="61" spans="1:57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1:57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1:57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5"/>
      <c r="B64" s="36"/>
      <c r="C64" s="37"/>
      <c r="D64" s="50" t="s">
        <v>59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60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38"/>
      <c r="BE64" s="35"/>
    </row>
    <row r="65" spans="1:57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1:57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1:57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1:57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1:57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1:57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1:57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1:57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1:57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1:57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5"/>
      <c r="B75" s="36"/>
      <c r="C75" s="37"/>
      <c r="D75" s="53" t="s">
        <v>57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3" t="s">
        <v>58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3" t="s">
        <v>57</v>
      </c>
      <c r="AI75" s="40"/>
      <c r="AJ75" s="40"/>
      <c r="AK75" s="40"/>
      <c r="AL75" s="40"/>
      <c r="AM75" s="53" t="s">
        <v>58</v>
      </c>
      <c r="AN75" s="40"/>
      <c r="AO75" s="40"/>
      <c r="AP75" s="37"/>
      <c r="AQ75" s="37"/>
      <c r="AR75" s="38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38"/>
      <c r="BE77" s="35"/>
    </row>
    <row r="81" spans="1:91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38"/>
      <c r="BE81" s="35"/>
    </row>
    <row r="82" spans="1:91" s="2" customFormat="1" ht="24.95" customHeight="1">
      <c r="A82" s="35"/>
      <c r="B82" s="36"/>
      <c r="C82" s="23" t="s">
        <v>61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5"/>
    </row>
    <row r="83" spans="1:9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5"/>
    </row>
    <row r="84" spans="1:91" s="4" customFormat="1" ht="12" customHeight="1">
      <c r="B84" s="59"/>
      <c r="C84" s="29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705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1" s="5" customFormat="1" ht="36.950000000000003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68" t="str">
        <f>K6</f>
        <v>Chodník, ulice Virtova, Strakonice - Virt</v>
      </c>
      <c r="M85" s="269"/>
      <c r="N85" s="269"/>
      <c r="O85" s="269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  <c r="AK85" s="269"/>
      <c r="AL85" s="269"/>
      <c r="AM85" s="269"/>
      <c r="AN85" s="269"/>
      <c r="AO85" s="269"/>
      <c r="AP85" s="64"/>
      <c r="AQ85" s="64"/>
      <c r="AR85" s="65"/>
    </row>
    <row r="86" spans="1:9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5"/>
    </row>
    <row r="87" spans="1:91" s="2" customFormat="1" ht="12" customHeight="1">
      <c r="A87" s="35"/>
      <c r="B87" s="36"/>
      <c r="C87" s="29" t="s">
        <v>22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24</v>
      </c>
      <c r="AJ87" s="37"/>
      <c r="AK87" s="37"/>
      <c r="AL87" s="37"/>
      <c r="AM87" s="270" t="str">
        <f>IF(AN8= "","",AN8)</f>
        <v>18. 1. 2017</v>
      </c>
      <c r="AN87" s="270"/>
      <c r="AO87" s="37"/>
      <c r="AP87" s="37"/>
      <c r="AQ87" s="37"/>
      <c r="AR87" s="38"/>
      <c r="BE87" s="35"/>
    </row>
    <row r="88" spans="1:9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5"/>
    </row>
    <row r="89" spans="1:91" s="2" customFormat="1" ht="15.2" customHeight="1">
      <c r="A89" s="35"/>
      <c r="B89" s="36"/>
      <c r="C89" s="29" t="s">
        <v>28</v>
      </c>
      <c r="D89" s="37"/>
      <c r="E89" s="37"/>
      <c r="F89" s="37"/>
      <c r="G89" s="37"/>
      <c r="H89" s="37"/>
      <c r="I89" s="37"/>
      <c r="J89" s="37"/>
      <c r="K89" s="37"/>
      <c r="L89" s="60" t="str">
        <f>IF(E11= "","",E11)</f>
        <v xml:space="preserve">Město Strakonice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34</v>
      </c>
      <c r="AJ89" s="37"/>
      <c r="AK89" s="37"/>
      <c r="AL89" s="37"/>
      <c r="AM89" s="277" t="str">
        <f>IF(E17="","",E17)</f>
        <v>Ing. Pavel Bláha</v>
      </c>
      <c r="AN89" s="278"/>
      <c r="AO89" s="278"/>
      <c r="AP89" s="278"/>
      <c r="AQ89" s="37"/>
      <c r="AR89" s="38"/>
      <c r="AS89" s="271" t="s">
        <v>62</v>
      </c>
      <c r="AT89" s="272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91" s="2" customFormat="1" ht="15.2" customHeight="1">
      <c r="A90" s="35"/>
      <c r="B90" s="36"/>
      <c r="C90" s="29" t="s">
        <v>32</v>
      </c>
      <c r="D90" s="37"/>
      <c r="E90" s="37"/>
      <c r="F90" s="37"/>
      <c r="G90" s="37"/>
      <c r="H90" s="37"/>
      <c r="I90" s="37"/>
      <c r="J90" s="37"/>
      <c r="K90" s="37"/>
      <c r="L90" s="60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37</v>
      </c>
      <c r="AJ90" s="37"/>
      <c r="AK90" s="37"/>
      <c r="AL90" s="37"/>
      <c r="AM90" s="277" t="str">
        <f>IF(E20="","",E20)</f>
        <v xml:space="preserve">Ing. Karel Bernas </v>
      </c>
      <c r="AN90" s="278"/>
      <c r="AO90" s="278"/>
      <c r="AP90" s="278"/>
      <c r="AQ90" s="37"/>
      <c r="AR90" s="38"/>
      <c r="AS90" s="273"/>
      <c r="AT90" s="274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91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275"/>
      <c r="AT91" s="276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91" s="2" customFormat="1" ht="29.25" customHeight="1">
      <c r="A92" s="35"/>
      <c r="B92" s="36"/>
      <c r="C92" s="282" t="s">
        <v>63</v>
      </c>
      <c r="D92" s="280"/>
      <c r="E92" s="280"/>
      <c r="F92" s="280"/>
      <c r="G92" s="280"/>
      <c r="H92" s="74"/>
      <c r="I92" s="279" t="s">
        <v>64</v>
      </c>
      <c r="J92" s="280"/>
      <c r="K92" s="280"/>
      <c r="L92" s="280"/>
      <c r="M92" s="280"/>
      <c r="N92" s="280"/>
      <c r="O92" s="280"/>
      <c r="P92" s="280"/>
      <c r="Q92" s="280"/>
      <c r="R92" s="280"/>
      <c r="S92" s="280"/>
      <c r="T92" s="280"/>
      <c r="U92" s="280"/>
      <c r="V92" s="280"/>
      <c r="W92" s="280"/>
      <c r="X92" s="280"/>
      <c r="Y92" s="280"/>
      <c r="Z92" s="280"/>
      <c r="AA92" s="280"/>
      <c r="AB92" s="280"/>
      <c r="AC92" s="280"/>
      <c r="AD92" s="280"/>
      <c r="AE92" s="280"/>
      <c r="AF92" s="280"/>
      <c r="AG92" s="283" t="s">
        <v>65</v>
      </c>
      <c r="AH92" s="280"/>
      <c r="AI92" s="280"/>
      <c r="AJ92" s="280"/>
      <c r="AK92" s="280"/>
      <c r="AL92" s="280"/>
      <c r="AM92" s="280"/>
      <c r="AN92" s="279" t="s">
        <v>66</v>
      </c>
      <c r="AO92" s="280"/>
      <c r="AP92" s="281"/>
      <c r="AQ92" s="75" t="s">
        <v>67</v>
      </c>
      <c r="AR92" s="38"/>
      <c r="AS92" s="76" t="s">
        <v>68</v>
      </c>
      <c r="AT92" s="77" t="s">
        <v>69</v>
      </c>
      <c r="AU92" s="77" t="s">
        <v>70</v>
      </c>
      <c r="AV92" s="77" t="s">
        <v>71</v>
      </c>
      <c r="AW92" s="77" t="s">
        <v>72</v>
      </c>
      <c r="AX92" s="77" t="s">
        <v>73</v>
      </c>
      <c r="AY92" s="77" t="s">
        <v>74</v>
      </c>
      <c r="AZ92" s="77" t="s">
        <v>75</v>
      </c>
      <c r="BA92" s="77" t="s">
        <v>76</v>
      </c>
      <c r="BB92" s="77" t="s">
        <v>77</v>
      </c>
      <c r="BC92" s="77" t="s">
        <v>78</v>
      </c>
      <c r="BD92" s="78" t="s">
        <v>79</v>
      </c>
      <c r="BE92" s="35"/>
    </row>
    <row r="93" spans="1:91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1:91" s="6" customFormat="1" ht="32.450000000000003" customHeight="1">
      <c r="B94" s="82"/>
      <c r="C94" s="83" t="s">
        <v>80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91">
        <f>ROUND(AG95,2)</f>
        <v>0</v>
      </c>
      <c r="AH94" s="291"/>
      <c r="AI94" s="291"/>
      <c r="AJ94" s="291"/>
      <c r="AK94" s="291"/>
      <c r="AL94" s="291"/>
      <c r="AM94" s="291"/>
      <c r="AN94" s="292">
        <f>SUM(AG94,AT94)</f>
        <v>0</v>
      </c>
      <c r="AO94" s="292"/>
      <c r="AP94" s="292"/>
      <c r="AQ94" s="86" t="s">
        <v>1</v>
      </c>
      <c r="AR94" s="87"/>
      <c r="AS94" s="88">
        <f>ROUND(AS95,2)</f>
        <v>0</v>
      </c>
      <c r="AT94" s="89">
        <f>ROUND(SUM(AV94:AW94),2)</f>
        <v>0</v>
      </c>
      <c r="AU94" s="90">
        <f>ROUND(AU95,5)</f>
        <v>0</v>
      </c>
      <c r="AV94" s="89">
        <f>ROUND(AZ94*L32,2)</f>
        <v>0</v>
      </c>
      <c r="AW94" s="89">
        <f>ROUND(BA94*L33,2)</f>
        <v>0</v>
      </c>
      <c r="AX94" s="89">
        <f>ROUND(BB94*L32,2)</f>
        <v>0</v>
      </c>
      <c r="AY94" s="89">
        <f>ROUND(BC94*L33,2)</f>
        <v>0</v>
      </c>
      <c r="AZ94" s="89">
        <f>ROUND(AZ95,2)</f>
        <v>0</v>
      </c>
      <c r="BA94" s="89">
        <f>ROUND(BA95,2)</f>
        <v>0</v>
      </c>
      <c r="BB94" s="89">
        <f>ROUND(BB95,2)</f>
        <v>0</v>
      </c>
      <c r="BC94" s="89">
        <f>ROUND(BC95,2)</f>
        <v>0</v>
      </c>
      <c r="BD94" s="91">
        <f>ROUND(BD95,2)</f>
        <v>0</v>
      </c>
      <c r="BS94" s="92" t="s">
        <v>81</v>
      </c>
      <c r="BT94" s="92" t="s">
        <v>82</v>
      </c>
      <c r="BU94" s="93" t="s">
        <v>83</v>
      </c>
      <c r="BV94" s="92" t="s">
        <v>84</v>
      </c>
      <c r="BW94" s="92" t="s">
        <v>5</v>
      </c>
      <c r="BX94" s="92" t="s">
        <v>85</v>
      </c>
      <c r="CL94" s="92" t="s">
        <v>1</v>
      </c>
    </row>
    <row r="95" spans="1:91" s="7" customFormat="1" ht="16.5" customHeight="1">
      <c r="A95" s="94" t="s">
        <v>86</v>
      </c>
      <c r="B95" s="95"/>
      <c r="C95" s="96"/>
      <c r="D95" s="284" t="s">
        <v>87</v>
      </c>
      <c r="E95" s="284"/>
      <c r="F95" s="284"/>
      <c r="G95" s="284"/>
      <c r="H95" s="284"/>
      <c r="I95" s="97"/>
      <c r="J95" s="284" t="s">
        <v>88</v>
      </c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5">
        <f>'01 - Chodník'!J32</f>
        <v>0</v>
      </c>
      <c r="AH95" s="286"/>
      <c r="AI95" s="286"/>
      <c r="AJ95" s="286"/>
      <c r="AK95" s="286"/>
      <c r="AL95" s="286"/>
      <c r="AM95" s="286"/>
      <c r="AN95" s="285">
        <f>SUM(AG95,AT95)</f>
        <v>0</v>
      </c>
      <c r="AO95" s="286"/>
      <c r="AP95" s="286"/>
      <c r="AQ95" s="98" t="s">
        <v>89</v>
      </c>
      <c r="AR95" s="99"/>
      <c r="AS95" s="100">
        <v>0</v>
      </c>
      <c r="AT95" s="101">
        <f>ROUND(SUM(AV95:AW95),2)</f>
        <v>0</v>
      </c>
      <c r="AU95" s="102">
        <f>'01 - Chodník'!P137</f>
        <v>0</v>
      </c>
      <c r="AV95" s="101">
        <f>'01 - Chodník'!J35</f>
        <v>0</v>
      </c>
      <c r="AW95" s="101">
        <f>'01 - Chodník'!J36</f>
        <v>0</v>
      </c>
      <c r="AX95" s="101">
        <f>'01 - Chodník'!J37</f>
        <v>0</v>
      </c>
      <c r="AY95" s="101">
        <f>'01 - Chodník'!J38</f>
        <v>0</v>
      </c>
      <c r="AZ95" s="101">
        <f>'01 - Chodník'!F35</f>
        <v>0</v>
      </c>
      <c r="BA95" s="101">
        <f>'01 - Chodník'!F36</f>
        <v>0</v>
      </c>
      <c r="BB95" s="101">
        <f>'01 - Chodník'!F37</f>
        <v>0</v>
      </c>
      <c r="BC95" s="101">
        <f>'01 - Chodník'!F38</f>
        <v>0</v>
      </c>
      <c r="BD95" s="103">
        <f>'01 - Chodník'!F39</f>
        <v>0</v>
      </c>
      <c r="BT95" s="104" t="s">
        <v>21</v>
      </c>
      <c r="BV95" s="104" t="s">
        <v>84</v>
      </c>
      <c r="BW95" s="104" t="s">
        <v>90</v>
      </c>
      <c r="BX95" s="104" t="s">
        <v>5</v>
      </c>
      <c r="CL95" s="104" t="s">
        <v>1</v>
      </c>
      <c r="CM95" s="104" t="s">
        <v>91</v>
      </c>
    </row>
    <row r="96" spans="1:91" ht="11.25"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0"/>
    </row>
    <row r="97" spans="1:89" s="2" customFormat="1" ht="30" customHeight="1">
      <c r="A97" s="35"/>
      <c r="B97" s="36"/>
      <c r="C97" s="83" t="s">
        <v>92</v>
      </c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292">
        <f>ROUND(SUM(AG98:AG101), 2)</f>
        <v>0</v>
      </c>
      <c r="AH97" s="292"/>
      <c r="AI97" s="292"/>
      <c r="AJ97" s="292"/>
      <c r="AK97" s="292"/>
      <c r="AL97" s="292"/>
      <c r="AM97" s="292"/>
      <c r="AN97" s="292">
        <f>ROUND(SUM(AN98:AN101), 2)</f>
        <v>0</v>
      </c>
      <c r="AO97" s="292"/>
      <c r="AP97" s="292"/>
      <c r="AQ97" s="105"/>
      <c r="AR97" s="38"/>
      <c r="AS97" s="76" t="s">
        <v>93</v>
      </c>
      <c r="AT97" s="77" t="s">
        <v>94</v>
      </c>
      <c r="AU97" s="77" t="s">
        <v>46</v>
      </c>
      <c r="AV97" s="78" t="s">
        <v>69</v>
      </c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89" s="2" customFormat="1" ht="19.899999999999999" customHeight="1">
      <c r="A98" s="35"/>
      <c r="B98" s="36"/>
      <c r="C98" s="37"/>
      <c r="D98" s="289" t="s">
        <v>95</v>
      </c>
      <c r="E98" s="289"/>
      <c r="F98" s="289"/>
      <c r="G98" s="289"/>
      <c r="H98" s="289"/>
      <c r="I98" s="289"/>
      <c r="J98" s="289"/>
      <c r="K98" s="289"/>
      <c r="L98" s="289"/>
      <c r="M98" s="289"/>
      <c r="N98" s="289"/>
      <c r="O98" s="289"/>
      <c r="P98" s="289"/>
      <c r="Q98" s="289"/>
      <c r="R98" s="289"/>
      <c r="S98" s="289"/>
      <c r="T98" s="289"/>
      <c r="U98" s="289"/>
      <c r="V98" s="289"/>
      <c r="W98" s="289"/>
      <c r="X98" s="289"/>
      <c r="Y98" s="289"/>
      <c r="Z98" s="289"/>
      <c r="AA98" s="289"/>
      <c r="AB98" s="289"/>
      <c r="AC98" s="37"/>
      <c r="AD98" s="37"/>
      <c r="AE98" s="37"/>
      <c r="AF98" s="37"/>
      <c r="AG98" s="287">
        <f>ROUND(AG94 * AS98, 2)</f>
        <v>0</v>
      </c>
      <c r="AH98" s="288"/>
      <c r="AI98" s="288"/>
      <c r="AJ98" s="288"/>
      <c r="AK98" s="288"/>
      <c r="AL98" s="288"/>
      <c r="AM98" s="288"/>
      <c r="AN98" s="288">
        <f>ROUND(AG98 + AV98, 2)</f>
        <v>0</v>
      </c>
      <c r="AO98" s="288"/>
      <c r="AP98" s="288"/>
      <c r="AQ98" s="37"/>
      <c r="AR98" s="38"/>
      <c r="AS98" s="108">
        <v>0</v>
      </c>
      <c r="AT98" s="109" t="s">
        <v>96</v>
      </c>
      <c r="AU98" s="109" t="s">
        <v>47</v>
      </c>
      <c r="AV98" s="110">
        <f>ROUND(IF(AU98="základní",AG98*L32,IF(AU98="snížená",AG98*L33,0)), 2)</f>
        <v>0</v>
      </c>
      <c r="AW98" s="35"/>
      <c r="AX98" s="35"/>
      <c r="AY98" s="35"/>
      <c r="AZ98" s="35"/>
      <c r="BA98" s="35"/>
      <c r="BB98" s="35"/>
      <c r="BC98" s="35"/>
      <c r="BD98" s="35"/>
      <c r="BE98" s="35"/>
      <c r="BV98" s="17" t="s">
        <v>97</v>
      </c>
      <c r="BY98" s="111">
        <f>IF(AU98="základní",AV98,0)</f>
        <v>0</v>
      </c>
      <c r="BZ98" s="111">
        <f>IF(AU98="snížená",AV98,0)</f>
        <v>0</v>
      </c>
      <c r="CA98" s="111">
        <v>0</v>
      </c>
      <c r="CB98" s="111">
        <v>0</v>
      </c>
      <c r="CC98" s="111">
        <v>0</v>
      </c>
      <c r="CD98" s="111">
        <f>IF(AU98="základní",AG98,0)</f>
        <v>0</v>
      </c>
      <c r="CE98" s="111">
        <f>IF(AU98="snížená",AG98,0)</f>
        <v>0</v>
      </c>
      <c r="CF98" s="111">
        <f>IF(AU98="zákl. přenesená",AG98,0)</f>
        <v>0</v>
      </c>
      <c r="CG98" s="111">
        <f>IF(AU98="sníž. přenesená",AG98,0)</f>
        <v>0</v>
      </c>
      <c r="CH98" s="111">
        <f>IF(AU98="nulová",AG98,0)</f>
        <v>0</v>
      </c>
      <c r="CI98" s="17">
        <f>IF(AU98="základní",1,IF(AU98="snížená",2,IF(AU98="zákl. přenesená",4,IF(AU98="sníž. přenesená",5,3))))</f>
        <v>1</v>
      </c>
      <c r="CJ98" s="17">
        <f>IF(AT98="stavební čast",1,IF(AT98="investiční čast",2,3))</f>
        <v>1</v>
      </c>
      <c r="CK98" s="17" t="str">
        <f>IF(D98="Vyplň vlastní","","x")</f>
        <v>x</v>
      </c>
    </row>
    <row r="99" spans="1:89" s="2" customFormat="1" ht="19.899999999999999" customHeight="1">
      <c r="A99" s="35"/>
      <c r="B99" s="36"/>
      <c r="C99" s="37"/>
      <c r="D99" s="290" t="s">
        <v>98</v>
      </c>
      <c r="E99" s="289"/>
      <c r="F99" s="289"/>
      <c r="G99" s="289"/>
      <c r="H99" s="289"/>
      <c r="I99" s="289"/>
      <c r="J99" s="289"/>
      <c r="K99" s="289"/>
      <c r="L99" s="289"/>
      <c r="M99" s="289"/>
      <c r="N99" s="289"/>
      <c r="O99" s="289"/>
      <c r="P99" s="289"/>
      <c r="Q99" s="289"/>
      <c r="R99" s="289"/>
      <c r="S99" s="289"/>
      <c r="T99" s="289"/>
      <c r="U99" s="289"/>
      <c r="V99" s="289"/>
      <c r="W99" s="289"/>
      <c r="X99" s="289"/>
      <c r="Y99" s="289"/>
      <c r="Z99" s="289"/>
      <c r="AA99" s="289"/>
      <c r="AB99" s="289"/>
      <c r="AC99" s="37"/>
      <c r="AD99" s="37"/>
      <c r="AE99" s="37"/>
      <c r="AF99" s="37"/>
      <c r="AG99" s="287">
        <f>ROUND(AG94 * AS99, 2)</f>
        <v>0</v>
      </c>
      <c r="AH99" s="288"/>
      <c r="AI99" s="288"/>
      <c r="AJ99" s="288"/>
      <c r="AK99" s="288"/>
      <c r="AL99" s="288"/>
      <c r="AM99" s="288"/>
      <c r="AN99" s="288">
        <f>ROUND(AG99 + AV99, 2)</f>
        <v>0</v>
      </c>
      <c r="AO99" s="288"/>
      <c r="AP99" s="288"/>
      <c r="AQ99" s="37"/>
      <c r="AR99" s="38"/>
      <c r="AS99" s="108">
        <v>0</v>
      </c>
      <c r="AT99" s="109" t="s">
        <v>96</v>
      </c>
      <c r="AU99" s="109" t="s">
        <v>47</v>
      </c>
      <c r="AV99" s="110">
        <f>ROUND(IF(AU99="základní",AG99*L32,IF(AU99="snížená",AG99*L33,0)), 2)</f>
        <v>0</v>
      </c>
      <c r="AW99" s="35"/>
      <c r="AX99" s="35"/>
      <c r="AY99" s="35"/>
      <c r="AZ99" s="35"/>
      <c r="BA99" s="35"/>
      <c r="BB99" s="35"/>
      <c r="BC99" s="35"/>
      <c r="BD99" s="35"/>
      <c r="BE99" s="35"/>
      <c r="BV99" s="17" t="s">
        <v>99</v>
      </c>
      <c r="BY99" s="111">
        <f>IF(AU99="základní",AV99,0)</f>
        <v>0</v>
      </c>
      <c r="BZ99" s="111">
        <f>IF(AU99="snížená",AV99,0)</f>
        <v>0</v>
      </c>
      <c r="CA99" s="111">
        <v>0</v>
      </c>
      <c r="CB99" s="111">
        <v>0</v>
      </c>
      <c r="CC99" s="111">
        <v>0</v>
      </c>
      <c r="CD99" s="111">
        <f>IF(AU99="základní",AG99,0)</f>
        <v>0</v>
      </c>
      <c r="CE99" s="111">
        <f>IF(AU99="snížená",AG99,0)</f>
        <v>0</v>
      </c>
      <c r="CF99" s="111">
        <f>IF(AU99="zákl. přenesená",AG99,0)</f>
        <v>0</v>
      </c>
      <c r="CG99" s="111">
        <f>IF(AU99="sníž. přenesená",AG99,0)</f>
        <v>0</v>
      </c>
      <c r="CH99" s="111">
        <f>IF(AU99="nulová",AG99,0)</f>
        <v>0</v>
      </c>
      <c r="CI99" s="17">
        <f>IF(AU99="základní",1,IF(AU99="snížená",2,IF(AU99="zákl. přenesená",4,IF(AU99="sníž. přenesená",5,3))))</f>
        <v>1</v>
      </c>
      <c r="CJ99" s="17">
        <f>IF(AT99="stavební čast",1,IF(AT99="investiční čast",2,3))</f>
        <v>1</v>
      </c>
      <c r="CK99" s="17" t="str">
        <f>IF(D99="Vyplň vlastní","","x")</f>
        <v/>
      </c>
    </row>
    <row r="100" spans="1:89" s="2" customFormat="1" ht="19.899999999999999" customHeight="1">
      <c r="A100" s="35"/>
      <c r="B100" s="36"/>
      <c r="C100" s="37"/>
      <c r="D100" s="290" t="s">
        <v>98</v>
      </c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  <c r="O100" s="289"/>
      <c r="P100" s="289"/>
      <c r="Q100" s="289"/>
      <c r="R100" s="289"/>
      <c r="S100" s="289"/>
      <c r="T100" s="289"/>
      <c r="U100" s="289"/>
      <c r="V100" s="289"/>
      <c r="W100" s="289"/>
      <c r="X100" s="289"/>
      <c r="Y100" s="289"/>
      <c r="Z100" s="289"/>
      <c r="AA100" s="289"/>
      <c r="AB100" s="289"/>
      <c r="AC100" s="37"/>
      <c r="AD100" s="37"/>
      <c r="AE100" s="37"/>
      <c r="AF100" s="37"/>
      <c r="AG100" s="287">
        <f>ROUND(AG94 * AS100, 2)</f>
        <v>0</v>
      </c>
      <c r="AH100" s="288"/>
      <c r="AI100" s="288"/>
      <c r="AJ100" s="288"/>
      <c r="AK100" s="288"/>
      <c r="AL100" s="288"/>
      <c r="AM100" s="288"/>
      <c r="AN100" s="288">
        <f>ROUND(AG100 + AV100, 2)</f>
        <v>0</v>
      </c>
      <c r="AO100" s="288"/>
      <c r="AP100" s="288"/>
      <c r="AQ100" s="37"/>
      <c r="AR100" s="38"/>
      <c r="AS100" s="108">
        <v>0</v>
      </c>
      <c r="AT100" s="109" t="s">
        <v>96</v>
      </c>
      <c r="AU100" s="109" t="s">
        <v>47</v>
      </c>
      <c r="AV100" s="110">
        <f>ROUND(IF(AU100="základní",AG100*L32,IF(AU100="snížená",AG100*L33,0)), 2)</f>
        <v>0</v>
      </c>
      <c r="AW100" s="35"/>
      <c r="AX100" s="35"/>
      <c r="AY100" s="35"/>
      <c r="AZ100" s="35"/>
      <c r="BA100" s="35"/>
      <c r="BB100" s="35"/>
      <c r="BC100" s="35"/>
      <c r="BD100" s="35"/>
      <c r="BE100" s="35"/>
      <c r="BV100" s="17" t="s">
        <v>99</v>
      </c>
      <c r="BY100" s="111">
        <f>IF(AU100="základní",AV100,0)</f>
        <v>0</v>
      </c>
      <c r="BZ100" s="111">
        <f>IF(AU100="snížená",AV100,0)</f>
        <v>0</v>
      </c>
      <c r="CA100" s="111">
        <v>0</v>
      </c>
      <c r="CB100" s="111">
        <v>0</v>
      </c>
      <c r="CC100" s="111">
        <v>0</v>
      </c>
      <c r="CD100" s="111">
        <f>IF(AU100="základní",AG100,0)</f>
        <v>0</v>
      </c>
      <c r="CE100" s="111">
        <f>IF(AU100="snížená",AG100,0)</f>
        <v>0</v>
      </c>
      <c r="CF100" s="111">
        <f>IF(AU100="zákl. přenesená",AG100,0)</f>
        <v>0</v>
      </c>
      <c r="CG100" s="111">
        <f>IF(AU100="sníž. přenesená",AG100,0)</f>
        <v>0</v>
      </c>
      <c r="CH100" s="111">
        <f>IF(AU100="nulová",AG100,0)</f>
        <v>0</v>
      </c>
      <c r="CI100" s="17">
        <f>IF(AU100="základní",1,IF(AU100="snížená",2,IF(AU100="zákl. přenesená",4,IF(AU100="sníž. přenesená",5,3))))</f>
        <v>1</v>
      </c>
      <c r="CJ100" s="17">
        <f>IF(AT100="stavební čast",1,IF(AT100="investiční čast",2,3))</f>
        <v>1</v>
      </c>
      <c r="CK100" s="17" t="str">
        <f>IF(D100="Vyplň vlastní","","x")</f>
        <v/>
      </c>
    </row>
    <row r="101" spans="1:89" s="2" customFormat="1" ht="19.899999999999999" customHeight="1">
      <c r="A101" s="35"/>
      <c r="B101" s="36"/>
      <c r="C101" s="37"/>
      <c r="D101" s="290" t="s">
        <v>98</v>
      </c>
      <c r="E101" s="289"/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89"/>
      <c r="AB101" s="289"/>
      <c r="AC101" s="37"/>
      <c r="AD101" s="37"/>
      <c r="AE101" s="37"/>
      <c r="AF101" s="37"/>
      <c r="AG101" s="287">
        <f>ROUND(AG94 * AS101, 2)</f>
        <v>0</v>
      </c>
      <c r="AH101" s="288"/>
      <c r="AI101" s="288"/>
      <c r="AJ101" s="288"/>
      <c r="AK101" s="288"/>
      <c r="AL101" s="288"/>
      <c r="AM101" s="288"/>
      <c r="AN101" s="288">
        <f>ROUND(AG101 + AV101, 2)</f>
        <v>0</v>
      </c>
      <c r="AO101" s="288"/>
      <c r="AP101" s="288"/>
      <c r="AQ101" s="37"/>
      <c r="AR101" s="38"/>
      <c r="AS101" s="112">
        <v>0</v>
      </c>
      <c r="AT101" s="113" t="s">
        <v>96</v>
      </c>
      <c r="AU101" s="113" t="s">
        <v>47</v>
      </c>
      <c r="AV101" s="114">
        <f>ROUND(IF(AU101="základní",AG101*L32,IF(AU101="snížená",AG101*L33,0)), 2)</f>
        <v>0</v>
      </c>
      <c r="AW101" s="35"/>
      <c r="AX101" s="35"/>
      <c r="AY101" s="35"/>
      <c r="AZ101" s="35"/>
      <c r="BA101" s="35"/>
      <c r="BB101" s="35"/>
      <c r="BC101" s="35"/>
      <c r="BD101" s="35"/>
      <c r="BE101" s="35"/>
      <c r="BV101" s="17" t="s">
        <v>99</v>
      </c>
      <c r="BY101" s="111">
        <f>IF(AU101="základní",AV101,0)</f>
        <v>0</v>
      </c>
      <c r="BZ101" s="111">
        <f>IF(AU101="snížená",AV101,0)</f>
        <v>0</v>
      </c>
      <c r="CA101" s="111">
        <v>0</v>
      </c>
      <c r="CB101" s="111">
        <v>0</v>
      </c>
      <c r="CC101" s="111">
        <v>0</v>
      </c>
      <c r="CD101" s="111">
        <f>IF(AU101="základní",AG101,0)</f>
        <v>0</v>
      </c>
      <c r="CE101" s="111">
        <f>IF(AU101="snížená",AG101,0)</f>
        <v>0</v>
      </c>
      <c r="CF101" s="111">
        <f>IF(AU101="zákl. přenesená",AG101,0)</f>
        <v>0</v>
      </c>
      <c r="CG101" s="111">
        <f>IF(AU101="sníž. přenesená",AG101,0)</f>
        <v>0</v>
      </c>
      <c r="CH101" s="111">
        <f>IF(AU101="nulová",AG101,0)</f>
        <v>0</v>
      </c>
      <c r="CI101" s="17">
        <f>IF(AU101="základní",1,IF(AU101="snížená",2,IF(AU101="zákl. přenesená",4,IF(AU101="sníž. přenesená",5,3))))</f>
        <v>1</v>
      </c>
      <c r="CJ101" s="17">
        <f>IF(AT101="stavební čast",1,IF(AT101="investiční čast",2,3))</f>
        <v>1</v>
      </c>
      <c r="CK101" s="17" t="str">
        <f>IF(D101="Vyplň vlastní","","x")</f>
        <v/>
      </c>
    </row>
    <row r="102" spans="1:89" s="2" customFormat="1" ht="10.9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8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89" s="2" customFormat="1" ht="30" customHeight="1">
      <c r="A103" s="35"/>
      <c r="B103" s="36"/>
      <c r="C103" s="115" t="s">
        <v>100</v>
      </c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293">
        <f>ROUND(AG94 + AG97, 2)</f>
        <v>0</v>
      </c>
      <c r="AH103" s="293"/>
      <c r="AI103" s="293"/>
      <c r="AJ103" s="293"/>
      <c r="AK103" s="293"/>
      <c r="AL103" s="293"/>
      <c r="AM103" s="293"/>
      <c r="AN103" s="293">
        <f>ROUND(AN94 + AN97, 2)</f>
        <v>0</v>
      </c>
      <c r="AO103" s="293"/>
      <c r="AP103" s="293"/>
      <c r="AQ103" s="116"/>
      <c r="AR103" s="38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89" s="2" customFormat="1" ht="6.95" customHeight="1">
      <c r="A104" s="35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38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</sheetData>
  <sheetProtection algorithmName="SHA-512" hashValue="2v5S/7KAJlM7X9o32rJbTWFmTS9Ta6zS922A+d+gUm/7TeDUpuFQsRvda9SdsAD9K86uykC/E65Rc/Bt61gkdg==" saltValue="nUZk6u2AqhDPBUiNwXtByKxH1B2DkFvg72788GUWnzc/hktbFU8MgoPcV+bbu4poE9K7xjySmUbdXQ5SXobBOA==" spinCount="100000" sheet="1" objects="1" scenarios="1" formatColumns="0" formatRows="0"/>
  <mergeCells count="60">
    <mergeCell ref="AR2:BE2"/>
    <mergeCell ref="AK36:AO36"/>
    <mergeCell ref="L36:P36"/>
    <mergeCell ref="W36:AE36"/>
    <mergeCell ref="X38:AB38"/>
    <mergeCell ref="AK38:AO38"/>
    <mergeCell ref="L34:P34"/>
    <mergeCell ref="AK34:AO34"/>
    <mergeCell ref="W34:AE34"/>
    <mergeCell ref="W35:AE35"/>
    <mergeCell ref="L35:P35"/>
    <mergeCell ref="AK35:AO35"/>
    <mergeCell ref="W32:AE32"/>
    <mergeCell ref="AK32:AO32"/>
    <mergeCell ref="L33:P33"/>
    <mergeCell ref="AK33:AO33"/>
    <mergeCell ref="W33:AE33"/>
    <mergeCell ref="AG97:AM97"/>
    <mergeCell ref="AN97:AP97"/>
    <mergeCell ref="AG103:AM103"/>
    <mergeCell ref="AN103:AP103"/>
    <mergeCell ref="BE5:BE34"/>
    <mergeCell ref="K5:AO5"/>
    <mergeCell ref="K6:AO6"/>
    <mergeCell ref="E14:AJ14"/>
    <mergeCell ref="E23:AN23"/>
    <mergeCell ref="AK26:AO26"/>
    <mergeCell ref="AK27:AO27"/>
    <mergeCell ref="AK29:AO29"/>
    <mergeCell ref="W31:AE31"/>
    <mergeCell ref="L31:P31"/>
    <mergeCell ref="AK31:AO31"/>
    <mergeCell ref="L32:P32"/>
    <mergeCell ref="D100:AB100"/>
    <mergeCell ref="AG100:AM100"/>
    <mergeCell ref="AN100:AP100"/>
    <mergeCell ref="D101:AB101"/>
    <mergeCell ref="AG101:AM101"/>
    <mergeCell ref="AN101:AP101"/>
    <mergeCell ref="AG98:AM98"/>
    <mergeCell ref="D98:AB98"/>
    <mergeCell ref="AN98:AP98"/>
    <mergeCell ref="AG99:AM99"/>
    <mergeCell ref="D99:AB99"/>
    <mergeCell ref="AN99:AP99"/>
    <mergeCell ref="AN92:AP92"/>
    <mergeCell ref="C92:G92"/>
    <mergeCell ref="AG92:AM92"/>
    <mergeCell ref="I92:AF92"/>
    <mergeCell ref="J95:AF95"/>
    <mergeCell ref="D95:H95"/>
    <mergeCell ref="AN95:AP95"/>
    <mergeCell ref="AG95:AM95"/>
    <mergeCell ref="AG94:AM94"/>
    <mergeCell ref="AN94:AP94"/>
    <mergeCell ref="L85:AO85"/>
    <mergeCell ref="AM87:AN87"/>
    <mergeCell ref="AS89:AT91"/>
    <mergeCell ref="AM89:AP89"/>
    <mergeCell ref="AM90:AP90"/>
  </mergeCells>
  <dataValidations count="2">
    <dataValidation type="list" allowBlank="1" showInputMessage="1" showErrorMessage="1" error="Povoleny jsou hodnoty základní, snížená, zákl. přenesená, sníž. přenesená, nulová." sqref="AU97:AU101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7:AT101">
      <formula1>"stavební čast, technologická čast, investiční čast"</formula1>
    </dataValidation>
  </dataValidations>
  <hyperlinks>
    <hyperlink ref="A95" location="'01 - Chodník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2"/>
  <sheetViews>
    <sheetView showGridLines="0" topLeftCell="A157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17" t="s">
        <v>90</v>
      </c>
    </row>
    <row r="3" spans="1:46" s="1" customFormat="1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20"/>
      <c r="AT3" s="17" t="s">
        <v>91</v>
      </c>
    </row>
    <row r="4" spans="1:46" s="1" customFormat="1" ht="24.95" customHeight="1">
      <c r="B4" s="20"/>
      <c r="D4" s="120" t="s">
        <v>101</v>
      </c>
      <c r="L4" s="20"/>
      <c r="M4" s="121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22" t="s">
        <v>16</v>
      </c>
      <c r="L6" s="20"/>
    </row>
    <row r="7" spans="1:46" s="1" customFormat="1" ht="16.5" customHeight="1">
      <c r="B7" s="20"/>
      <c r="E7" s="315" t="str">
        <f>'Rekapitulace stavby'!K6</f>
        <v>Chodník, ulice Virtova, Strakonice - Virt</v>
      </c>
      <c r="F7" s="316"/>
      <c r="G7" s="316"/>
      <c r="H7" s="316"/>
      <c r="L7" s="20"/>
    </row>
    <row r="8" spans="1:46" s="2" customFormat="1" ht="12" customHeight="1">
      <c r="A8" s="35"/>
      <c r="B8" s="38"/>
      <c r="C8" s="35"/>
      <c r="D8" s="122" t="s">
        <v>102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38"/>
      <c r="C9" s="35"/>
      <c r="D9" s="35"/>
      <c r="E9" s="317" t="s">
        <v>103</v>
      </c>
      <c r="F9" s="318"/>
      <c r="G9" s="318"/>
      <c r="H9" s="318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38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38"/>
      <c r="C11" s="35"/>
      <c r="D11" s="122" t="s">
        <v>19</v>
      </c>
      <c r="E11" s="35"/>
      <c r="F11" s="123" t="s">
        <v>1</v>
      </c>
      <c r="G11" s="35"/>
      <c r="H11" s="35"/>
      <c r="I11" s="122" t="s">
        <v>20</v>
      </c>
      <c r="J11" s="123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38"/>
      <c r="C12" s="35"/>
      <c r="D12" s="122" t="s">
        <v>22</v>
      </c>
      <c r="E12" s="35"/>
      <c r="F12" s="123" t="s">
        <v>23</v>
      </c>
      <c r="G12" s="35"/>
      <c r="H12" s="35"/>
      <c r="I12" s="122" t="s">
        <v>24</v>
      </c>
      <c r="J12" s="124" t="str">
        <f>'Rekapitulace stavby'!AN8</f>
        <v>18. 1. 2017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38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38"/>
      <c r="C14" s="35"/>
      <c r="D14" s="122" t="s">
        <v>28</v>
      </c>
      <c r="E14" s="35"/>
      <c r="F14" s="35"/>
      <c r="G14" s="35"/>
      <c r="H14" s="35"/>
      <c r="I14" s="122" t="s">
        <v>29</v>
      </c>
      <c r="J14" s="123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38"/>
      <c r="C15" s="35"/>
      <c r="D15" s="35"/>
      <c r="E15" s="123" t="s">
        <v>30</v>
      </c>
      <c r="F15" s="35"/>
      <c r="G15" s="35"/>
      <c r="H15" s="35"/>
      <c r="I15" s="122" t="s">
        <v>31</v>
      </c>
      <c r="J15" s="123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38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8"/>
      <c r="C17" s="35"/>
      <c r="D17" s="122" t="s">
        <v>32</v>
      </c>
      <c r="E17" s="35"/>
      <c r="F17" s="35"/>
      <c r="G17" s="35"/>
      <c r="H17" s="35"/>
      <c r="I17" s="122" t="s">
        <v>29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8"/>
      <c r="C18" s="35"/>
      <c r="D18" s="35"/>
      <c r="E18" s="319" t="str">
        <f>'Rekapitulace stavby'!E14</f>
        <v>Vyplň údaj</v>
      </c>
      <c r="F18" s="320"/>
      <c r="G18" s="320"/>
      <c r="H18" s="320"/>
      <c r="I18" s="122" t="s">
        <v>31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8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8"/>
      <c r="C20" s="35"/>
      <c r="D20" s="122" t="s">
        <v>34</v>
      </c>
      <c r="E20" s="35"/>
      <c r="F20" s="35"/>
      <c r="G20" s="35"/>
      <c r="H20" s="35"/>
      <c r="I20" s="122" t="s">
        <v>29</v>
      </c>
      <c r="J20" s="123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8"/>
      <c r="C21" s="35"/>
      <c r="D21" s="35"/>
      <c r="E21" s="123" t="s">
        <v>35</v>
      </c>
      <c r="F21" s="35"/>
      <c r="G21" s="35"/>
      <c r="H21" s="35"/>
      <c r="I21" s="122" t="s">
        <v>31</v>
      </c>
      <c r="J21" s="123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8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8"/>
      <c r="C23" s="35"/>
      <c r="D23" s="122" t="s">
        <v>37</v>
      </c>
      <c r="E23" s="35"/>
      <c r="F23" s="35"/>
      <c r="G23" s="35"/>
      <c r="H23" s="35"/>
      <c r="I23" s="122" t="s">
        <v>29</v>
      </c>
      <c r="J23" s="123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8"/>
      <c r="C24" s="35"/>
      <c r="D24" s="35"/>
      <c r="E24" s="123" t="s">
        <v>38</v>
      </c>
      <c r="F24" s="35"/>
      <c r="G24" s="35"/>
      <c r="H24" s="35"/>
      <c r="I24" s="122" t="s">
        <v>31</v>
      </c>
      <c r="J24" s="123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8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8"/>
      <c r="C26" s="35"/>
      <c r="D26" s="122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5"/>
      <c r="B27" s="126"/>
      <c r="C27" s="125"/>
      <c r="D27" s="125"/>
      <c r="E27" s="321" t="s">
        <v>1</v>
      </c>
      <c r="F27" s="321"/>
      <c r="G27" s="321"/>
      <c r="H27" s="321"/>
      <c r="I27" s="125"/>
      <c r="J27" s="125"/>
      <c r="K27" s="125"/>
      <c r="L27" s="127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</row>
    <row r="28" spans="1:31" s="2" customFormat="1" ht="6.95" customHeight="1">
      <c r="A28" s="35"/>
      <c r="B28" s="38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8"/>
      <c r="C29" s="35"/>
      <c r="D29" s="128"/>
      <c r="E29" s="128"/>
      <c r="F29" s="128"/>
      <c r="G29" s="128"/>
      <c r="H29" s="128"/>
      <c r="I29" s="128"/>
      <c r="J29" s="128"/>
      <c r="K29" s="128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38"/>
      <c r="C30" s="35"/>
      <c r="D30" s="123" t="s">
        <v>104</v>
      </c>
      <c r="E30" s="35"/>
      <c r="F30" s="35"/>
      <c r="G30" s="35"/>
      <c r="H30" s="35"/>
      <c r="I30" s="35"/>
      <c r="J30" s="129">
        <f>J96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38"/>
      <c r="C31" s="35"/>
      <c r="D31" s="130" t="s">
        <v>95</v>
      </c>
      <c r="E31" s="35"/>
      <c r="F31" s="35"/>
      <c r="G31" s="35"/>
      <c r="H31" s="35"/>
      <c r="I31" s="35"/>
      <c r="J31" s="129">
        <f>J110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38"/>
      <c r="C32" s="35"/>
      <c r="D32" s="131" t="s">
        <v>42</v>
      </c>
      <c r="E32" s="35"/>
      <c r="F32" s="35"/>
      <c r="G32" s="35"/>
      <c r="H32" s="35"/>
      <c r="I32" s="35"/>
      <c r="J32" s="132">
        <f>ROUND(J30 + J31,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38"/>
      <c r="C33" s="35"/>
      <c r="D33" s="128"/>
      <c r="E33" s="128"/>
      <c r="F33" s="128"/>
      <c r="G33" s="128"/>
      <c r="H33" s="128"/>
      <c r="I33" s="128"/>
      <c r="J33" s="128"/>
      <c r="K33" s="128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38"/>
      <c r="C34" s="35"/>
      <c r="D34" s="35"/>
      <c r="E34" s="35"/>
      <c r="F34" s="133" t="s">
        <v>44</v>
      </c>
      <c r="G34" s="35"/>
      <c r="H34" s="35"/>
      <c r="I34" s="133" t="s">
        <v>43</v>
      </c>
      <c r="J34" s="133" t="s">
        <v>45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38"/>
      <c r="C35" s="35"/>
      <c r="D35" s="134" t="s">
        <v>46</v>
      </c>
      <c r="E35" s="122" t="s">
        <v>47</v>
      </c>
      <c r="F35" s="135">
        <f>ROUND((SUM(BE110:BE117) + SUM(BE137:BE231)),  2)</f>
        <v>0</v>
      </c>
      <c r="G35" s="35"/>
      <c r="H35" s="35"/>
      <c r="I35" s="136">
        <v>0.21</v>
      </c>
      <c r="J35" s="135">
        <f>ROUND(((SUM(BE110:BE117) + SUM(BE137:BE231))*I35),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38"/>
      <c r="C36" s="35"/>
      <c r="D36" s="35"/>
      <c r="E36" s="122" t="s">
        <v>48</v>
      </c>
      <c r="F36" s="135">
        <f>ROUND((SUM(BF110:BF117) + SUM(BF137:BF231)),  2)</f>
        <v>0</v>
      </c>
      <c r="G36" s="35"/>
      <c r="H36" s="35"/>
      <c r="I36" s="136">
        <v>0.15</v>
      </c>
      <c r="J36" s="135">
        <f>ROUND(((SUM(BF110:BF117) + SUM(BF137:BF231))*I36),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38"/>
      <c r="C37" s="35"/>
      <c r="D37" s="35"/>
      <c r="E37" s="122" t="s">
        <v>49</v>
      </c>
      <c r="F37" s="135">
        <f>ROUND((SUM(BG110:BG117) + SUM(BG137:BG231)),  2)</f>
        <v>0</v>
      </c>
      <c r="G37" s="35"/>
      <c r="H37" s="35"/>
      <c r="I37" s="136">
        <v>0.21</v>
      </c>
      <c r="J37" s="135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38"/>
      <c r="C38" s="35"/>
      <c r="D38" s="35"/>
      <c r="E38" s="122" t="s">
        <v>50</v>
      </c>
      <c r="F38" s="135">
        <f>ROUND((SUM(BH110:BH117) + SUM(BH137:BH231)),  2)</f>
        <v>0</v>
      </c>
      <c r="G38" s="35"/>
      <c r="H38" s="35"/>
      <c r="I38" s="136">
        <v>0.15</v>
      </c>
      <c r="J38" s="135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38"/>
      <c r="C39" s="35"/>
      <c r="D39" s="35"/>
      <c r="E39" s="122" t="s">
        <v>51</v>
      </c>
      <c r="F39" s="135">
        <f>ROUND((SUM(BI110:BI117) + SUM(BI137:BI231)),  2)</f>
        <v>0</v>
      </c>
      <c r="G39" s="35"/>
      <c r="H39" s="35"/>
      <c r="I39" s="136">
        <v>0</v>
      </c>
      <c r="J39" s="135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38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38"/>
      <c r="C41" s="137"/>
      <c r="D41" s="138" t="s">
        <v>52</v>
      </c>
      <c r="E41" s="139"/>
      <c r="F41" s="139"/>
      <c r="G41" s="140" t="s">
        <v>53</v>
      </c>
      <c r="H41" s="141" t="s">
        <v>54</v>
      </c>
      <c r="I41" s="139"/>
      <c r="J41" s="142">
        <f>SUM(J32:J39)</f>
        <v>0</v>
      </c>
      <c r="K41" s="143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38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2"/>
      <c r="D50" s="144" t="s">
        <v>55</v>
      </c>
      <c r="E50" s="145"/>
      <c r="F50" s="145"/>
      <c r="G50" s="144" t="s">
        <v>56</v>
      </c>
      <c r="H50" s="145"/>
      <c r="I50" s="145"/>
      <c r="J50" s="145"/>
      <c r="K50" s="145"/>
      <c r="L50" s="5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5"/>
      <c r="B61" s="38"/>
      <c r="C61" s="35"/>
      <c r="D61" s="146" t="s">
        <v>57</v>
      </c>
      <c r="E61" s="147"/>
      <c r="F61" s="148" t="s">
        <v>58</v>
      </c>
      <c r="G61" s="146" t="s">
        <v>57</v>
      </c>
      <c r="H61" s="147"/>
      <c r="I61" s="147"/>
      <c r="J61" s="149" t="s">
        <v>58</v>
      </c>
      <c r="K61" s="14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5"/>
      <c r="B65" s="38"/>
      <c r="C65" s="35"/>
      <c r="D65" s="144" t="s">
        <v>59</v>
      </c>
      <c r="E65" s="150"/>
      <c r="F65" s="150"/>
      <c r="G65" s="144" t="s">
        <v>60</v>
      </c>
      <c r="H65" s="150"/>
      <c r="I65" s="150"/>
      <c r="J65" s="150"/>
      <c r="K65" s="150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5"/>
      <c r="B76" s="38"/>
      <c r="C76" s="35"/>
      <c r="D76" s="146" t="s">
        <v>57</v>
      </c>
      <c r="E76" s="147"/>
      <c r="F76" s="148" t="s">
        <v>58</v>
      </c>
      <c r="G76" s="146" t="s">
        <v>57</v>
      </c>
      <c r="H76" s="147"/>
      <c r="I76" s="147"/>
      <c r="J76" s="149" t="s">
        <v>58</v>
      </c>
      <c r="K76" s="14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2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3"/>
      <c r="C81" s="154"/>
      <c r="D81" s="154"/>
      <c r="E81" s="154"/>
      <c r="F81" s="154"/>
      <c r="G81" s="154"/>
      <c r="H81" s="154"/>
      <c r="I81" s="154"/>
      <c r="J81" s="154"/>
      <c r="K81" s="154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3" t="s">
        <v>105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2" t="str">
        <f>E7</f>
        <v>Chodník, ulice Virtova, Strakonice - Virt</v>
      </c>
      <c r="F85" s="323"/>
      <c r="G85" s="323"/>
      <c r="H85" s="323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29" t="s">
        <v>102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68" t="str">
        <f>E9</f>
        <v>01 - Chodník</v>
      </c>
      <c r="F87" s="324"/>
      <c r="G87" s="324"/>
      <c r="H87" s="324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29" t="s">
        <v>22</v>
      </c>
      <c r="D89" s="37"/>
      <c r="E89" s="37"/>
      <c r="F89" s="27" t="str">
        <f>F12</f>
        <v xml:space="preserve"> </v>
      </c>
      <c r="G89" s="37"/>
      <c r="H89" s="37"/>
      <c r="I89" s="29" t="s">
        <v>24</v>
      </c>
      <c r="J89" s="67" t="str">
        <f>IF(J12="","",J12)</f>
        <v>18. 1. 2017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29" t="s">
        <v>28</v>
      </c>
      <c r="D91" s="37"/>
      <c r="E91" s="37"/>
      <c r="F91" s="27" t="str">
        <f>E15</f>
        <v xml:space="preserve">Město Strakonice </v>
      </c>
      <c r="G91" s="37"/>
      <c r="H91" s="37"/>
      <c r="I91" s="29" t="s">
        <v>34</v>
      </c>
      <c r="J91" s="32" t="str">
        <f>E21</f>
        <v>Ing. Pavel Bláha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29" t="s">
        <v>32</v>
      </c>
      <c r="D92" s="37"/>
      <c r="E92" s="37"/>
      <c r="F92" s="27" t="str">
        <f>IF(E18="","",E18)</f>
        <v>Vyplň údaj</v>
      </c>
      <c r="G92" s="37"/>
      <c r="H92" s="37"/>
      <c r="I92" s="29" t="s">
        <v>37</v>
      </c>
      <c r="J92" s="32" t="str">
        <f>E24</f>
        <v xml:space="preserve">Ing. Karel Bernas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5" t="s">
        <v>106</v>
      </c>
      <c r="D94" s="116"/>
      <c r="E94" s="116"/>
      <c r="F94" s="116"/>
      <c r="G94" s="116"/>
      <c r="H94" s="116"/>
      <c r="I94" s="116"/>
      <c r="J94" s="156" t="s">
        <v>107</v>
      </c>
      <c r="K94" s="11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7" t="s">
        <v>108</v>
      </c>
      <c r="D96" s="37"/>
      <c r="E96" s="37"/>
      <c r="F96" s="37"/>
      <c r="G96" s="37"/>
      <c r="H96" s="37"/>
      <c r="I96" s="37"/>
      <c r="J96" s="85">
        <f>J137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7" t="s">
        <v>109</v>
      </c>
    </row>
    <row r="97" spans="1:65" s="9" customFormat="1" ht="24.95" customHeight="1">
      <c r="B97" s="158"/>
      <c r="C97" s="159"/>
      <c r="D97" s="160" t="s">
        <v>110</v>
      </c>
      <c r="E97" s="161"/>
      <c r="F97" s="161"/>
      <c r="G97" s="161"/>
      <c r="H97" s="161"/>
      <c r="I97" s="161"/>
      <c r="J97" s="162">
        <f>J138</f>
        <v>0</v>
      </c>
      <c r="K97" s="159"/>
      <c r="L97" s="163"/>
    </row>
    <row r="98" spans="1:65" s="10" customFormat="1" ht="19.899999999999999" customHeight="1">
      <c r="B98" s="164"/>
      <c r="C98" s="165"/>
      <c r="D98" s="166" t="s">
        <v>111</v>
      </c>
      <c r="E98" s="167"/>
      <c r="F98" s="167"/>
      <c r="G98" s="167"/>
      <c r="H98" s="167"/>
      <c r="I98" s="167"/>
      <c r="J98" s="168">
        <f>J139</f>
        <v>0</v>
      </c>
      <c r="K98" s="165"/>
      <c r="L98" s="169"/>
    </row>
    <row r="99" spans="1:65" s="10" customFormat="1" ht="19.899999999999999" customHeight="1">
      <c r="B99" s="164"/>
      <c r="C99" s="165"/>
      <c r="D99" s="166" t="s">
        <v>112</v>
      </c>
      <c r="E99" s="167"/>
      <c r="F99" s="167"/>
      <c r="G99" s="167"/>
      <c r="H99" s="167"/>
      <c r="I99" s="167"/>
      <c r="J99" s="168">
        <f>J176</f>
        <v>0</v>
      </c>
      <c r="K99" s="165"/>
      <c r="L99" s="169"/>
    </row>
    <row r="100" spans="1:65" s="10" customFormat="1" ht="19.899999999999999" customHeight="1">
      <c r="B100" s="164"/>
      <c r="C100" s="165"/>
      <c r="D100" s="166" t="s">
        <v>113</v>
      </c>
      <c r="E100" s="167"/>
      <c r="F100" s="167"/>
      <c r="G100" s="167"/>
      <c r="H100" s="167"/>
      <c r="I100" s="167"/>
      <c r="J100" s="168">
        <f>J200</f>
        <v>0</v>
      </c>
      <c r="K100" s="165"/>
      <c r="L100" s="169"/>
    </row>
    <row r="101" spans="1:65" s="10" customFormat="1" ht="19.899999999999999" customHeight="1">
      <c r="B101" s="164"/>
      <c r="C101" s="165"/>
      <c r="D101" s="166" t="s">
        <v>114</v>
      </c>
      <c r="E101" s="167"/>
      <c r="F101" s="167"/>
      <c r="G101" s="167"/>
      <c r="H101" s="167"/>
      <c r="I101" s="167"/>
      <c r="J101" s="168">
        <f>J207</f>
        <v>0</v>
      </c>
      <c r="K101" s="165"/>
      <c r="L101" s="169"/>
    </row>
    <row r="102" spans="1:65" s="10" customFormat="1" ht="19.899999999999999" customHeight="1">
      <c r="B102" s="164"/>
      <c r="C102" s="165"/>
      <c r="D102" s="166" t="s">
        <v>115</v>
      </c>
      <c r="E102" s="167"/>
      <c r="F102" s="167"/>
      <c r="G102" s="167"/>
      <c r="H102" s="167"/>
      <c r="I102" s="167"/>
      <c r="J102" s="168">
        <f>J212</f>
        <v>0</v>
      </c>
      <c r="K102" s="165"/>
      <c r="L102" s="169"/>
    </row>
    <row r="103" spans="1:65" s="9" customFormat="1" ht="24.95" customHeight="1">
      <c r="B103" s="158"/>
      <c r="C103" s="159"/>
      <c r="D103" s="160" t="s">
        <v>116</v>
      </c>
      <c r="E103" s="161"/>
      <c r="F103" s="161"/>
      <c r="G103" s="161"/>
      <c r="H103" s="161"/>
      <c r="I103" s="161"/>
      <c r="J103" s="162">
        <f>J214</f>
        <v>0</v>
      </c>
      <c r="K103" s="159"/>
      <c r="L103" s="163"/>
    </row>
    <row r="104" spans="1:65" s="10" customFormat="1" ht="19.899999999999999" customHeight="1">
      <c r="B104" s="164"/>
      <c r="C104" s="165"/>
      <c r="D104" s="166" t="s">
        <v>117</v>
      </c>
      <c r="E104" s="167"/>
      <c r="F104" s="167"/>
      <c r="G104" s="167"/>
      <c r="H104" s="167"/>
      <c r="I104" s="167"/>
      <c r="J104" s="168">
        <f>J215</f>
        <v>0</v>
      </c>
      <c r="K104" s="165"/>
      <c r="L104" s="169"/>
    </row>
    <row r="105" spans="1:65" s="9" customFormat="1" ht="24.95" customHeight="1">
      <c r="B105" s="158"/>
      <c r="C105" s="159"/>
      <c r="D105" s="160" t="s">
        <v>118</v>
      </c>
      <c r="E105" s="161"/>
      <c r="F105" s="161"/>
      <c r="G105" s="161"/>
      <c r="H105" s="161"/>
      <c r="I105" s="161"/>
      <c r="J105" s="162">
        <f>J220</f>
        <v>0</v>
      </c>
      <c r="K105" s="159"/>
      <c r="L105" s="163"/>
    </row>
    <row r="106" spans="1:65" s="10" customFormat="1" ht="19.899999999999999" customHeight="1">
      <c r="B106" s="164"/>
      <c r="C106" s="165"/>
      <c r="D106" s="166" t="s">
        <v>119</v>
      </c>
      <c r="E106" s="167"/>
      <c r="F106" s="167"/>
      <c r="G106" s="167"/>
      <c r="H106" s="167"/>
      <c r="I106" s="167"/>
      <c r="J106" s="168">
        <f>J221</f>
        <v>0</v>
      </c>
      <c r="K106" s="165"/>
      <c r="L106" s="169"/>
    </row>
    <row r="107" spans="1:65" s="9" customFormat="1" ht="24.95" customHeight="1">
      <c r="B107" s="158"/>
      <c r="C107" s="159"/>
      <c r="D107" s="160" t="s">
        <v>120</v>
      </c>
      <c r="E107" s="161"/>
      <c r="F107" s="161"/>
      <c r="G107" s="161"/>
      <c r="H107" s="161"/>
      <c r="I107" s="161"/>
      <c r="J107" s="162">
        <f>J225</f>
        <v>0</v>
      </c>
      <c r="K107" s="159"/>
      <c r="L107" s="163"/>
    </row>
    <row r="108" spans="1:65" s="2" customFormat="1" ht="21.7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65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65" s="2" customFormat="1" ht="29.25" customHeight="1">
      <c r="A110" s="35"/>
      <c r="B110" s="36"/>
      <c r="C110" s="157" t="s">
        <v>121</v>
      </c>
      <c r="D110" s="37"/>
      <c r="E110" s="37"/>
      <c r="F110" s="37"/>
      <c r="G110" s="37"/>
      <c r="H110" s="37"/>
      <c r="I110" s="37"/>
      <c r="J110" s="170">
        <f>ROUND(J111 + J112 + J113 + J114 + J115 + J116,2)</f>
        <v>0</v>
      </c>
      <c r="K110" s="37"/>
      <c r="L110" s="52"/>
      <c r="N110" s="171" t="s">
        <v>46</v>
      </c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65" s="2" customFormat="1" ht="18" customHeight="1">
      <c r="A111" s="35"/>
      <c r="B111" s="36"/>
      <c r="C111" s="37"/>
      <c r="D111" s="290" t="s">
        <v>122</v>
      </c>
      <c r="E111" s="289"/>
      <c r="F111" s="289"/>
      <c r="G111" s="37"/>
      <c r="H111" s="37"/>
      <c r="I111" s="37"/>
      <c r="J111" s="107">
        <v>0</v>
      </c>
      <c r="K111" s="37"/>
      <c r="L111" s="172"/>
      <c r="M111" s="173"/>
      <c r="N111" s="174" t="s">
        <v>47</v>
      </c>
      <c r="O111" s="173"/>
      <c r="P111" s="173"/>
      <c r="Q111" s="173"/>
      <c r="R111" s="173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73"/>
      <c r="AG111" s="173"/>
      <c r="AH111" s="173"/>
      <c r="AI111" s="173"/>
      <c r="AJ111" s="173"/>
      <c r="AK111" s="173"/>
      <c r="AL111" s="173"/>
      <c r="AM111" s="173"/>
      <c r="AN111" s="173"/>
      <c r="AO111" s="173"/>
      <c r="AP111" s="173"/>
      <c r="AQ111" s="173"/>
      <c r="AR111" s="173"/>
      <c r="AS111" s="173"/>
      <c r="AT111" s="173"/>
      <c r="AU111" s="173"/>
      <c r="AV111" s="173"/>
      <c r="AW111" s="173"/>
      <c r="AX111" s="173"/>
      <c r="AY111" s="176" t="s">
        <v>123</v>
      </c>
      <c r="AZ111" s="173"/>
      <c r="BA111" s="173"/>
      <c r="BB111" s="173"/>
      <c r="BC111" s="173"/>
      <c r="BD111" s="173"/>
      <c r="BE111" s="177">
        <f t="shared" ref="BE111:BE116" si="0">IF(N111="základní",J111,0)</f>
        <v>0</v>
      </c>
      <c r="BF111" s="177">
        <f t="shared" ref="BF111:BF116" si="1">IF(N111="snížená",J111,0)</f>
        <v>0</v>
      </c>
      <c r="BG111" s="177">
        <f t="shared" ref="BG111:BG116" si="2">IF(N111="zákl. přenesená",J111,0)</f>
        <v>0</v>
      </c>
      <c r="BH111" s="177">
        <f t="shared" ref="BH111:BH116" si="3">IF(N111="sníž. přenesená",J111,0)</f>
        <v>0</v>
      </c>
      <c r="BI111" s="177">
        <f t="shared" ref="BI111:BI116" si="4">IF(N111="nulová",J111,0)</f>
        <v>0</v>
      </c>
      <c r="BJ111" s="176" t="s">
        <v>21</v>
      </c>
      <c r="BK111" s="173"/>
      <c r="BL111" s="173"/>
      <c r="BM111" s="173"/>
    </row>
    <row r="112" spans="1:65" s="2" customFormat="1" ht="18" customHeight="1">
      <c r="A112" s="35"/>
      <c r="B112" s="36"/>
      <c r="C112" s="37"/>
      <c r="D112" s="290" t="s">
        <v>124</v>
      </c>
      <c r="E112" s="289"/>
      <c r="F112" s="289"/>
      <c r="G112" s="37"/>
      <c r="H112" s="37"/>
      <c r="I112" s="37"/>
      <c r="J112" s="107">
        <v>0</v>
      </c>
      <c r="K112" s="37"/>
      <c r="L112" s="172"/>
      <c r="M112" s="173"/>
      <c r="N112" s="174" t="s">
        <v>47</v>
      </c>
      <c r="O112" s="173"/>
      <c r="P112" s="173"/>
      <c r="Q112" s="173"/>
      <c r="R112" s="173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  <c r="AF112" s="173"/>
      <c r="AG112" s="173"/>
      <c r="AH112" s="173"/>
      <c r="AI112" s="173"/>
      <c r="AJ112" s="173"/>
      <c r="AK112" s="173"/>
      <c r="AL112" s="173"/>
      <c r="AM112" s="173"/>
      <c r="AN112" s="173"/>
      <c r="AO112" s="173"/>
      <c r="AP112" s="173"/>
      <c r="AQ112" s="173"/>
      <c r="AR112" s="173"/>
      <c r="AS112" s="173"/>
      <c r="AT112" s="173"/>
      <c r="AU112" s="173"/>
      <c r="AV112" s="173"/>
      <c r="AW112" s="173"/>
      <c r="AX112" s="173"/>
      <c r="AY112" s="176" t="s">
        <v>123</v>
      </c>
      <c r="AZ112" s="173"/>
      <c r="BA112" s="173"/>
      <c r="BB112" s="173"/>
      <c r="BC112" s="173"/>
      <c r="BD112" s="173"/>
      <c r="BE112" s="177">
        <f t="shared" si="0"/>
        <v>0</v>
      </c>
      <c r="BF112" s="177">
        <f t="shared" si="1"/>
        <v>0</v>
      </c>
      <c r="BG112" s="177">
        <f t="shared" si="2"/>
        <v>0</v>
      </c>
      <c r="BH112" s="177">
        <f t="shared" si="3"/>
        <v>0</v>
      </c>
      <c r="BI112" s="177">
        <f t="shared" si="4"/>
        <v>0</v>
      </c>
      <c r="BJ112" s="176" t="s">
        <v>21</v>
      </c>
      <c r="BK112" s="173"/>
      <c r="BL112" s="173"/>
      <c r="BM112" s="173"/>
    </row>
    <row r="113" spans="1:65" s="2" customFormat="1" ht="18" customHeight="1">
      <c r="A113" s="35"/>
      <c r="B113" s="36"/>
      <c r="C113" s="37"/>
      <c r="D113" s="290" t="s">
        <v>125</v>
      </c>
      <c r="E113" s="289"/>
      <c r="F113" s="289"/>
      <c r="G113" s="37"/>
      <c r="H113" s="37"/>
      <c r="I113" s="37"/>
      <c r="J113" s="107">
        <v>0</v>
      </c>
      <c r="K113" s="37"/>
      <c r="L113" s="172"/>
      <c r="M113" s="173"/>
      <c r="N113" s="174" t="s">
        <v>47</v>
      </c>
      <c r="O113" s="173"/>
      <c r="P113" s="173"/>
      <c r="Q113" s="173"/>
      <c r="R113" s="173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  <c r="AF113" s="173"/>
      <c r="AG113" s="173"/>
      <c r="AH113" s="173"/>
      <c r="AI113" s="173"/>
      <c r="AJ113" s="173"/>
      <c r="AK113" s="173"/>
      <c r="AL113" s="173"/>
      <c r="AM113" s="173"/>
      <c r="AN113" s="173"/>
      <c r="AO113" s="173"/>
      <c r="AP113" s="173"/>
      <c r="AQ113" s="173"/>
      <c r="AR113" s="173"/>
      <c r="AS113" s="173"/>
      <c r="AT113" s="173"/>
      <c r="AU113" s="173"/>
      <c r="AV113" s="173"/>
      <c r="AW113" s="173"/>
      <c r="AX113" s="173"/>
      <c r="AY113" s="176" t="s">
        <v>123</v>
      </c>
      <c r="AZ113" s="173"/>
      <c r="BA113" s="173"/>
      <c r="BB113" s="173"/>
      <c r="BC113" s="173"/>
      <c r="BD113" s="173"/>
      <c r="BE113" s="177">
        <f t="shared" si="0"/>
        <v>0</v>
      </c>
      <c r="BF113" s="177">
        <f t="shared" si="1"/>
        <v>0</v>
      </c>
      <c r="BG113" s="177">
        <f t="shared" si="2"/>
        <v>0</v>
      </c>
      <c r="BH113" s="177">
        <f t="shared" si="3"/>
        <v>0</v>
      </c>
      <c r="BI113" s="177">
        <f t="shared" si="4"/>
        <v>0</v>
      </c>
      <c r="BJ113" s="176" t="s">
        <v>21</v>
      </c>
      <c r="BK113" s="173"/>
      <c r="BL113" s="173"/>
      <c r="BM113" s="173"/>
    </row>
    <row r="114" spans="1:65" s="2" customFormat="1" ht="18" customHeight="1">
      <c r="A114" s="35"/>
      <c r="B114" s="36"/>
      <c r="C114" s="37"/>
      <c r="D114" s="290" t="s">
        <v>126</v>
      </c>
      <c r="E114" s="289"/>
      <c r="F114" s="289"/>
      <c r="G114" s="37"/>
      <c r="H114" s="37"/>
      <c r="I114" s="37"/>
      <c r="J114" s="107">
        <v>0</v>
      </c>
      <c r="K114" s="37"/>
      <c r="L114" s="172"/>
      <c r="M114" s="173"/>
      <c r="N114" s="174" t="s">
        <v>47</v>
      </c>
      <c r="O114" s="173"/>
      <c r="P114" s="173"/>
      <c r="Q114" s="173"/>
      <c r="R114" s="173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3"/>
      <c r="AG114" s="173"/>
      <c r="AH114" s="173"/>
      <c r="AI114" s="173"/>
      <c r="AJ114" s="173"/>
      <c r="AK114" s="173"/>
      <c r="AL114" s="173"/>
      <c r="AM114" s="173"/>
      <c r="AN114" s="173"/>
      <c r="AO114" s="173"/>
      <c r="AP114" s="173"/>
      <c r="AQ114" s="173"/>
      <c r="AR114" s="173"/>
      <c r="AS114" s="173"/>
      <c r="AT114" s="173"/>
      <c r="AU114" s="173"/>
      <c r="AV114" s="173"/>
      <c r="AW114" s="173"/>
      <c r="AX114" s="173"/>
      <c r="AY114" s="176" t="s">
        <v>123</v>
      </c>
      <c r="AZ114" s="173"/>
      <c r="BA114" s="173"/>
      <c r="BB114" s="173"/>
      <c r="BC114" s="173"/>
      <c r="BD114" s="173"/>
      <c r="BE114" s="177">
        <f t="shared" si="0"/>
        <v>0</v>
      </c>
      <c r="BF114" s="177">
        <f t="shared" si="1"/>
        <v>0</v>
      </c>
      <c r="BG114" s="177">
        <f t="shared" si="2"/>
        <v>0</v>
      </c>
      <c r="BH114" s="177">
        <f t="shared" si="3"/>
        <v>0</v>
      </c>
      <c r="BI114" s="177">
        <f t="shared" si="4"/>
        <v>0</v>
      </c>
      <c r="BJ114" s="176" t="s">
        <v>21</v>
      </c>
      <c r="BK114" s="173"/>
      <c r="BL114" s="173"/>
      <c r="BM114" s="173"/>
    </row>
    <row r="115" spans="1:65" s="2" customFormat="1" ht="18" customHeight="1">
      <c r="A115" s="35"/>
      <c r="B115" s="36"/>
      <c r="C115" s="37"/>
      <c r="D115" s="290" t="s">
        <v>127</v>
      </c>
      <c r="E115" s="289"/>
      <c r="F115" s="289"/>
      <c r="G115" s="37"/>
      <c r="H115" s="37"/>
      <c r="I115" s="37"/>
      <c r="J115" s="107">
        <v>0</v>
      </c>
      <c r="K115" s="37"/>
      <c r="L115" s="172"/>
      <c r="M115" s="173"/>
      <c r="N115" s="174" t="s">
        <v>47</v>
      </c>
      <c r="O115" s="173"/>
      <c r="P115" s="173"/>
      <c r="Q115" s="173"/>
      <c r="R115" s="173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3"/>
      <c r="AG115" s="173"/>
      <c r="AH115" s="173"/>
      <c r="AI115" s="173"/>
      <c r="AJ115" s="173"/>
      <c r="AK115" s="173"/>
      <c r="AL115" s="173"/>
      <c r="AM115" s="173"/>
      <c r="AN115" s="173"/>
      <c r="AO115" s="173"/>
      <c r="AP115" s="173"/>
      <c r="AQ115" s="173"/>
      <c r="AR115" s="173"/>
      <c r="AS115" s="173"/>
      <c r="AT115" s="173"/>
      <c r="AU115" s="173"/>
      <c r="AV115" s="173"/>
      <c r="AW115" s="173"/>
      <c r="AX115" s="173"/>
      <c r="AY115" s="176" t="s">
        <v>123</v>
      </c>
      <c r="AZ115" s="173"/>
      <c r="BA115" s="173"/>
      <c r="BB115" s="173"/>
      <c r="BC115" s="173"/>
      <c r="BD115" s="173"/>
      <c r="BE115" s="177">
        <f t="shared" si="0"/>
        <v>0</v>
      </c>
      <c r="BF115" s="177">
        <f t="shared" si="1"/>
        <v>0</v>
      </c>
      <c r="BG115" s="177">
        <f t="shared" si="2"/>
        <v>0</v>
      </c>
      <c r="BH115" s="177">
        <f t="shared" si="3"/>
        <v>0</v>
      </c>
      <c r="BI115" s="177">
        <f t="shared" si="4"/>
        <v>0</v>
      </c>
      <c r="BJ115" s="176" t="s">
        <v>21</v>
      </c>
      <c r="BK115" s="173"/>
      <c r="BL115" s="173"/>
      <c r="BM115" s="173"/>
    </row>
    <row r="116" spans="1:65" s="2" customFormat="1" ht="18" customHeight="1">
      <c r="A116" s="35"/>
      <c r="B116" s="36"/>
      <c r="C116" s="37"/>
      <c r="D116" s="106" t="s">
        <v>128</v>
      </c>
      <c r="E116" s="37"/>
      <c r="F116" s="37"/>
      <c r="G116" s="37"/>
      <c r="H116" s="37"/>
      <c r="I116" s="37"/>
      <c r="J116" s="107">
        <f>ROUND(J30*T116,2)</f>
        <v>0</v>
      </c>
      <c r="K116" s="37"/>
      <c r="L116" s="172"/>
      <c r="M116" s="173"/>
      <c r="N116" s="174" t="s">
        <v>47</v>
      </c>
      <c r="O116" s="173"/>
      <c r="P116" s="173"/>
      <c r="Q116" s="173"/>
      <c r="R116" s="173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173"/>
      <c r="AG116" s="173"/>
      <c r="AH116" s="173"/>
      <c r="AI116" s="173"/>
      <c r="AJ116" s="173"/>
      <c r="AK116" s="173"/>
      <c r="AL116" s="173"/>
      <c r="AM116" s="173"/>
      <c r="AN116" s="173"/>
      <c r="AO116" s="173"/>
      <c r="AP116" s="173"/>
      <c r="AQ116" s="173"/>
      <c r="AR116" s="173"/>
      <c r="AS116" s="173"/>
      <c r="AT116" s="173"/>
      <c r="AU116" s="173"/>
      <c r="AV116" s="173"/>
      <c r="AW116" s="173"/>
      <c r="AX116" s="173"/>
      <c r="AY116" s="176" t="s">
        <v>129</v>
      </c>
      <c r="AZ116" s="173"/>
      <c r="BA116" s="173"/>
      <c r="BB116" s="173"/>
      <c r="BC116" s="173"/>
      <c r="BD116" s="173"/>
      <c r="BE116" s="177">
        <f t="shared" si="0"/>
        <v>0</v>
      </c>
      <c r="BF116" s="177">
        <f t="shared" si="1"/>
        <v>0</v>
      </c>
      <c r="BG116" s="177">
        <f t="shared" si="2"/>
        <v>0</v>
      </c>
      <c r="BH116" s="177">
        <f t="shared" si="3"/>
        <v>0</v>
      </c>
      <c r="BI116" s="177">
        <f t="shared" si="4"/>
        <v>0</v>
      </c>
      <c r="BJ116" s="176" t="s">
        <v>21</v>
      </c>
      <c r="BK116" s="173"/>
      <c r="BL116" s="173"/>
      <c r="BM116" s="173"/>
    </row>
    <row r="117" spans="1:65" s="2" customFormat="1" ht="11.25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29.25" customHeight="1">
      <c r="A118" s="35"/>
      <c r="B118" s="36"/>
      <c r="C118" s="115" t="s">
        <v>100</v>
      </c>
      <c r="D118" s="116"/>
      <c r="E118" s="116"/>
      <c r="F118" s="116"/>
      <c r="G118" s="116"/>
      <c r="H118" s="116"/>
      <c r="I118" s="116"/>
      <c r="J118" s="117">
        <f>ROUND(J96+J110,2)</f>
        <v>0</v>
      </c>
      <c r="K118" s="116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6.95" customHeight="1">
      <c r="A119" s="35"/>
      <c r="B119" s="55"/>
      <c r="C119" s="56"/>
      <c r="D119" s="56"/>
      <c r="E119" s="56"/>
      <c r="F119" s="56"/>
      <c r="G119" s="56"/>
      <c r="H119" s="56"/>
      <c r="I119" s="56"/>
      <c r="J119" s="56"/>
      <c r="K119" s="56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3" spans="1:65" s="2" customFormat="1" ht="6.95" customHeight="1">
      <c r="A123" s="35"/>
      <c r="B123" s="57"/>
      <c r="C123" s="58"/>
      <c r="D123" s="58"/>
      <c r="E123" s="58"/>
      <c r="F123" s="58"/>
      <c r="G123" s="58"/>
      <c r="H123" s="58"/>
      <c r="I123" s="58"/>
      <c r="J123" s="58"/>
      <c r="K123" s="58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5" s="2" customFormat="1" ht="24.95" customHeight="1">
      <c r="A124" s="35"/>
      <c r="B124" s="36"/>
      <c r="C124" s="23" t="s">
        <v>130</v>
      </c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5" s="2" customFormat="1" ht="6.9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65" s="2" customFormat="1" ht="12" customHeight="1">
      <c r="A126" s="35"/>
      <c r="B126" s="36"/>
      <c r="C126" s="29" t="s">
        <v>16</v>
      </c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65" s="2" customFormat="1" ht="16.5" customHeight="1">
      <c r="A127" s="35"/>
      <c r="B127" s="36"/>
      <c r="C127" s="37"/>
      <c r="D127" s="37"/>
      <c r="E127" s="322" t="str">
        <f>E7</f>
        <v>Chodník, ulice Virtova, Strakonice - Virt</v>
      </c>
      <c r="F127" s="323"/>
      <c r="G127" s="323"/>
      <c r="H127" s="323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65" s="2" customFormat="1" ht="12" customHeight="1">
      <c r="A128" s="35"/>
      <c r="B128" s="36"/>
      <c r="C128" s="29" t="s">
        <v>102</v>
      </c>
      <c r="D128" s="37"/>
      <c r="E128" s="37"/>
      <c r="F128" s="37"/>
      <c r="G128" s="37"/>
      <c r="H128" s="37"/>
      <c r="I128" s="37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16.5" customHeight="1">
      <c r="A129" s="35"/>
      <c r="B129" s="36"/>
      <c r="C129" s="37"/>
      <c r="D129" s="37"/>
      <c r="E129" s="268" t="str">
        <f>E9</f>
        <v>01 - Chodník</v>
      </c>
      <c r="F129" s="324"/>
      <c r="G129" s="324"/>
      <c r="H129" s="324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6.95" customHeight="1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2" customFormat="1" ht="12" customHeight="1">
      <c r="A131" s="35"/>
      <c r="B131" s="36"/>
      <c r="C131" s="29" t="s">
        <v>22</v>
      </c>
      <c r="D131" s="37"/>
      <c r="E131" s="37"/>
      <c r="F131" s="27" t="str">
        <f>F12</f>
        <v xml:space="preserve"> </v>
      </c>
      <c r="G131" s="37"/>
      <c r="H131" s="37"/>
      <c r="I131" s="29" t="s">
        <v>24</v>
      </c>
      <c r="J131" s="67" t="str">
        <f>IF(J12="","",J12)</f>
        <v>18. 1. 2017</v>
      </c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65" s="2" customFormat="1" ht="6.95" customHeight="1">
      <c r="A132" s="35"/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65" s="2" customFormat="1" ht="15.2" customHeight="1">
      <c r="A133" s="35"/>
      <c r="B133" s="36"/>
      <c r="C133" s="29" t="s">
        <v>28</v>
      </c>
      <c r="D133" s="37"/>
      <c r="E133" s="37"/>
      <c r="F133" s="27" t="str">
        <f>E15</f>
        <v xml:space="preserve">Město Strakonice </v>
      </c>
      <c r="G133" s="37"/>
      <c r="H133" s="37"/>
      <c r="I133" s="29" t="s">
        <v>34</v>
      </c>
      <c r="J133" s="32" t="str">
        <f>E21</f>
        <v>Ing. Pavel Bláha</v>
      </c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65" s="2" customFormat="1" ht="15.2" customHeight="1">
      <c r="A134" s="35"/>
      <c r="B134" s="36"/>
      <c r="C134" s="29" t="s">
        <v>32</v>
      </c>
      <c r="D134" s="37"/>
      <c r="E134" s="37"/>
      <c r="F134" s="27" t="str">
        <f>IF(E18="","",E18)</f>
        <v>Vyplň údaj</v>
      </c>
      <c r="G134" s="37"/>
      <c r="H134" s="37"/>
      <c r="I134" s="29" t="s">
        <v>37</v>
      </c>
      <c r="J134" s="32" t="str">
        <f>E24</f>
        <v xml:space="preserve">Ing. Karel Bernas </v>
      </c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65" s="2" customFormat="1" ht="10.35" customHeight="1">
      <c r="A135" s="35"/>
      <c r="B135" s="36"/>
      <c r="C135" s="37"/>
      <c r="D135" s="37"/>
      <c r="E135" s="37"/>
      <c r="F135" s="37"/>
      <c r="G135" s="37"/>
      <c r="H135" s="37"/>
      <c r="I135" s="37"/>
      <c r="J135" s="37"/>
      <c r="K135" s="37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65" s="11" customFormat="1" ht="29.25" customHeight="1">
      <c r="A136" s="178"/>
      <c r="B136" s="179"/>
      <c r="C136" s="180" t="s">
        <v>131</v>
      </c>
      <c r="D136" s="181" t="s">
        <v>67</v>
      </c>
      <c r="E136" s="181" t="s">
        <v>63</v>
      </c>
      <c r="F136" s="181" t="s">
        <v>64</v>
      </c>
      <c r="G136" s="181" t="s">
        <v>132</v>
      </c>
      <c r="H136" s="181" t="s">
        <v>133</v>
      </c>
      <c r="I136" s="181" t="s">
        <v>134</v>
      </c>
      <c r="J136" s="182" t="s">
        <v>107</v>
      </c>
      <c r="K136" s="183" t="s">
        <v>135</v>
      </c>
      <c r="L136" s="184"/>
      <c r="M136" s="76" t="s">
        <v>1</v>
      </c>
      <c r="N136" s="77" t="s">
        <v>46</v>
      </c>
      <c r="O136" s="77" t="s">
        <v>136</v>
      </c>
      <c r="P136" s="77" t="s">
        <v>137</v>
      </c>
      <c r="Q136" s="77" t="s">
        <v>138</v>
      </c>
      <c r="R136" s="77" t="s">
        <v>139</v>
      </c>
      <c r="S136" s="77" t="s">
        <v>140</v>
      </c>
      <c r="T136" s="78" t="s">
        <v>141</v>
      </c>
      <c r="U136" s="178"/>
      <c r="V136" s="178"/>
      <c r="W136" s="178"/>
      <c r="X136" s="178"/>
      <c r="Y136" s="178"/>
      <c r="Z136" s="178"/>
      <c r="AA136" s="178"/>
      <c r="AB136" s="178"/>
      <c r="AC136" s="178"/>
      <c r="AD136" s="178"/>
      <c r="AE136" s="178"/>
    </row>
    <row r="137" spans="1:65" s="2" customFormat="1" ht="22.9" customHeight="1">
      <c r="A137" s="35"/>
      <c r="B137" s="36"/>
      <c r="C137" s="83" t="s">
        <v>142</v>
      </c>
      <c r="D137" s="37"/>
      <c r="E137" s="37"/>
      <c r="F137" s="37"/>
      <c r="G137" s="37"/>
      <c r="H137" s="37"/>
      <c r="I137" s="37"/>
      <c r="J137" s="185">
        <f>BK137</f>
        <v>0</v>
      </c>
      <c r="K137" s="37"/>
      <c r="L137" s="38"/>
      <c r="M137" s="79"/>
      <c r="N137" s="186"/>
      <c r="O137" s="80"/>
      <c r="P137" s="187">
        <f>P138+P214+P220+P225</f>
        <v>0</v>
      </c>
      <c r="Q137" s="80"/>
      <c r="R137" s="187">
        <f>R138+R214+R220+R225</f>
        <v>263.27702206000004</v>
      </c>
      <c r="S137" s="80"/>
      <c r="T137" s="188">
        <f>T138+T214+T220+T225</f>
        <v>36.157499999999999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7" t="s">
        <v>81</v>
      </c>
      <c r="AU137" s="17" t="s">
        <v>109</v>
      </c>
      <c r="BK137" s="189">
        <f>BK138+BK214+BK220+BK225</f>
        <v>0</v>
      </c>
    </row>
    <row r="138" spans="1:65" s="12" customFormat="1" ht="25.9" customHeight="1">
      <c r="B138" s="190"/>
      <c r="C138" s="191"/>
      <c r="D138" s="192" t="s">
        <v>81</v>
      </c>
      <c r="E138" s="193" t="s">
        <v>143</v>
      </c>
      <c r="F138" s="193" t="s">
        <v>144</v>
      </c>
      <c r="G138" s="191"/>
      <c r="H138" s="191"/>
      <c r="I138" s="194"/>
      <c r="J138" s="195">
        <f>BK138</f>
        <v>0</v>
      </c>
      <c r="K138" s="191"/>
      <c r="L138" s="196"/>
      <c r="M138" s="197"/>
      <c r="N138" s="198"/>
      <c r="O138" s="198"/>
      <c r="P138" s="199">
        <f>P139+P176+P200+P207+P212</f>
        <v>0</v>
      </c>
      <c r="Q138" s="198"/>
      <c r="R138" s="199">
        <f>R139+R176+R200+R207+R212</f>
        <v>263.25304606000003</v>
      </c>
      <c r="S138" s="198"/>
      <c r="T138" s="200">
        <f>T139+T176+T200+T207+T212</f>
        <v>36.157499999999999</v>
      </c>
      <c r="AR138" s="201" t="s">
        <v>21</v>
      </c>
      <c r="AT138" s="202" t="s">
        <v>81</v>
      </c>
      <c r="AU138" s="202" t="s">
        <v>82</v>
      </c>
      <c r="AY138" s="201" t="s">
        <v>145</v>
      </c>
      <c r="BK138" s="203">
        <f>BK139+BK176+BK200+BK207+BK212</f>
        <v>0</v>
      </c>
    </row>
    <row r="139" spans="1:65" s="12" customFormat="1" ht="22.9" customHeight="1">
      <c r="B139" s="190"/>
      <c r="C139" s="191"/>
      <c r="D139" s="192" t="s">
        <v>81</v>
      </c>
      <c r="E139" s="204" t="s">
        <v>21</v>
      </c>
      <c r="F139" s="204" t="s">
        <v>146</v>
      </c>
      <c r="G139" s="191"/>
      <c r="H139" s="191"/>
      <c r="I139" s="194"/>
      <c r="J139" s="205">
        <f>BK139</f>
        <v>0</v>
      </c>
      <c r="K139" s="191"/>
      <c r="L139" s="196"/>
      <c r="M139" s="197"/>
      <c r="N139" s="198"/>
      <c r="O139" s="198"/>
      <c r="P139" s="199">
        <f>SUM(P140:P175)</f>
        <v>0</v>
      </c>
      <c r="Q139" s="198"/>
      <c r="R139" s="199">
        <f>SUM(R140:R175)</f>
        <v>0.27999999999999997</v>
      </c>
      <c r="S139" s="198"/>
      <c r="T139" s="200">
        <f>SUM(T140:T175)</f>
        <v>36.157499999999999</v>
      </c>
      <c r="AR139" s="201" t="s">
        <v>21</v>
      </c>
      <c r="AT139" s="202" t="s">
        <v>81</v>
      </c>
      <c r="AU139" s="202" t="s">
        <v>21</v>
      </c>
      <c r="AY139" s="201" t="s">
        <v>145</v>
      </c>
      <c r="BK139" s="203">
        <f>SUM(BK140:BK175)</f>
        <v>0</v>
      </c>
    </row>
    <row r="140" spans="1:65" s="2" customFormat="1" ht="24.2" customHeight="1">
      <c r="A140" s="35"/>
      <c r="B140" s="36"/>
      <c r="C140" s="206" t="s">
        <v>21</v>
      </c>
      <c r="D140" s="206" t="s">
        <v>147</v>
      </c>
      <c r="E140" s="207" t="s">
        <v>148</v>
      </c>
      <c r="F140" s="208" t="s">
        <v>149</v>
      </c>
      <c r="G140" s="209" t="s">
        <v>150</v>
      </c>
      <c r="H140" s="210">
        <v>4.5</v>
      </c>
      <c r="I140" s="211"/>
      <c r="J140" s="212">
        <f>ROUND(I140*H140,2)</f>
        <v>0</v>
      </c>
      <c r="K140" s="213"/>
      <c r="L140" s="38"/>
      <c r="M140" s="214" t="s">
        <v>1</v>
      </c>
      <c r="N140" s="215" t="s">
        <v>47</v>
      </c>
      <c r="O140" s="72"/>
      <c r="P140" s="216">
        <f>O140*H140</f>
        <v>0</v>
      </c>
      <c r="Q140" s="216">
        <v>0</v>
      </c>
      <c r="R140" s="216">
        <f>Q140*H140</f>
        <v>0</v>
      </c>
      <c r="S140" s="216">
        <v>0.23499999999999999</v>
      </c>
      <c r="T140" s="217">
        <f>S140*H140</f>
        <v>1.0574999999999999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8" t="s">
        <v>151</v>
      </c>
      <c r="AT140" s="218" t="s">
        <v>147</v>
      </c>
      <c r="AU140" s="218" t="s">
        <v>91</v>
      </c>
      <c r="AY140" s="17" t="s">
        <v>145</v>
      </c>
      <c r="BE140" s="111">
        <f>IF(N140="základní",J140,0)</f>
        <v>0</v>
      </c>
      <c r="BF140" s="111">
        <f>IF(N140="snížená",J140,0)</f>
        <v>0</v>
      </c>
      <c r="BG140" s="111">
        <f>IF(N140="zákl. přenesená",J140,0)</f>
        <v>0</v>
      </c>
      <c r="BH140" s="111">
        <f>IF(N140="sníž. přenesená",J140,0)</f>
        <v>0</v>
      </c>
      <c r="BI140" s="111">
        <f>IF(N140="nulová",J140,0)</f>
        <v>0</v>
      </c>
      <c r="BJ140" s="17" t="s">
        <v>21</v>
      </c>
      <c r="BK140" s="111">
        <f>ROUND(I140*H140,2)</f>
        <v>0</v>
      </c>
      <c r="BL140" s="17" t="s">
        <v>151</v>
      </c>
      <c r="BM140" s="218" t="s">
        <v>152</v>
      </c>
    </row>
    <row r="141" spans="1:65" s="13" customFormat="1" ht="11.25">
      <c r="B141" s="219"/>
      <c r="C141" s="220"/>
      <c r="D141" s="221" t="s">
        <v>153</v>
      </c>
      <c r="E141" s="222" t="s">
        <v>1</v>
      </c>
      <c r="F141" s="223" t="s">
        <v>154</v>
      </c>
      <c r="G141" s="220"/>
      <c r="H141" s="224">
        <v>4.5</v>
      </c>
      <c r="I141" s="225"/>
      <c r="J141" s="220"/>
      <c r="K141" s="220"/>
      <c r="L141" s="226"/>
      <c r="M141" s="227"/>
      <c r="N141" s="228"/>
      <c r="O141" s="228"/>
      <c r="P141" s="228"/>
      <c r="Q141" s="228"/>
      <c r="R141" s="228"/>
      <c r="S141" s="228"/>
      <c r="T141" s="229"/>
      <c r="AT141" s="230" t="s">
        <v>153</v>
      </c>
      <c r="AU141" s="230" t="s">
        <v>91</v>
      </c>
      <c r="AV141" s="13" t="s">
        <v>91</v>
      </c>
      <c r="AW141" s="13" t="s">
        <v>36</v>
      </c>
      <c r="AX141" s="13" t="s">
        <v>82</v>
      </c>
      <c r="AY141" s="230" t="s">
        <v>145</v>
      </c>
    </row>
    <row r="142" spans="1:65" s="14" customFormat="1" ht="11.25">
      <c r="B142" s="231"/>
      <c r="C142" s="232"/>
      <c r="D142" s="221" t="s">
        <v>153</v>
      </c>
      <c r="E142" s="233" t="s">
        <v>1</v>
      </c>
      <c r="F142" s="234" t="s">
        <v>155</v>
      </c>
      <c r="G142" s="232"/>
      <c r="H142" s="235">
        <v>4.5</v>
      </c>
      <c r="I142" s="236"/>
      <c r="J142" s="232"/>
      <c r="K142" s="232"/>
      <c r="L142" s="237"/>
      <c r="M142" s="238"/>
      <c r="N142" s="239"/>
      <c r="O142" s="239"/>
      <c r="P142" s="239"/>
      <c r="Q142" s="239"/>
      <c r="R142" s="239"/>
      <c r="S142" s="239"/>
      <c r="T142" s="240"/>
      <c r="AT142" s="241" t="s">
        <v>153</v>
      </c>
      <c r="AU142" s="241" t="s">
        <v>91</v>
      </c>
      <c r="AV142" s="14" t="s">
        <v>151</v>
      </c>
      <c r="AW142" s="14" t="s">
        <v>36</v>
      </c>
      <c r="AX142" s="14" t="s">
        <v>21</v>
      </c>
      <c r="AY142" s="241" t="s">
        <v>145</v>
      </c>
    </row>
    <row r="143" spans="1:65" s="2" customFormat="1" ht="24.2" customHeight="1">
      <c r="A143" s="35"/>
      <c r="B143" s="36"/>
      <c r="C143" s="206" t="s">
        <v>91</v>
      </c>
      <c r="D143" s="206" t="s">
        <v>147</v>
      </c>
      <c r="E143" s="207" t="s">
        <v>156</v>
      </c>
      <c r="F143" s="208" t="s">
        <v>157</v>
      </c>
      <c r="G143" s="209" t="s">
        <v>150</v>
      </c>
      <c r="H143" s="210">
        <v>43</v>
      </c>
      <c r="I143" s="211"/>
      <c r="J143" s="212">
        <f>ROUND(I143*H143,2)</f>
        <v>0</v>
      </c>
      <c r="K143" s="213"/>
      <c r="L143" s="38"/>
      <c r="M143" s="214" t="s">
        <v>1</v>
      </c>
      <c r="N143" s="215" t="s">
        <v>47</v>
      </c>
      <c r="O143" s="72"/>
      <c r="P143" s="216">
        <f>O143*H143</f>
        <v>0</v>
      </c>
      <c r="Q143" s="216">
        <v>0</v>
      </c>
      <c r="R143" s="216">
        <f>Q143*H143</f>
        <v>0</v>
      </c>
      <c r="S143" s="216">
        <v>0.26</v>
      </c>
      <c r="T143" s="217">
        <f>S143*H143</f>
        <v>11.18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8" t="s">
        <v>151</v>
      </c>
      <c r="AT143" s="218" t="s">
        <v>147</v>
      </c>
      <c r="AU143" s="218" t="s">
        <v>91</v>
      </c>
      <c r="AY143" s="17" t="s">
        <v>145</v>
      </c>
      <c r="BE143" s="111">
        <f>IF(N143="základní",J143,0)</f>
        <v>0</v>
      </c>
      <c r="BF143" s="111">
        <f>IF(N143="snížená",J143,0)</f>
        <v>0</v>
      </c>
      <c r="BG143" s="111">
        <f>IF(N143="zákl. přenesená",J143,0)</f>
        <v>0</v>
      </c>
      <c r="BH143" s="111">
        <f>IF(N143="sníž. přenesená",J143,0)</f>
        <v>0</v>
      </c>
      <c r="BI143" s="111">
        <f>IF(N143="nulová",J143,0)</f>
        <v>0</v>
      </c>
      <c r="BJ143" s="17" t="s">
        <v>21</v>
      </c>
      <c r="BK143" s="111">
        <f>ROUND(I143*H143,2)</f>
        <v>0</v>
      </c>
      <c r="BL143" s="17" t="s">
        <v>151</v>
      </c>
      <c r="BM143" s="218" t="s">
        <v>158</v>
      </c>
    </row>
    <row r="144" spans="1:65" s="2" customFormat="1" ht="24.2" customHeight="1">
      <c r="A144" s="35"/>
      <c r="B144" s="36"/>
      <c r="C144" s="206" t="s">
        <v>159</v>
      </c>
      <c r="D144" s="206" t="s">
        <v>147</v>
      </c>
      <c r="E144" s="207" t="s">
        <v>160</v>
      </c>
      <c r="F144" s="208" t="s">
        <v>161</v>
      </c>
      <c r="G144" s="209" t="s">
        <v>150</v>
      </c>
      <c r="H144" s="210">
        <v>184</v>
      </c>
      <c r="I144" s="211"/>
      <c r="J144" s="212">
        <f>ROUND(I144*H144,2)</f>
        <v>0</v>
      </c>
      <c r="K144" s="213"/>
      <c r="L144" s="38"/>
      <c r="M144" s="214" t="s">
        <v>1</v>
      </c>
      <c r="N144" s="215" t="s">
        <v>47</v>
      </c>
      <c r="O144" s="72"/>
      <c r="P144" s="216">
        <f>O144*H144</f>
        <v>0</v>
      </c>
      <c r="Q144" s="216">
        <v>0</v>
      </c>
      <c r="R144" s="216">
        <f>Q144*H144</f>
        <v>0</v>
      </c>
      <c r="S144" s="216">
        <v>0.13</v>
      </c>
      <c r="T144" s="217">
        <f>S144*H144</f>
        <v>23.92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8" t="s">
        <v>151</v>
      </c>
      <c r="AT144" s="218" t="s">
        <v>147</v>
      </c>
      <c r="AU144" s="218" t="s">
        <v>91</v>
      </c>
      <c r="AY144" s="17" t="s">
        <v>145</v>
      </c>
      <c r="BE144" s="111">
        <f>IF(N144="základní",J144,0)</f>
        <v>0</v>
      </c>
      <c r="BF144" s="111">
        <f>IF(N144="snížená",J144,0)</f>
        <v>0</v>
      </c>
      <c r="BG144" s="111">
        <f>IF(N144="zákl. přenesená",J144,0)</f>
        <v>0</v>
      </c>
      <c r="BH144" s="111">
        <f>IF(N144="sníž. přenesená",J144,0)</f>
        <v>0</v>
      </c>
      <c r="BI144" s="111">
        <f>IF(N144="nulová",J144,0)</f>
        <v>0</v>
      </c>
      <c r="BJ144" s="17" t="s">
        <v>21</v>
      </c>
      <c r="BK144" s="111">
        <f>ROUND(I144*H144,2)</f>
        <v>0</v>
      </c>
      <c r="BL144" s="17" t="s">
        <v>151</v>
      </c>
      <c r="BM144" s="218" t="s">
        <v>162</v>
      </c>
    </row>
    <row r="145" spans="1:65" s="2" customFormat="1" ht="14.45" customHeight="1">
      <c r="A145" s="35"/>
      <c r="B145" s="36"/>
      <c r="C145" s="206" t="s">
        <v>151</v>
      </c>
      <c r="D145" s="206" t="s">
        <v>147</v>
      </c>
      <c r="E145" s="207" t="s">
        <v>163</v>
      </c>
      <c r="F145" s="208" t="s">
        <v>164</v>
      </c>
      <c r="G145" s="209" t="s">
        <v>165</v>
      </c>
      <c r="H145" s="210">
        <v>45.75</v>
      </c>
      <c r="I145" s="211"/>
      <c r="J145" s="212">
        <f>ROUND(I145*H145,2)</f>
        <v>0</v>
      </c>
      <c r="K145" s="213"/>
      <c r="L145" s="38"/>
      <c r="M145" s="214" t="s">
        <v>1</v>
      </c>
      <c r="N145" s="215" t="s">
        <v>47</v>
      </c>
      <c r="O145" s="72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8" t="s">
        <v>151</v>
      </c>
      <c r="AT145" s="218" t="s">
        <v>147</v>
      </c>
      <c r="AU145" s="218" t="s">
        <v>91</v>
      </c>
      <c r="AY145" s="17" t="s">
        <v>145</v>
      </c>
      <c r="BE145" s="111">
        <f>IF(N145="základní",J145,0)</f>
        <v>0</v>
      </c>
      <c r="BF145" s="111">
        <f>IF(N145="snížená",J145,0)</f>
        <v>0</v>
      </c>
      <c r="BG145" s="111">
        <f>IF(N145="zákl. přenesená",J145,0)</f>
        <v>0</v>
      </c>
      <c r="BH145" s="111">
        <f>IF(N145="sníž. přenesená",J145,0)</f>
        <v>0</v>
      </c>
      <c r="BI145" s="111">
        <f>IF(N145="nulová",J145,0)</f>
        <v>0</v>
      </c>
      <c r="BJ145" s="17" t="s">
        <v>21</v>
      </c>
      <c r="BK145" s="111">
        <f>ROUND(I145*H145,2)</f>
        <v>0</v>
      </c>
      <c r="BL145" s="17" t="s">
        <v>151</v>
      </c>
      <c r="BM145" s="218" t="s">
        <v>166</v>
      </c>
    </row>
    <row r="146" spans="1:65" s="13" customFormat="1" ht="11.25">
      <c r="B146" s="219"/>
      <c r="C146" s="220"/>
      <c r="D146" s="221" t="s">
        <v>153</v>
      </c>
      <c r="E146" s="222" t="s">
        <v>1</v>
      </c>
      <c r="F146" s="223" t="s">
        <v>167</v>
      </c>
      <c r="G146" s="220"/>
      <c r="H146" s="224">
        <v>45.75</v>
      </c>
      <c r="I146" s="225"/>
      <c r="J146" s="220"/>
      <c r="K146" s="220"/>
      <c r="L146" s="226"/>
      <c r="M146" s="227"/>
      <c r="N146" s="228"/>
      <c r="O146" s="228"/>
      <c r="P146" s="228"/>
      <c r="Q146" s="228"/>
      <c r="R146" s="228"/>
      <c r="S146" s="228"/>
      <c r="T146" s="229"/>
      <c r="AT146" s="230" t="s">
        <v>153</v>
      </c>
      <c r="AU146" s="230" t="s">
        <v>91</v>
      </c>
      <c r="AV146" s="13" t="s">
        <v>91</v>
      </c>
      <c r="AW146" s="13" t="s">
        <v>36</v>
      </c>
      <c r="AX146" s="13" t="s">
        <v>82</v>
      </c>
      <c r="AY146" s="230" t="s">
        <v>145</v>
      </c>
    </row>
    <row r="147" spans="1:65" s="14" customFormat="1" ht="11.25">
      <c r="B147" s="231"/>
      <c r="C147" s="232"/>
      <c r="D147" s="221" t="s">
        <v>153</v>
      </c>
      <c r="E147" s="233" t="s">
        <v>1</v>
      </c>
      <c r="F147" s="234" t="s">
        <v>155</v>
      </c>
      <c r="G147" s="232"/>
      <c r="H147" s="235">
        <v>45.75</v>
      </c>
      <c r="I147" s="236"/>
      <c r="J147" s="232"/>
      <c r="K147" s="232"/>
      <c r="L147" s="237"/>
      <c r="M147" s="238"/>
      <c r="N147" s="239"/>
      <c r="O147" s="239"/>
      <c r="P147" s="239"/>
      <c r="Q147" s="239"/>
      <c r="R147" s="239"/>
      <c r="S147" s="239"/>
      <c r="T147" s="240"/>
      <c r="AT147" s="241" t="s">
        <v>153</v>
      </c>
      <c r="AU147" s="241" t="s">
        <v>91</v>
      </c>
      <c r="AV147" s="14" t="s">
        <v>151</v>
      </c>
      <c r="AW147" s="14" t="s">
        <v>36</v>
      </c>
      <c r="AX147" s="14" t="s">
        <v>21</v>
      </c>
      <c r="AY147" s="241" t="s">
        <v>145</v>
      </c>
    </row>
    <row r="148" spans="1:65" s="2" customFormat="1" ht="24.2" customHeight="1">
      <c r="A148" s="35"/>
      <c r="B148" s="36"/>
      <c r="C148" s="206" t="s">
        <v>168</v>
      </c>
      <c r="D148" s="206" t="s">
        <v>147</v>
      </c>
      <c r="E148" s="207" t="s">
        <v>169</v>
      </c>
      <c r="F148" s="208" t="s">
        <v>170</v>
      </c>
      <c r="G148" s="209" t="s">
        <v>165</v>
      </c>
      <c r="H148" s="210">
        <v>90.25</v>
      </c>
      <c r="I148" s="211"/>
      <c r="J148" s="212">
        <f>ROUND(I148*H148,2)</f>
        <v>0</v>
      </c>
      <c r="K148" s="213"/>
      <c r="L148" s="38"/>
      <c r="M148" s="214" t="s">
        <v>1</v>
      </c>
      <c r="N148" s="215" t="s">
        <v>47</v>
      </c>
      <c r="O148" s="72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8" t="s">
        <v>151</v>
      </c>
      <c r="AT148" s="218" t="s">
        <v>147</v>
      </c>
      <c r="AU148" s="218" t="s">
        <v>91</v>
      </c>
      <c r="AY148" s="17" t="s">
        <v>145</v>
      </c>
      <c r="BE148" s="111">
        <f>IF(N148="základní",J148,0)</f>
        <v>0</v>
      </c>
      <c r="BF148" s="111">
        <f>IF(N148="snížená",J148,0)</f>
        <v>0</v>
      </c>
      <c r="BG148" s="111">
        <f>IF(N148="zákl. přenesená",J148,0)</f>
        <v>0</v>
      </c>
      <c r="BH148" s="111">
        <f>IF(N148="sníž. přenesená",J148,0)</f>
        <v>0</v>
      </c>
      <c r="BI148" s="111">
        <f>IF(N148="nulová",J148,0)</f>
        <v>0</v>
      </c>
      <c r="BJ148" s="17" t="s">
        <v>21</v>
      </c>
      <c r="BK148" s="111">
        <f>ROUND(I148*H148,2)</f>
        <v>0</v>
      </c>
      <c r="BL148" s="17" t="s">
        <v>151</v>
      </c>
      <c r="BM148" s="218" t="s">
        <v>171</v>
      </c>
    </row>
    <row r="149" spans="1:65" s="13" customFormat="1" ht="11.25">
      <c r="B149" s="219"/>
      <c r="C149" s="220"/>
      <c r="D149" s="221" t="s">
        <v>153</v>
      </c>
      <c r="E149" s="222" t="s">
        <v>1</v>
      </c>
      <c r="F149" s="223" t="s">
        <v>172</v>
      </c>
      <c r="G149" s="220"/>
      <c r="H149" s="224">
        <v>13.96</v>
      </c>
      <c r="I149" s="225"/>
      <c r="J149" s="220"/>
      <c r="K149" s="220"/>
      <c r="L149" s="226"/>
      <c r="M149" s="227"/>
      <c r="N149" s="228"/>
      <c r="O149" s="228"/>
      <c r="P149" s="228"/>
      <c r="Q149" s="228"/>
      <c r="R149" s="228"/>
      <c r="S149" s="228"/>
      <c r="T149" s="229"/>
      <c r="AT149" s="230" t="s">
        <v>153</v>
      </c>
      <c r="AU149" s="230" t="s">
        <v>91</v>
      </c>
      <c r="AV149" s="13" t="s">
        <v>91</v>
      </c>
      <c r="AW149" s="13" t="s">
        <v>36</v>
      </c>
      <c r="AX149" s="13" t="s">
        <v>82</v>
      </c>
      <c r="AY149" s="230" t="s">
        <v>145</v>
      </c>
    </row>
    <row r="150" spans="1:65" s="13" customFormat="1" ht="11.25">
      <c r="B150" s="219"/>
      <c r="C150" s="220"/>
      <c r="D150" s="221" t="s">
        <v>153</v>
      </c>
      <c r="E150" s="222" t="s">
        <v>1</v>
      </c>
      <c r="F150" s="223" t="s">
        <v>173</v>
      </c>
      <c r="G150" s="220"/>
      <c r="H150" s="224">
        <v>71.7</v>
      </c>
      <c r="I150" s="225"/>
      <c r="J150" s="220"/>
      <c r="K150" s="220"/>
      <c r="L150" s="226"/>
      <c r="M150" s="227"/>
      <c r="N150" s="228"/>
      <c r="O150" s="228"/>
      <c r="P150" s="228"/>
      <c r="Q150" s="228"/>
      <c r="R150" s="228"/>
      <c r="S150" s="228"/>
      <c r="T150" s="229"/>
      <c r="AT150" s="230" t="s">
        <v>153</v>
      </c>
      <c r="AU150" s="230" t="s">
        <v>91</v>
      </c>
      <c r="AV150" s="13" t="s">
        <v>91</v>
      </c>
      <c r="AW150" s="13" t="s">
        <v>36</v>
      </c>
      <c r="AX150" s="13" t="s">
        <v>82</v>
      </c>
      <c r="AY150" s="230" t="s">
        <v>145</v>
      </c>
    </row>
    <row r="151" spans="1:65" s="13" customFormat="1" ht="11.25">
      <c r="B151" s="219"/>
      <c r="C151" s="220"/>
      <c r="D151" s="221" t="s">
        <v>153</v>
      </c>
      <c r="E151" s="222" t="s">
        <v>1</v>
      </c>
      <c r="F151" s="223" t="s">
        <v>174</v>
      </c>
      <c r="G151" s="220"/>
      <c r="H151" s="224">
        <v>4.59</v>
      </c>
      <c r="I151" s="225"/>
      <c r="J151" s="220"/>
      <c r="K151" s="220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153</v>
      </c>
      <c r="AU151" s="230" t="s">
        <v>91</v>
      </c>
      <c r="AV151" s="13" t="s">
        <v>91</v>
      </c>
      <c r="AW151" s="13" t="s">
        <v>36</v>
      </c>
      <c r="AX151" s="13" t="s">
        <v>82</v>
      </c>
      <c r="AY151" s="230" t="s">
        <v>145</v>
      </c>
    </row>
    <row r="152" spans="1:65" s="14" customFormat="1" ht="11.25">
      <c r="B152" s="231"/>
      <c r="C152" s="232"/>
      <c r="D152" s="221" t="s">
        <v>153</v>
      </c>
      <c r="E152" s="233" t="s">
        <v>1</v>
      </c>
      <c r="F152" s="234" t="s">
        <v>155</v>
      </c>
      <c r="G152" s="232"/>
      <c r="H152" s="235">
        <v>90.25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153</v>
      </c>
      <c r="AU152" s="241" t="s">
        <v>91</v>
      </c>
      <c r="AV152" s="14" t="s">
        <v>151</v>
      </c>
      <c r="AW152" s="14" t="s">
        <v>36</v>
      </c>
      <c r="AX152" s="14" t="s">
        <v>21</v>
      </c>
      <c r="AY152" s="241" t="s">
        <v>145</v>
      </c>
    </row>
    <row r="153" spans="1:65" s="2" customFormat="1" ht="14.45" customHeight="1">
      <c r="A153" s="35"/>
      <c r="B153" s="36"/>
      <c r="C153" s="206" t="s">
        <v>175</v>
      </c>
      <c r="D153" s="206" t="s">
        <v>147</v>
      </c>
      <c r="E153" s="207" t="s">
        <v>176</v>
      </c>
      <c r="F153" s="208" t="s">
        <v>177</v>
      </c>
      <c r="G153" s="209" t="s">
        <v>165</v>
      </c>
      <c r="H153" s="210">
        <v>90.25</v>
      </c>
      <c r="I153" s="211"/>
      <c r="J153" s="212">
        <f>ROUND(I153*H153,2)</f>
        <v>0</v>
      </c>
      <c r="K153" s="213"/>
      <c r="L153" s="38"/>
      <c r="M153" s="214" t="s">
        <v>1</v>
      </c>
      <c r="N153" s="215" t="s">
        <v>47</v>
      </c>
      <c r="O153" s="72"/>
      <c r="P153" s="216">
        <f>O153*H153</f>
        <v>0</v>
      </c>
      <c r="Q153" s="216">
        <v>0</v>
      </c>
      <c r="R153" s="216">
        <f>Q153*H153</f>
        <v>0</v>
      </c>
      <c r="S153" s="216">
        <v>0</v>
      </c>
      <c r="T153" s="21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8" t="s">
        <v>151</v>
      </c>
      <c r="AT153" s="218" t="s">
        <v>147</v>
      </c>
      <c r="AU153" s="218" t="s">
        <v>91</v>
      </c>
      <c r="AY153" s="17" t="s">
        <v>145</v>
      </c>
      <c r="BE153" s="111">
        <f>IF(N153="základní",J153,0)</f>
        <v>0</v>
      </c>
      <c r="BF153" s="111">
        <f>IF(N153="snížená",J153,0)</f>
        <v>0</v>
      </c>
      <c r="BG153" s="111">
        <f>IF(N153="zákl. přenesená",J153,0)</f>
        <v>0</v>
      </c>
      <c r="BH153" s="111">
        <f>IF(N153="sníž. přenesená",J153,0)</f>
        <v>0</v>
      </c>
      <c r="BI153" s="111">
        <f>IF(N153="nulová",J153,0)</f>
        <v>0</v>
      </c>
      <c r="BJ153" s="17" t="s">
        <v>21</v>
      </c>
      <c r="BK153" s="111">
        <f>ROUND(I153*H153,2)</f>
        <v>0</v>
      </c>
      <c r="BL153" s="17" t="s">
        <v>151</v>
      </c>
      <c r="BM153" s="218" t="s">
        <v>178</v>
      </c>
    </row>
    <row r="154" spans="1:65" s="2" customFormat="1" ht="24.2" customHeight="1">
      <c r="A154" s="35"/>
      <c r="B154" s="36"/>
      <c r="C154" s="206" t="s">
        <v>179</v>
      </c>
      <c r="D154" s="206" t="s">
        <v>147</v>
      </c>
      <c r="E154" s="207" t="s">
        <v>180</v>
      </c>
      <c r="F154" s="208" t="s">
        <v>181</v>
      </c>
      <c r="G154" s="209" t="s">
        <v>165</v>
      </c>
      <c r="H154" s="210">
        <v>51.249000000000002</v>
      </c>
      <c r="I154" s="211"/>
      <c r="J154" s="212">
        <f>ROUND(I154*H154,2)</f>
        <v>0</v>
      </c>
      <c r="K154" s="213"/>
      <c r="L154" s="38"/>
      <c r="M154" s="214" t="s">
        <v>1</v>
      </c>
      <c r="N154" s="215" t="s">
        <v>47</v>
      </c>
      <c r="O154" s="72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8" t="s">
        <v>151</v>
      </c>
      <c r="AT154" s="218" t="s">
        <v>147</v>
      </c>
      <c r="AU154" s="218" t="s">
        <v>91</v>
      </c>
      <c r="AY154" s="17" t="s">
        <v>145</v>
      </c>
      <c r="BE154" s="111">
        <f>IF(N154="základní",J154,0)</f>
        <v>0</v>
      </c>
      <c r="BF154" s="111">
        <f>IF(N154="snížená",J154,0)</f>
        <v>0</v>
      </c>
      <c r="BG154" s="111">
        <f>IF(N154="zákl. přenesená",J154,0)</f>
        <v>0</v>
      </c>
      <c r="BH154" s="111">
        <f>IF(N154="sníž. přenesená",J154,0)</f>
        <v>0</v>
      </c>
      <c r="BI154" s="111">
        <f>IF(N154="nulová",J154,0)</f>
        <v>0</v>
      </c>
      <c r="BJ154" s="17" t="s">
        <v>21</v>
      </c>
      <c r="BK154" s="111">
        <f>ROUND(I154*H154,2)</f>
        <v>0</v>
      </c>
      <c r="BL154" s="17" t="s">
        <v>151</v>
      </c>
      <c r="BM154" s="218" t="s">
        <v>182</v>
      </c>
    </row>
    <row r="155" spans="1:65" s="15" customFormat="1" ht="11.25">
      <c r="B155" s="242"/>
      <c r="C155" s="243"/>
      <c r="D155" s="221" t="s">
        <v>153</v>
      </c>
      <c r="E155" s="244" t="s">
        <v>1</v>
      </c>
      <c r="F155" s="245" t="s">
        <v>183</v>
      </c>
      <c r="G155" s="243"/>
      <c r="H155" s="244" t="s">
        <v>1</v>
      </c>
      <c r="I155" s="246"/>
      <c r="J155" s="243"/>
      <c r="K155" s="243"/>
      <c r="L155" s="247"/>
      <c r="M155" s="248"/>
      <c r="N155" s="249"/>
      <c r="O155" s="249"/>
      <c r="P155" s="249"/>
      <c r="Q155" s="249"/>
      <c r="R155" s="249"/>
      <c r="S155" s="249"/>
      <c r="T155" s="250"/>
      <c r="AT155" s="251" t="s">
        <v>153</v>
      </c>
      <c r="AU155" s="251" t="s">
        <v>91</v>
      </c>
      <c r="AV155" s="15" t="s">
        <v>21</v>
      </c>
      <c r="AW155" s="15" t="s">
        <v>36</v>
      </c>
      <c r="AX155" s="15" t="s">
        <v>82</v>
      </c>
      <c r="AY155" s="251" t="s">
        <v>145</v>
      </c>
    </row>
    <row r="156" spans="1:65" s="13" customFormat="1" ht="11.25">
      <c r="B156" s="219"/>
      <c r="C156" s="220"/>
      <c r="D156" s="221" t="s">
        <v>153</v>
      </c>
      <c r="E156" s="222" t="s">
        <v>1</v>
      </c>
      <c r="F156" s="223" t="s">
        <v>184</v>
      </c>
      <c r="G156" s="220"/>
      <c r="H156" s="224">
        <v>5.649</v>
      </c>
      <c r="I156" s="225"/>
      <c r="J156" s="220"/>
      <c r="K156" s="220"/>
      <c r="L156" s="226"/>
      <c r="M156" s="227"/>
      <c r="N156" s="228"/>
      <c r="O156" s="228"/>
      <c r="P156" s="228"/>
      <c r="Q156" s="228"/>
      <c r="R156" s="228"/>
      <c r="S156" s="228"/>
      <c r="T156" s="229"/>
      <c r="AT156" s="230" t="s">
        <v>153</v>
      </c>
      <c r="AU156" s="230" t="s">
        <v>91</v>
      </c>
      <c r="AV156" s="13" t="s">
        <v>91</v>
      </c>
      <c r="AW156" s="13" t="s">
        <v>36</v>
      </c>
      <c r="AX156" s="13" t="s">
        <v>82</v>
      </c>
      <c r="AY156" s="230" t="s">
        <v>145</v>
      </c>
    </row>
    <row r="157" spans="1:65" s="13" customFormat="1" ht="11.25">
      <c r="B157" s="219"/>
      <c r="C157" s="220"/>
      <c r="D157" s="221" t="s">
        <v>153</v>
      </c>
      <c r="E157" s="222" t="s">
        <v>1</v>
      </c>
      <c r="F157" s="223" t="s">
        <v>185</v>
      </c>
      <c r="G157" s="220"/>
      <c r="H157" s="224">
        <v>45.6</v>
      </c>
      <c r="I157" s="225"/>
      <c r="J157" s="220"/>
      <c r="K157" s="220"/>
      <c r="L157" s="226"/>
      <c r="M157" s="227"/>
      <c r="N157" s="228"/>
      <c r="O157" s="228"/>
      <c r="P157" s="228"/>
      <c r="Q157" s="228"/>
      <c r="R157" s="228"/>
      <c r="S157" s="228"/>
      <c r="T157" s="229"/>
      <c r="AT157" s="230" t="s">
        <v>153</v>
      </c>
      <c r="AU157" s="230" t="s">
        <v>91</v>
      </c>
      <c r="AV157" s="13" t="s">
        <v>91</v>
      </c>
      <c r="AW157" s="13" t="s">
        <v>36</v>
      </c>
      <c r="AX157" s="13" t="s">
        <v>82</v>
      </c>
      <c r="AY157" s="230" t="s">
        <v>145</v>
      </c>
    </row>
    <row r="158" spans="1:65" s="14" customFormat="1" ht="11.25">
      <c r="B158" s="231"/>
      <c r="C158" s="232"/>
      <c r="D158" s="221" t="s">
        <v>153</v>
      </c>
      <c r="E158" s="233" t="s">
        <v>1</v>
      </c>
      <c r="F158" s="234" t="s">
        <v>155</v>
      </c>
      <c r="G158" s="232"/>
      <c r="H158" s="235">
        <v>51.249000000000002</v>
      </c>
      <c r="I158" s="236"/>
      <c r="J158" s="232"/>
      <c r="K158" s="232"/>
      <c r="L158" s="237"/>
      <c r="M158" s="238"/>
      <c r="N158" s="239"/>
      <c r="O158" s="239"/>
      <c r="P158" s="239"/>
      <c r="Q158" s="239"/>
      <c r="R158" s="239"/>
      <c r="S158" s="239"/>
      <c r="T158" s="240"/>
      <c r="AT158" s="241" t="s">
        <v>153</v>
      </c>
      <c r="AU158" s="241" t="s">
        <v>91</v>
      </c>
      <c r="AV158" s="14" t="s">
        <v>151</v>
      </c>
      <c r="AW158" s="14" t="s">
        <v>36</v>
      </c>
      <c r="AX158" s="14" t="s">
        <v>21</v>
      </c>
      <c r="AY158" s="241" t="s">
        <v>145</v>
      </c>
    </row>
    <row r="159" spans="1:65" s="2" customFormat="1" ht="24.2" customHeight="1">
      <c r="A159" s="35"/>
      <c r="B159" s="36"/>
      <c r="C159" s="206" t="s">
        <v>186</v>
      </c>
      <c r="D159" s="206" t="s">
        <v>147</v>
      </c>
      <c r="E159" s="207" t="s">
        <v>187</v>
      </c>
      <c r="F159" s="208" t="s">
        <v>188</v>
      </c>
      <c r="G159" s="209" t="s">
        <v>165</v>
      </c>
      <c r="H159" s="210">
        <v>36.645000000000003</v>
      </c>
      <c r="I159" s="211"/>
      <c r="J159" s="212">
        <f>ROUND(I159*H159,2)</f>
        <v>0</v>
      </c>
      <c r="K159" s="213"/>
      <c r="L159" s="38"/>
      <c r="M159" s="214" t="s">
        <v>1</v>
      </c>
      <c r="N159" s="215" t="s">
        <v>47</v>
      </c>
      <c r="O159" s="72"/>
      <c r="P159" s="216">
        <f>O159*H159</f>
        <v>0</v>
      </c>
      <c r="Q159" s="216">
        <v>0</v>
      </c>
      <c r="R159" s="216">
        <f>Q159*H159</f>
        <v>0</v>
      </c>
      <c r="S159" s="216">
        <v>0</v>
      </c>
      <c r="T159" s="21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8" t="s">
        <v>151</v>
      </c>
      <c r="AT159" s="218" t="s">
        <v>147</v>
      </c>
      <c r="AU159" s="218" t="s">
        <v>91</v>
      </c>
      <c r="AY159" s="17" t="s">
        <v>145</v>
      </c>
      <c r="BE159" s="111">
        <f>IF(N159="základní",J159,0)</f>
        <v>0</v>
      </c>
      <c r="BF159" s="111">
        <f>IF(N159="snížená",J159,0)</f>
        <v>0</v>
      </c>
      <c r="BG159" s="111">
        <f>IF(N159="zákl. přenesená",J159,0)</f>
        <v>0</v>
      </c>
      <c r="BH159" s="111">
        <f>IF(N159="sníž. přenesená",J159,0)</f>
        <v>0</v>
      </c>
      <c r="BI159" s="111">
        <f>IF(N159="nulová",J159,0)</f>
        <v>0</v>
      </c>
      <c r="BJ159" s="17" t="s">
        <v>21</v>
      </c>
      <c r="BK159" s="111">
        <f>ROUND(I159*H159,2)</f>
        <v>0</v>
      </c>
      <c r="BL159" s="17" t="s">
        <v>151</v>
      </c>
      <c r="BM159" s="218" t="s">
        <v>189</v>
      </c>
    </row>
    <row r="160" spans="1:65" s="2" customFormat="1" ht="24.2" customHeight="1">
      <c r="A160" s="35"/>
      <c r="B160" s="36"/>
      <c r="C160" s="206" t="s">
        <v>190</v>
      </c>
      <c r="D160" s="206" t="s">
        <v>147</v>
      </c>
      <c r="E160" s="207" t="s">
        <v>191</v>
      </c>
      <c r="F160" s="208" t="s">
        <v>192</v>
      </c>
      <c r="G160" s="209" t="s">
        <v>165</v>
      </c>
      <c r="H160" s="210">
        <v>95.899000000000001</v>
      </c>
      <c r="I160" s="211"/>
      <c r="J160" s="212">
        <f>ROUND(I160*H160,2)</f>
        <v>0</v>
      </c>
      <c r="K160" s="213"/>
      <c r="L160" s="38"/>
      <c r="M160" s="214" t="s">
        <v>1</v>
      </c>
      <c r="N160" s="215" t="s">
        <v>47</v>
      </c>
      <c r="O160" s="72"/>
      <c r="P160" s="216">
        <f>O160*H160</f>
        <v>0</v>
      </c>
      <c r="Q160" s="216">
        <v>0</v>
      </c>
      <c r="R160" s="216">
        <f>Q160*H160</f>
        <v>0</v>
      </c>
      <c r="S160" s="216">
        <v>0</v>
      </c>
      <c r="T160" s="21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8" t="s">
        <v>151</v>
      </c>
      <c r="AT160" s="218" t="s">
        <v>147</v>
      </c>
      <c r="AU160" s="218" t="s">
        <v>91</v>
      </c>
      <c r="AY160" s="17" t="s">
        <v>145</v>
      </c>
      <c r="BE160" s="111">
        <f>IF(N160="základní",J160,0)</f>
        <v>0</v>
      </c>
      <c r="BF160" s="111">
        <f>IF(N160="snížená",J160,0)</f>
        <v>0</v>
      </c>
      <c r="BG160" s="111">
        <f>IF(N160="zákl. přenesená",J160,0)</f>
        <v>0</v>
      </c>
      <c r="BH160" s="111">
        <f>IF(N160="sníž. přenesená",J160,0)</f>
        <v>0</v>
      </c>
      <c r="BI160" s="111">
        <f>IF(N160="nulová",J160,0)</f>
        <v>0</v>
      </c>
      <c r="BJ160" s="17" t="s">
        <v>21</v>
      </c>
      <c r="BK160" s="111">
        <f>ROUND(I160*H160,2)</f>
        <v>0</v>
      </c>
      <c r="BL160" s="17" t="s">
        <v>151</v>
      </c>
      <c r="BM160" s="218" t="s">
        <v>193</v>
      </c>
    </row>
    <row r="161" spans="1:65" s="13" customFormat="1" ht="11.25">
      <c r="B161" s="219"/>
      <c r="C161" s="220"/>
      <c r="D161" s="221" t="s">
        <v>153</v>
      </c>
      <c r="E161" s="222" t="s">
        <v>1</v>
      </c>
      <c r="F161" s="223" t="s">
        <v>194</v>
      </c>
      <c r="G161" s="220"/>
      <c r="H161" s="224">
        <v>95.899000000000001</v>
      </c>
      <c r="I161" s="225"/>
      <c r="J161" s="220"/>
      <c r="K161" s="220"/>
      <c r="L161" s="226"/>
      <c r="M161" s="227"/>
      <c r="N161" s="228"/>
      <c r="O161" s="228"/>
      <c r="P161" s="228"/>
      <c r="Q161" s="228"/>
      <c r="R161" s="228"/>
      <c r="S161" s="228"/>
      <c r="T161" s="229"/>
      <c r="AT161" s="230" t="s">
        <v>153</v>
      </c>
      <c r="AU161" s="230" t="s">
        <v>91</v>
      </c>
      <c r="AV161" s="13" t="s">
        <v>91</v>
      </c>
      <c r="AW161" s="13" t="s">
        <v>36</v>
      </c>
      <c r="AX161" s="13" t="s">
        <v>82</v>
      </c>
      <c r="AY161" s="230" t="s">
        <v>145</v>
      </c>
    </row>
    <row r="162" spans="1:65" s="14" customFormat="1" ht="11.25">
      <c r="B162" s="231"/>
      <c r="C162" s="232"/>
      <c r="D162" s="221" t="s">
        <v>153</v>
      </c>
      <c r="E162" s="233" t="s">
        <v>1</v>
      </c>
      <c r="F162" s="234" t="s">
        <v>155</v>
      </c>
      <c r="G162" s="232"/>
      <c r="H162" s="235">
        <v>95.899000000000001</v>
      </c>
      <c r="I162" s="236"/>
      <c r="J162" s="232"/>
      <c r="K162" s="232"/>
      <c r="L162" s="237"/>
      <c r="M162" s="238"/>
      <c r="N162" s="239"/>
      <c r="O162" s="239"/>
      <c r="P162" s="239"/>
      <c r="Q162" s="239"/>
      <c r="R162" s="239"/>
      <c r="S162" s="239"/>
      <c r="T162" s="240"/>
      <c r="AT162" s="241" t="s">
        <v>153</v>
      </c>
      <c r="AU162" s="241" t="s">
        <v>91</v>
      </c>
      <c r="AV162" s="14" t="s">
        <v>151</v>
      </c>
      <c r="AW162" s="14" t="s">
        <v>36</v>
      </c>
      <c r="AX162" s="14" t="s">
        <v>21</v>
      </c>
      <c r="AY162" s="241" t="s">
        <v>145</v>
      </c>
    </row>
    <row r="163" spans="1:65" s="2" customFormat="1" ht="14.45" customHeight="1">
      <c r="A163" s="35"/>
      <c r="B163" s="36"/>
      <c r="C163" s="206" t="s">
        <v>26</v>
      </c>
      <c r="D163" s="206" t="s">
        <v>147</v>
      </c>
      <c r="E163" s="207" t="s">
        <v>195</v>
      </c>
      <c r="F163" s="208" t="s">
        <v>196</v>
      </c>
      <c r="G163" s="209" t="s">
        <v>165</v>
      </c>
      <c r="H163" s="210">
        <v>95.899000000000001</v>
      </c>
      <c r="I163" s="211"/>
      <c r="J163" s="212">
        <f>ROUND(I163*H163,2)</f>
        <v>0</v>
      </c>
      <c r="K163" s="213"/>
      <c r="L163" s="38"/>
      <c r="M163" s="214" t="s">
        <v>1</v>
      </c>
      <c r="N163" s="215" t="s">
        <v>47</v>
      </c>
      <c r="O163" s="72"/>
      <c r="P163" s="216">
        <f>O163*H163</f>
        <v>0</v>
      </c>
      <c r="Q163" s="216">
        <v>0</v>
      </c>
      <c r="R163" s="216">
        <f>Q163*H163</f>
        <v>0</v>
      </c>
      <c r="S163" s="216">
        <v>0</v>
      </c>
      <c r="T163" s="21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8" t="s">
        <v>151</v>
      </c>
      <c r="AT163" s="218" t="s">
        <v>147</v>
      </c>
      <c r="AU163" s="218" t="s">
        <v>91</v>
      </c>
      <c r="AY163" s="17" t="s">
        <v>145</v>
      </c>
      <c r="BE163" s="111">
        <f>IF(N163="základní",J163,0)</f>
        <v>0</v>
      </c>
      <c r="BF163" s="111">
        <f>IF(N163="snížená",J163,0)</f>
        <v>0</v>
      </c>
      <c r="BG163" s="111">
        <f>IF(N163="zákl. přenesená",J163,0)</f>
        <v>0</v>
      </c>
      <c r="BH163" s="111">
        <f>IF(N163="sníž. přenesená",J163,0)</f>
        <v>0</v>
      </c>
      <c r="BI163" s="111">
        <f>IF(N163="nulová",J163,0)</f>
        <v>0</v>
      </c>
      <c r="BJ163" s="17" t="s">
        <v>21</v>
      </c>
      <c r="BK163" s="111">
        <f>ROUND(I163*H163,2)</f>
        <v>0</v>
      </c>
      <c r="BL163" s="17" t="s">
        <v>151</v>
      </c>
      <c r="BM163" s="218" t="s">
        <v>197</v>
      </c>
    </row>
    <row r="164" spans="1:65" s="13" customFormat="1" ht="11.25">
      <c r="B164" s="219"/>
      <c r="C164" s="220"/>
      <c r="D164" s="221" t="s">
        <v>153</v>
      </c>
      <c r="E164" s="222" t="s">
        <v>1</v>
      </c>
      <c r="F164" s="223" t="s">
        <v>198</v>
      </c>
      <c r="G164" s="220"/>
      <c r="H164" s="224">
        <v>95.899000000000001</v>
      </c>
      <c r="I164" s="225"/>
      <c r="J164" s="220"/>
      <c r="K164" s="220"/>
      <c r="L164" s="226"/>
      <c r="M164" s="227"/>
      <c r="N164" s="228"/>
      <c r="O164" s="228"/>
      <c r="P164" s="228"/>
      <c r="Q164" s="228"/>
      <c r="R164" s="228"/>
      <c r="S164" s="228"/>
      <c r="T164" s="229"/>
      <c r="AT164" s="230" t="s">
        <v>153</v>
      </c>
      <c r="AU164" s="230" t="s">
        <v>91</v>
      </c>
      <c r="AV164" s="13" t="s">
        <v>91</v>
      </c>
      <c r="AW164" s="13" t="s">
        <v>36</v>
      </c>
      <c r="AX164" s="13" t="s">
        <v>82</v>
      </c>
      <c r="AY164" s="230" t="s">
        <v>145</v>
      </c>
    </row>
    <row r="165" spans="1:65" s="14" customFormat="1" ht="11.25">
      <c r="B165" s="231"/>
      <c r="C165" s="232"/>
      <c r="D165" s="221" t="s">
        <v>153</v>
      </c>
      <c r="E165" s="233" t="s">
        <v>1</v>
      </c>
      <c r="F165" s="234" t="s">
        <v>155</v>
      </c>
      <c r="G165" s="232"/>
      <c r="H165" s="235">
        <v>95.899000000000001</v>
      </c>
      <c r="I165" s="236"/>
      <c r="J165" s="232"/>
      <c r="K165" s="232"/>
      <c r="L165" s="237"/>
      <c r="M165" s="238"/>
      <c r="N165" s="239"/>
      <c r="O165" s="239"/>
      <c r="P165" s="239"/>
      <c r="Q165" s="239"/>
      <c r="R165" s="239"/>
      <c r="S165" s="239"/>
      <c r="T165" s="240"/>
      <c r="AT165" s="241" t="s">
        <v>153</v>
      </c>
      <c r="AU165" s="241" t="s">
        <v>91</v>
      </c>
      <c r="AV165" s="14" t="s">
        <v>151</v>
      </c>
      <c r="AW165" s="14" t="s">
        <v>36</v>
      </c>
      <c r="AX165" s="14" t="s">
        <v>21</v>
      </c>
      <c r="AY165" s="241" t="s">
        <v>145</v>
      </c>
    </row>
    <row r="166" spans="1:65" s="2" customFormat="1" ht="24.2" customHeight="1">
      <c r="A166" s="35"/>
      <c r="B166" s="36"/>
      <c r="C166" s="206" t="s">
        <v>199</v>
      </c>
      <c r="D166" s="206" t="s">
        <v>147</v>
      </c>
      <c r="E166" s="207" t="s">
        <v>200</v>
      </c>
      <c r="F166" s="208" t="s">
        <v>201</v>
      </c>
      <c r="G166" s="209" t="s">
        <v>202</v>
      </c>
      <c r="H166" s="210">
        <v>158.233</v>
      </c>
      <c r="I166" s="211"/>
      <c r="J166" s="212">
        <f>ROUND(I166*H166,2)</f>
        <v>0</v>
      </c>
      <c r="K166" s="213"/>
      <c r="L166" s="38"/>
      <c r="M166" s="214" t="s">
        <v>1</v>
      </c>
      <c r="N166" s="215" t="s">
        <v>47</v>
      </c>
      <c r="O166" s="72"/>
      <c r="P166" s="216">
        <f>O166*H166</f>
        <v>0</v>
      </c>
      <c r="Q166" s="216">
        <v>0</v>
      </c>
      <c r="R166" s="216">
        <f>Q166*H166</f>
        <v>0</v>
      </c>
      <c r="S166" s="216">
        <v>0</v>
      </c>
      <c r="T166" s="21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8" t="s">
        <v>151</v>
      </c>
      <c r="AT166" s="218" t="s">
        <v>147</v>
      </c>
      <c r="AU166" s="218" t="s">
        <v>91</v>
      </c>
      <c r="AY166" s="17" t="s">
        <v>145</v>
      </c>
      <c r="BE166" s="111">
        <f>IF(N166="základní",J166,0)</f>
        <v>0</v>
      </c>
      <c r="BF166" s="111">
        <f>IF(N166="snížená",J166,0)</f>
        <v>0</v>
      </c>
      <c r="BG166" s="111">
        <f>IF(N166="zákl. přenesená",J166,0)</f>
        <v>0</v>
      </c>
      <c r="BH166" s="111">
        <f>IF(N166="sníž. přenesená",J166,0)</f>
        <v>0</v>
      </c>
      <c r="BI166" s="111">
        <f>IF(N166="nulová",J166,0)</f>
        <v>0</v>
      </c>
      <c r="BJ166" s="17" t="s">
        <v>21</v>
      </c>
      <c r="BK166" s="111">
        <f>ROUND(I166*H166,2)</f>
        <v>0</v>
      </c>
      <c r="BL166" s="17" t="s">
        <v>151</v>
      </c>
      <c r="BM166" s="218" t="s">
        <v>203</v>
      </c>
    </row>
    <row r="167" spans="1:65" s="13" customFormat="1" ht="11.25">
      <c r="B167" s="219"/>
      <c r="C167" s="220"/>
      <c r="D167" s="221" t="s">
        <v>153</v>
      </c>
      <c r="E167" s="220"/>
      <c r="F167" s="223" t="s">
        <v>204</v>
      </c>
      <c r="G167" s="220"/>
      <c r="H167" s="224">
        <v>158.233</v>
      </c>
      <c r="I167" s="225"/>
      <c r="J167" s="220"/>
      <c r="K167" s="220"/>
      <c r="L167" s="226"/>
      <c r="M167" s="227"/>
      <c r="N167" s="228"/>
      <c r="O167" s="228"/>
      <c r="P167" s="228"/>
      <c r="Q167" s="228"/>
      <c r="R167" s="228"/>
      <c r="S167" s="228"/>
      <c r="T167" s="229"/>
      <c r="AT167" s="230" t="s">
        <v>153</v>
      </c>
      <c r="AU167" s="230" t="s">
        <v>91</v>
      </c>
      <c r="AV167" s="13" t="s">
        <v>91</v>
      </c>
      <c r="AW167" s="13" t="s">
        <v>4</v>
      </c>
      <c r="AX167" s="13" t="s">
        <v>21</v>
      </c>
      <c r="AY167" s="230" t="s">
        <v>145</v>
      </c>
    </row>
    <row r="168" spans="1:65" s="2" customFormat="1" ht="24.2" customHeight="1">
      <c r="A168" s="35"/>
      <c r="B168" s="36"/>
      <c r="C168" s="206" t="s">
        <v>205</v>
      </c>
      <c r="D168" s="206" t="s">
        <v>147</v>
      </c>
      <c r="E168" s="207" t="s">
        <v>206</v>
      </c>
      <c r="F168" s="208" t="s">
        <v>207</v>
      </c>
      <c r="G168" s="209" t="s">
        <v>165</v>
      </c>
      <c r="H168" s="210">
        <v>45.6</v>
      </c>
      <c r="I168" s="211"/>
      <c r="J168" s="212">
        <f>ROUND(I168*H168,2)</f>
        <v>0</v>
      </c>
      <c r="K168" s="213"/>
      <c r="L168" s="38"/>
      <c r="M168" s="214" t="s">
        <v>1</v>
      </c>
      <c r="N168" s="215" t="s">
        <v>47</v>
      </c>
      <c r="O168" s="72"/>
      <c r="P168" s="216">
        <f>O168*H168</f>
        <v>0</v>
      </c>
      <c r="Q168" s="216">
        <v>0</v>
      </c>
      <c r="R168" s="216">
        <f>Q168*H168</f>
        <v>0</v>
      </c>
      <c r="S168" s="216">
        <v>0</v>
      </c>
      <c r="T168" s="21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8" t="s">
        <v>151</v>
      </c>
      <c r="AT168" s="218" t="s">
        <v>147</v>
      </c>
      <c r="AU168" s="218" t="s">
        <v>91</v>
      </c>
      <c r="AY168" s="17" t="s">
        <v>145</v>
      </c>
      <c r="BE168" s="111">
        <f>IF(N168="základní",J168,0)</f>
        <v>0</v>
      </c>
      <c r="BF168" s="111">
        <f>IF(N168="snížená",J168,0)</f>
        <v>0</v>
      </c>
      <c r="BG168" s="111">
        <f>IF(N168="zákl. přenesená",J168,0)</f>
        <v>0</v>
      </c>
      <c r="BH168" s="111">
        <f>IF(N168="sníž. přenesená",J168,0)</f>
        <v>0</v>
      </c>
      <c r="BI168" s="111">
        <f>IF(N168="nulová",J168,0)</f>
        <v>0</v>
      </c>
      <c r="BJ168" s="17" t="s">
        <v>21</v>
      </c>
      <c r="BK168" s="111">
        <f>ROUND(I168*H168,2)</f>
        <v>0</v>
      </c>
      <c r="BL168" s="17" t="s">
        <v>151</v>
      </c>
      <c r="BM168" s="218" t="s">
        <v>208</v>
      </c>
    </row>
    <row r="169" spans="1:65" s="2" customFormat="1" ht="24.2" customHeight="1">
      <c r="A169" s="35"/>
      <c r="B169" s="36"/>
      <c r="C169" s="206" t="s">
        <v>209</v>
      </c>
      <c r="D169" s="206" t="s">
        <v>147</v>
      </c>
      <c r="E169" s="207" t="s">
        <v>210</v>
      </c>
      <c r="F169" s="208" t="s">
        <v>211</v>
      </c>
      <c r="G169" s="209" t="s">
        <v>165</v>
      </c>
      <c r="H169" s="210">
        <v>9.4149999999999991</v>
      </c>
      <c r="I169" s="211"/>
      <c r="J169" s="212">
        <f>ROUND(I169*H169,2)</f>
        <v>0</v>
      </c>
      <c r="K169" s="213"/>
      <c r="L169" s="38"/>
      <c r="M169" s="214" t="s">
        <v>1</v>
      </c>
      <c r="N169" s="215" t="s">
        <v>47</v>
      </c>
      <c r="O169" s="72"/>
      <c r="P169" s="216">
        <f>O169*H169</f>
        <v>0</v>
      </c>
      <c r="Q169" s="216">
        <v>0</v>
      </c>
      <c r="R169" s="216">
        <f>Q169*H169</f>
        <v>0</v>
      </c>
      <c r="S169" s="216">
        <v>0</v>
      </c>
      <c r="T169" s="21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8" t="s">
        <v>151</v>
      </c>
      <c r="AT169" s="218" t="s">
        <v>147</v>
      </c>
      <c r="AU169" s="218" t="s">
        <v>91</v>
      </c>
      <c r="AY169" s="17" t="s">
        <v>145</v>
      </c>
      <c r="BE169" s="111">
        <f>IF(N169="základní",J169,0)</f>
        <v>0</v>
      </c>
      <c r="BF169" s="111">
        <f>IF(N169="snížená",J169,0)</f>
        <v>0</v>
      </c>
      <c r="BG169" s="111">
        <f>IF(N169="zákl. přenesená",J169,0)</f>
        <v>0</v>
      </c>
      <c r="BH169" s="111">
        <f>IF(N169="sníž. přenesená",J169,0)</f>
        <v>0</v>
      </c>
      <c r="BI169" s="111">
        <f>IF(N169="nulová",J169,0)</f>
        <v>0</v>
      </c>
      <c r="BJ169" s="17" t="s">
        <v>21</v>
      </c>
      <c r="BK169" s="111">
        <f>ROUND(I169*H169,2)</f>
        <v>0</v>
      </c>
      <c r="BL169" s="17" t="s">
        <v>151</v>
      </c>
      <c r="BM169" s="218" t="s">
        <v>212</v>
      </c>
    </row>
    <row r="170" spans="1:65" s="13" customFormat="1" ht="11.25">
      <c r="B170" s="219"/>
      <c r="C170" s="220"/>
      <c r="D170" s="221" t="s">
        <v>153</v>
      </c>
      <c r="E170" s="222" t="s">
        <v>1</v>
      </c>
      <c r="F170" s="223" t="s">
        <v>213</v>
      </c>
      <c r="G170" s="220"/>
      <c r="H170" s="224">
        <v>9.4149999999999991</v>
      </c>
      <c r="I170" s="225"/>
      <c r="J170" s="220"/>
      <c r="K170" s="220"/>
      <c r="L170" s="226"/>
      <c r="M170" s="227"/>
      <c r="N170" s="228"/>
      <c r="O170" s="228"/>
      <c r="P170" s="228"/>
      <c r="Q170" s="228"/>
      <c r="R170" s="228"/>
      <c r="S170" s="228"/>
      <c r="T170" s="229"/>
      <c r="AT170" s="230" t="s">
        <v>153</v>
      </c>
      <c r="AU170" s="230" t="s">
        <v>91</v>
      </c>
      <c r="AV170" s="13" t="s">
        <v>91</v>
      </c>
      <c r="AW170" s="13" t="s">
        <v>36</v>
      </c>
      <c r="AX170" s="13" t="s">
        <v>82</v>
      </c>
      <c r="AY170" s="230" t="s">
        <v>145</v>
      </c>
    </row>
    <row r="171" spans="1:65" s="14" customFormat="1" ht="11.25">
      <c r="B171" s="231"/>
      <c r="C171" s="232"/>
      <c r="D171" s="221" t="s">
        <v>153</v>
      </c>
      <c r="E171" s="233" t="s">
        <v>1</v>
      </c>
      <c r="F171" s="234" t="s">
        <v>155</v>
      </c>
      <c r="G171" s="232"/>
      <c r="H171" s="235">
        <v>9.4149999999999991</v>
      </c>
      <c r="I171" s="236"/>
      <c r="J171" s="232"/>
      <c r="K171" s="232"/>
      <c r="L171" s="237"/>
      <c r="M171" s="238"/>
      <c r="N171" s="239"/>
      <c r="O171" s="239"/>
      <c r="P171" s="239"/>
      <c r="Q171" s="239"/>
      <c r="R171" s="239"/>
      <c r="S171" s="239"/>
      <c r="T171" s="240"/>
      <c r="AT171" s="241" t="s">
        <v>153</v>
      </c>
      <c r="AU171" s="241" t="s">
        <v>91</v>
      </c>
      <c r="AV171" s="14" t="s">
        <v>151</v>
      </c>
      <c r="AW171" s="14" t="s">
        <v>36</v>
      </c>
      <c r="AX171" s="14" t="s">
        <v>21</v>
      </c>
      <c r="AY171" s="241" t="s">
        <v>145</v>
      </c>
    </row>
    <row r="172" spans="1:65" s="2" customFormat="1" ht="14.45" customHeight="1">
      <c r="A172" s="35"/>
      <c r="B172" s="36"/>
      <c r="C172" s="206" t="s">
        <v>214</v>
      </c>
      <c r="D172" s="206" t="s">
        <v>147</v>
      </c>
      <c r="E172" s="207" t="s">
        <v>215</v>
      </c>
      <c r="F172" s="208" t="s">
        <v>216</v>
      </c>
      <c r="G172" s="209" t="s">
        <v>150</v>
      </c>
      <c r="H172" s="210">
        <v>289.2</v>
      </c>
      <c r="I172" s="211"/>
      <c r="J172" s="212">
        <f>ROUND(I172*H172,2)</f>
        <v>0</v>
      </c>
      <c r="K172" s="213"/>
      <c r="L172" s="38"/>
      <c r="M172" s="214" t="s">
        <v>1</v>
      </c>
      <c r="N172" s="215" t="s">
        <v>47</v>
      </c>
      <c r="O172" s="72"/>
      <c r="P172" s="216">
        <f>O172*H172</f>
        <v>0</v>
      </c>
      <c r="Q172" s="216">
        <v>0</v>
      </c>
      <c r="R172" s="216">
        <f>Q172*H172</f>
        <v>0</v>
      </c>
      <c r="S172" s="216">
        <v>0</v>
      </c>
      <c r="T172" s="21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8" t="s">
        <v>151</v>
      </c>
      <c r="AT172" s="218" t="s">
        <v>147</v>
      </c>
      <c r="AU172" s="218" t="s">
        <v>91</v>
      </c>
      <c r="AY172" s="17" t="s">
        <v>145</v>
      </c>
      <c r="BE172" s="111">
        <f>IF(N172="základní",J172,0)</f>
        <v>0</v>
      </c>
      <c r="BF172" s="111">
        <f>IF(N172="snížená",J172,0)</f>
        <v>0</v>
      </c>
      <c r="BG172" s="111">
        <f>IF(N172="zákl. přenesená",J172,0)</f>
        <v>0</v>
      </c>
      <c r="BH172" s="111">
        <f>IF(N172="sníž. přenesená",J172,0)</f>
        <v>0</v>
      </c>
      <c r="BI172" s="111">
        <f>IF(N172="nulová",J172,0)</f>
        <v>0</v>
      </c>
      <c r="BJ172" s="17" t="s">
        <v>21</v>
      </c>
      <c r="BK172" s="111">
        <f>ROUND(I172*H172,2)</f>
        <v>0</v>
      </c>
      <c r="BL172" s="17" t="s">
        <v>151</v>
      </c>
      <c r="BM172" s="218" t="s">
        <v>217</v>
      </c>
    </row>
    <row r="173" spans="1:65" s="13" customFormat="1" ht="11.25">
      <c r="B173" s="219"/>
      <c r="C173" s="220"/>
      <c r="D173" s="221" t="s">
        <v>153</v>
      </c>
      <c r="E173" s="222" t="s">
        <v>1</v>
      </c>
      <c r="F173" s="223" t="s">
        <v>218</v>
      </c>
      <c r="G173" s="220"/>
      <c r="H173" s="224">
        <v>289.2</v>
      </c>
      <c r="I173" s="225"/>
      <c r="J173" s="220"/>
      <c r="K173" s="220"/>
      <c r="L173" s="226"/>
      <c r="M173" s="227"/>
      <c r="N173" s="228"/>
      <c r="O173" s="228"/>
      <c r="P173" s="228"/>
      <c r="Q173" s="228"/>
      <c r="R173" s="228"/>
      <c r="S173" s="228"/>
      <c r="T173" s="229"/>
      <c r="AT173" s="230" t="s">
        <v>153</v>
      </c>
      <c r="AU173" s="230" t="s">
        <v>91</v>
      </c>
      <c r="AV173" s="13" t="s">
        <v>91</v>
      </c>
      <c r="AW173" s="13" t="s">
        <v>36</v>
      </c>
      <c r="AX173" s="13" t="s">
        <v>82</v>
      </c>
      <c r="AY173" s="230" t="s">
        <v>145</v>
      </c>
    </row>
    <row r="174" spans="1:65" s="14" customFormat="1" ht="11.25">
      <c r="B174" s="231"/>
      <c r="C174" s="232"/>
      <c r="D174" s="221" t="s">
        <v>153</v>
      </c>
      <c r="E174" s="233" t="s">
        <v>1</v>
      </c>
      <c r="F174" s="234" t="s">
        <v>155</v>
      </c>
      <c r="G174" s="232"/>
      <c r="H174" s="235">
        <v>289.2</v>
      </c>
      <c r="I174" s="236"/>
      <c r="J174" s="232"/>
      <c r="K174" s="232"/>
      <c r="L174" s="237"/>
      <c r="M174" s="238"/>
      <c r="N174" s="239"/>
      <c r="O174" s="239"/>
      <c r="P174" s="239"/>
      <c r="Q174" s="239"/>
      <c r="R174" s="239"/>
      <c r="S174" s="239"/>
      <c r="T174" s="240"/>
      <c r="AT174" s="241" t="s">
        <v>153</v>
      </c>
      <c r="AU174" s="241" t="s">
        <v>91</v>
      </c>
      <c r="AV174" s="14" t="s">
        <v>151</v>
      </c>
      <c r="AW174" s="14" t="s">
        <v>36</v>
      </c>
      <c r="AX174" s="14" t="s">
        <v>21</v>
      </c>
      <c r="AY174" s="241" t="s">
        <v>145</v>
      </c>
    </row>
    <row r="175" spans="1:65" s="2" customFormat="1" ht="24.2" customHeight="1">
      <c r="A175" s="35"/>
      <c r="B175" s="36"/>
      <c r="C175" s="252" t="s">
        <v>8</v>
      </c>
      <c r="D175" s="252" t="s">
        <v>219</v>
      </c>
      <c r="E175" s="253" t="s">
        <v>220</v>
      </c>
      <c r="F175" s="254" t="s">
        <v>221</v>
      </c>
      <c r="G175" s="255" t="s">
        <v>222</v>
      </c>
      <c r="H175" s="256">
        <v>200</v>
      </c>
      <c r="I175" s="257"/>
      <c r="J175" s="258">
        <f>ROUND(I175*H175,2)</f>
        <v>0</v>
      </c>
      <c r="K175" s="259"/>
      <c r="L175" s="260"/>
      <c r="M175" s="261" t="s">
        <v>1</v>
      </c>
      <c r="N175" s="262" t="s">
        <v>47</v>
      </c>
      <c r="O175" s="72"/>
      <c r="P175" s="216">
        <f>O175*H175</f>
        <v>0</v>
      </c>
      <c r="Q175" s="216">
        <v>1.4E-3</v>
      </c>
      <c r="R175" s="216">
        <f>Q175*H175</f>
        <v>0.27999999999999997</v>
      </c>
      <c r="S175" s="216">
        <v>0</v>
      </c>
      <c r="T175" s="21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8" t="s">
        <v>186</v>
      </c>
      <c r="AT175" s="218" t="s">
        <v>219</v>
      </c>
      <c r="AU175" s="218" t="s">
        <v>91</v>
      </c>
      <c r="AY175" s="17" t="s">
        <v>145</v>
      </c>
      <c r="BE175" s="111">
        <f>IF(N175="základní",J175,0)</f>
        <v>0</v>
      </c>
      <c r="BF175" s="111">
        <f>IF(N175="snížená",J175,0)</f>
        <v>0</v>
      </c>
      <c r="BG175" s="111">
        <f>IF(N175="zákl. přenesená",J175,0)</f>
        <v>0</v>
      </c>
      <c r="BH175" s="111">
        <f>IF(N175="sníž. přenesená",J175,0)</f>
        <v>0</v>
      </c>
      <c r="BI175" s="111">
        <f>IF(N175="nulová",J175,0)</f>
        <v>0</v>
      </c>
      <c r="BJ175" s="17" t="s">
        <v>21</v>
      </c>
      <c r="BK175" s="111">
        <f>ROUND(I175*H175,2)</f>
        <v>0</v>
      </c>
      <c r="BL175" s="17" t="s">
        <v>151</v>
      </c>
      <c r="BM175" s="218" t="s">
        <v>223</v>
      </c>
    </row>
    <row r="176" spans="1:65" s="12" customFormat="1" ht="22.9" customHeight="1">
      <c r="B176" s="190"/>
      <c r="C176" s="191"/>
      <c r="D176" s="192" t="s">
        <v>81</v>
      </c>
      <c r="E176" s="204" t="s">
        <v>168</v>
      </c>
      <c r="F176" s="204" t="s">
        <v>224</v>
      </c>
      <c r="G176" s="191"/>
      <c r="H176" s="191"/>
      <c r="I176" s="194"/>
      <c r="J176" s="205">
        <f>BK176</f>
        <v>0</v>
      </c>
      <c r="K176" s="191"/>
      <c r="L176" s="196"/>
      <c r="M176" s="197"/>
      <c r="N176" s="198"/>
      <c r="O176" s="198"/>
      <c r="P176" s="199">
        <f>SUM(P177:P199)</f>
        <v>0</v>
      </c>
      <c r="Q176" s="198"/>
      <c r="R176" s="199">
        <f>SUM(R177:R199)</f>
        <v>212.18456800000001</v>
      </c>
      <c r="S176" s="198"/>
      <c r="T176" s="200">
        <f>SUM(T177:T199)</f>
        <v>0</v>
      </c>
      <c r="AR176" s="201" t="s">
        <v>21</v>
      </c>
      <c r="AT176" s="202" t="s">
        <v>81</v>
      </c>
      <c r="AU176" s="202" t="s">
        <v>21</v>
      </c>
      <c r="AY176" s="201" t="s">
        <v>145</v>
      </c>
      <c r="BK176" s="203">
        <f>SUM(BK177:BK199)</f>
        <v>0</v>
      </c>
    </row>
    <row r="177" spans="1:65" s="2" customFormat="1" ht="14.45" customHeight="1">
      <c r="A177" s="35"/>
      <c r="B177" s="36"/>
      <c r="C177" s="206" t="s">
        <v>225</v>
      </c>
      <c r="D177" s="206" t="s">
        <v>147</v>
      </c>
      <c r="E177" s="207" t="s">
        <v>226</v>
      </c>
      <c r="F177" s="208" t="s">
        <v>227</v>
      </c>
      <c r="G177" s="209" t="s">
        <v>150</v>
      </c>
      <c r="H177" s="210">
        <v>239</v>
      </c>
      <c r="I177" s="211"/>
      <c r="J177" s="212">
        <f>ROUND(I177*H177,2)</f>
        <v>0</v>
      </c>
      <c r="K177" s="213"/>
      <c r="L177" s="38"/>
      <c r="M177" s="214" t="s">
        <v>1</v>
      </c>
      <c r="N177" s="215" t="s">
        <v>47</v>
      </c>
      <c r="O177" s="72"/>
      <c r="P177" s="216">
        <f>O177*H177</f>
        <v>0</v>
      </c>
      <c r="Q177" s="216">
        <v>0.46</v>
      </c>
      <c r="R177" s="216">
        <f>Q177*H177</f>
        <v>109.94</v>
      </c>
      <c r="S177" s="216">
        <v>0</v>
      </c>
      <c r="T177" s="21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8" t="s">
        <v>151</v>
      </c>
      <c r="AT177" s="218" t="s">
        <v>147</v>
      </c>
      <c r="AU177" s="218" t="s">
        <v>91</v>
      </c>
      <c r="AY177" s="17" t="s">
        <v>145</v>
      </c>
      <c r="BE177" s="111">
        <f>IF(N177="základní",J177,0)</f>
        <v>0</v>
      </c>
      <c r="BF177" s="111">
        <f>IF(N177="snížená",J177,0)</f>
        <v>0</v>
      </c>
      <c r="BG177" s="111">
        <f>IF(N177="zákl. přenesená",J177,0)</f>
        <v>0</v>
      </c>
      <c r="BH177" s="111">
        <f>IF(N177="sníž. přenesená",J177,0)</f>
        <v>0</v>
      </c>
      <c r="BI177" s="111">
        <f>IF(N177="nulová",J177,0)</f>
        <v>0</v>
      </c>
      <c r="BJ177" s="17" t="s">
        <v>21</v>
      </c>
      <c r="BK177" s="111">
        <f>ROUND(I177*H177,2)</f>
        <v>0</v>
      </c>
      <c r="BL177" s="17" t="s">
        <v>151</v>
      </c>
      <c r="BM177" s="218" t="s">
        <v>228</v>
      </c>
    </row>
    <row r="178" spans="1:65" s="13" customFormat="1" ht="11.25">
      <c r="B178" s="219"/>
      <c r="C178" s="220"/>
      <c r="D178" s="221" t="s">
        <v>153</v>
      </c>
      <c r="E178" s="222" t="s">
        <v>1</v>
      </c>
      <c r="F178" s="223" t="s">
        <v>229</v>
      </c>
      <c r="G178" s="220"/>
      <c r="H178" s="224">
        <v>239</v>
      </c>
      <c r="I178" s="225"/>
      <c r="J178" s="220"/>
      <c r="K178" s="220"/>
      <c r="L178" s="226"/>
      <c r="M178" s="227"/>
      <c r="N178" s="228"/>
      <c r="O178" s="228"/>
      <c r="P178" s="228"/>
      <c r="Q178" s="228"/>
      <c r="R178" s="228"/>
      <c r="S178" s="228"/>
      <c r="T178" s="229"/>
      <c r="AT178" s="230" t="s">
        <v>153</v>
      </c>
      <c r="AU178" s="230" t="s">
        <v>91</v>
      </c>
      <c r="AV178" s="13" t="s">
        <v>91</v>
      </c>
      <c r="AW178" s="13" t="s">
        <v>36</v>
      </c>
      <c r="AX178" s="13" t="s">
        <v>82</v>
      </c>
      <c r="AY178" s="230" t="s">
        <v>145</v>
      </c>
    </row>
    <row r="179" spans="1:65" s="14" customFormat="1" ht="11.25">
      <c r="B179" s="231"/>
      <c r="C179" s="232"/>
      <c r="D179" s="221" t="s">
        <v>153</v>
      </c>
      <c r="E179" s="233" t="s">
        <v>1</v>
      </c>
      <c r="F179" s="234" t="s">
        <v>155</v>
      </c>
      <c r="G179" s="232"/>
      <c r="H179" s="235">
        <v>239</v>
      </c>
      <c r="I179" s="236"/>
      <c r="J179" s="232"/>
      <c r="K179" s="232"/>
      <c r="L179" s="237"/>
      <c r="M179" s="238"/>
      <c r="N179" s="239"/>
      <c r="O179" s="239"/>
      <c r="P179" s="239"/>
      <c r="Q179" s="239"/>
      <c r="R179" s="239"/>
      <c r="S179" s="239"/>
      <c r="T179" s="240"/>
      <c r="AT179" s="241" t="s">
        <v>153</v>
      </c>
      <c r="AU179" s="241" t="s">
        <v>91</v>
      </c>
      <c r="AV179" s="14" t="s">
        <v>151</v>
      </c>
      <c r="AW179" s="14" t="s">
        <v>36</v>
      </c>
      <c r="AX179" s="14" t="s">
        <v>21</v>
      </c>
      <c r="AY179" s="241" t="s">
        <v>145</v>
      </c>
    </row>
    <row r="180" spans="1:65" s="2" customFormat="1" ht="14.45" customHeight="1">
      <c r="A180" s="35"/>
      <c r="B180" s="36"/>
      <c r="C180" s="206" t="s">
        <v>230</v>
      </c>
      <c r="D180" s="206" t="s">
        <v>147</v>
      </c>
      <c r="E180" s="207" t="s">
        <v>231</v>
      </c>
      <c r="F180" s="208" t="s">
        <v>232</v>
      </c>
      <c r="G180" s="209" t="s">
        <v>150</v>
      </c>
      <c r="H180" s="210">
        <v>50.2</v>
      </c>
      <c r="I180" s="211"/>
      <c r="J180" s="212">
        <f>ROUND(I180*H180,2)</f>
        <v>0</v>
      </c>
      <c r="K180" s="213"/>
      <c r="L180" s="38"/>
      <c r="M180" s="214" t="s">
        <v>1</v>
      </c>
      <c r="N180" s="215" t="s">
        <v>47</v>
      </c>
      <c r="O180" s="72"/>
      <c r="P180" s="216">
        <f>O180*H180</f>
        <v>0</v>
      </c>
      <c r="Q180" s="216">
        <v>0.66700000000000004</v>
      </c>
      <c r="R180" s="216">
        <f>Q180*H180</f>
        <v>33.483400000000003</v>
      </c>
      <c r="S180" s="216">
        <v>0</v>
      </c>
      <c r="T180" s="21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8" t="s">
        <v>151</v>
      </c>
      <c r="AT180" s="218" t="s">
        <v>147</v>
      </c>
      <c r="AU180" s="218" t="s">
        <v>91</v>
      </c>
      <c r="AY180" s="17" t="s">
        <v>145</v>
      </c>
      <c r="BE180" s="111">
        <f>IF(N180="základní",J180,0)</f>
        <v>0</v>
      </c>
      <c r="BF180" s="111">
        <f>IF(N180="snížená",J180,0)</f>
        <v>0</v>
      </c>
      <c r="BG180" s="111">
        <f>IF(N180="zákl. přenesená",J180,0)</f>
        <v>0</v>
      </c>
      <c r="BH180" s="111">
        <f>IF(N180="sníž. přenesená",J180,0)</f>
        <v>0</v>
      </c>
      <c r="BI180" s="111">
        <f>IF(N180="nulová",J180,0)</f>
        <v>0</v>
      </c>
      <c r="BJ180" s="17" t="s">
        <v>21</v>
      </c>
      <c r="BK180" s="111">
        <f>ROUND(I180*H180,2)</f>
        <v>0</v>
      </c>
      <c r="BL180" s="17" t="s">
        <v>151</v>
      </c>
      <c r="BM180" s="218" t="s">
        <v>233</v>
      </c>
    </row>
    <row r="181" spans="1:65" s="13" customFormat="1" ht="11.25">
      <c r="B181" s="219"/>
      <c r="C181" s="220"/>
      <c r="D181" s="221" t="s">
        <v>153</v>
      </c>
      <c r="E181" s="222" t="s">
        <v>1</v>
      </c>
      <c r="F181" s="223" t="s">
        <v>234</v>
      </c>
      <c r="G181" s="220"/>
      <c r="H181" s="224">
        <v>50.2</v>
      </c>
      <c r="I181" s="225"/>
      <c r="J181" s="220"/>
      <c r="K181" s="220"/>
      <c r="L181" s="226"/>
      <c r="M181" s="227"/>
      <c r="N181" s="228"/>
      <c r="O181" s="228"/>
      <c r="P181" s="228"/>
      <c r="Q181" s="228"/>
      <c r="R181" s="228"/>
      <c r="S181" s="228"/>
      <c r="T181" s="229"/>
      <c r="AT181" s="230" t="s">
        <v>153</v>
      </c>
      <c r="AU181" s="230" t="s">
        <v>91</v>
      </c>
      <c r="AV181" s="13" t="s">
        <v>91</v>
      </c>
      <c r="AW181" s="13" t="s">
        <v>36</v>
      </c>
      <c r="AX181" s="13" t="s">
        <v>82</v>
      </c>
      <c r="AY181" s="230" t="s">
        <v>145</v>
      </c>
    </row>
    <row r="182" spans="1:65" s="14" customFormat="1" ht="11.25">
      <c r="B182" s="231"/>
      <c r="C182" s="232"/>
      <c r="D182" s="221" t="s">
        <v>153</v>
      </c>
      <c r="E182" s="233" t="s">
        <v>1</v>
      </c>
      <c r="F182" s="234" t="s">
        <v>155</v>
      </c>
      <c r="G182" s="232"/>
      <c r="H182" s="235">
        <v>50.2</v>
      </c>
      <c r="I182" s="236"/>
      <c r="J182" s="232"/>
      <c r="K182" s="232"/>
      <c r="L182" s="237"/>
      <c r="M182" s="238"/>
      <c r="N182" s="239"/>
      <c r="O182" s="239"/>
      <c r="P182" s="239"/>
      <c r="Q182" s="239"/>
      <c r="R182" s="239"/>
      <c r="S182" s="239"/>
      <c r="T182" s="240"/>
      <c r="AT182" s="241" t="s">
        <v>153</v>
      </c>
      <c r="AU182" s="241" t="s">
        <v>91</v>
      </c>
      <c r="AV182" s="14" t="s">
        <v>151</v>
      </c>
      <c r="AW182" s="14" t="s">
        <v>36</v>
      </c>
      <c r="AX182" s="14" t="s">
        <v>21</v>
      </c>
      <c r="AY182" s="241" t="s">
        <v>145</v>
      </c>
    </row>
    <row r="183" spans="1:65" s="2" customFormat="1" ht="24.2" customHeight="1">
      <c r="A183" s="35"/>
      <c r="B183" s="36"/>
      <c r="C183" s="206" t="s">
        <v>235</v>
      </c>
      <c r="D183" s="206" t="s">
        <v>147</v>
      </c>
      <c r="E183" s="207" t="s">
        <v>236</v>
      </c>
      <c r="F183" s="208" t="s">
        <v>237</v>
      </c>
      <c r="G183" s="209" t="s">
        <v>150</v>
      </c>
      <c r="H183" s="210">
        <v>4.5</v>
      </c>
      <c r="I183" s="211"/>
      <c r="J183" s="212">
        <f>ROUND(I183*H183,2)</f>
        <v>0</v>
      </c>
      <c r="K183" s="213"/>
      <c r="L183" s="38"/>
      <c r="M183" s="214" t="s">
        <v>1</v>
      </c>
      <c r="N183" s="215" t="s">
        <v>47</v>
      </c>
      <c r="O183" s="72"/>
      <c r="P183" s="216">
        <f>O183*H183</f>
        <v>0</v>
      </c>
      <c r="Q183" s="216">
        <v>0.1837</v>
      </c>
      <c r="R183" s="216">
        <f>Q183*H183</f>
        <v>0.82665</v>
      </c>
      <c r="S183" s="216">
        <v>0</v>
      </c>
      <c r="T183" s="21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18" t="s">
        <v>151</v>
      </c>
      <c r="AT183" s="218" t="s">
        <v>147</v>
      </c>
      <c r="AU183" s="218" t="s">
        <v>91</v>
      </c>
      <c r="AY183" s="17" t="s">
        <v>145</v>
      </c>
      <c r="BE183" s="111">
        <f>IF(N183="základní",J183,0)</f>
        <v>0</v>
      </c>
      <c r="BF183" s="111">
        <f>IF(N183="snížená",J183,0)</f>
        <v>0</v>
      </c>
      <c r="BG183" s="111">
        <f>IF(N183="zákl. přenesená",J183,0)</f>
        <v>0</v>
      </c>
      <c r="BH183" s="111">
        <f>IF(N183="sníž. přenesená",J183,0)</f>
        <v>0</v>
      </c>
      <c r="BI183" s="111">
        <f>IF(N183="nulová",J183,0)</f>
        <v>0</v>
      </c>
      <c r="BJ183" s="17" t="s">
        <v>21</v>
      </c>
      <c r="BK183" s="111">
        <f>ROUND(I183*H183,2)</f>
        <v>0</v>
      </c>
      <c r="BL183" s="17" t="s">
        <v>151</v>
      </c>
      <c r="BM183" s="218" t="s">
        <v>238</v>
      </c>
    </row>
    <row r="184" spans="1:65" s="13" customFormat="1" ht="11.25">
      <c r="B184" s="219"/>
      <c r="C184" s="220"/>
      <c r="D184" s="221" t="s">
        <v>153</v>
      </c>
      <c r="E184" s="222" t="s">
        <v>1</v>
      </c>
      <c r="F184" s="223" t="s">
        <v>239</v>
      </c>
      <c r="G184" s="220"/>
      <c r="H184" s="224">
        <v>4.5</v>
      </c>
      <c r="I184" s="225"/>
      <c r="J184" s="220"/>
      <c r="K184" s="220"/>
      <c r="L184" s="226"/>
      <c r="M184" s="227"/>
      <c r="N184" s="228"/>
      <c r="O184" s="228"/>
      <c r="P184" s="228"/>
      <c r="Q184" s="228"/>
      <c r="R184" s="228"/>
      <c r="S184" s="228"/>
      <c r="T184" s="229"/>
      <c r="AT184" s="230" t="s">
        <v>153</v>
      </c>
      <c r="AU184" s="230" t="s">
        <v>91</v>
      </c>
      <c r="AV184" s="13" t="s">
        <v>91</v>
      </c>
      <c r="AW184" s="13" t="s">
        <v>36</v>
      </c>
      <c r="AX184" s="13" t="s">
        <v>82</v>
      </c>
      <c r="AY184" s="230" t="s">
        <v>145</v>
      </c>
    </row>
    <row r="185" spans="1:65" s="14" customFormat="1" ht="11.25">
      <c r="B185" s="231"/>
      <c r="C185" s="232"/>
      <c r="D185" s="221" t="s">
        <v>153</v>
      </c>
      <c r="E185" s="233" t="s">
        <v>1</v>
      </c>
      <c r="F185" s="234" t="s">
        <v>155</v>
      </c>
      <c r="G185" s="232"/>
      <c r="H185" s="235">
        <v>4.5</v>
      </c>
      <c r="I185" s="236"/>
      <c r="J185" s="232"/>
      <c r="K185" s="232"/>
      <c r="L185" s="237"/>
      <c r="M185" s="238"/>
      <c r="N185" s="239"/>
      <c r="O185" s="239"/>
      <c r="P185" s="239"/>
      <c r="Q185" s="239"/>
      <c r="R185" s="239"/>
      <c r="S185" s="239"/>
      <c r="T185" s="240"/>
      <c r="AT185" s="241" t="s">
        <v>153</v>
      </c>
      <c r="AU185" s="241" t="s">
        <v>91</v>
      </c>
      <c r="AV185" s="14" t="s">
        <v>151</v>
      </c>
      <c r="AW185" s="14" t="s">
        <v>36</v>
      </c>
      <c r="AX185" s="14" t="s">
        <v>21</v>
      </c>
      <c r="AY185" s="241" t="s">
        <v>145</v>
      </c>
    </row>
    <row r="186" spans="1:65" s="2" customFormat="1" ht="14.45" customHeight="1">
      <c r="A186" s="35"/>
      <c r="B186" s="36"/>
      <c r="C186" s="252" t="s">
        <v>240</v>
      </c>
      <c r="D186" s="252" t="s">
        <v>219</v>
      </c>
      <c r="E186" s="253" t="s">
        <v>241</v>
      </c>
      <c r="F186" s="254" t="s">
        <v>242</v>
      </c>
      <c r="G186" s="255" t="s">
        <v>202</v>
      </c>
      <c r="H186" s="256">
        <v>1.125</v>
      </c>
      <c r="I186" s="257"/>
      <c r="J186" s="258">
        <f>ROUND(I186*H186,2)</f>
        <v>0</v>
      </c>
      <c r="K186" s="259"/>
      <c r="L186" s="260"/>
      <c r="M186" s="261" t="s">
        <v>1</v>
      </c>
      <c r="N186" s="262" t="s">
        <v>47</v>
      </c>
      <c r="O186" s="72"/>
      <c r="P186" s="216">
        <f>O186*H186</f>
        <v>0</v>
      </c>
      <c r="Q186" s="216">
        <v>1</v>
      </c>
      <c r="R186" s="216">
        <f>Q186*H186</f>
        <v>1.125</v>
      </c>
      <c r="S186" s="216">
        <v>0</v>
      </c>
      <c r="T186" s="21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8" t="s">
        <v>186</v>
      </c>
      <c r="AT186" s="218" t="s">
        <v>219</v>
      </c>
      <c r="AU186" s="218" t="s">
        <v>91</v>
      </c>
      <c r="AY186" s="17" t="s">
        <v>145</v>
      </c>
      <c r="BE186" s="111">
        <f>IF(N186="základní",J186,0)</f>
        <v>0</v>
      </c>
      <c r="BF186" s="111">
        <f>IF(N186="snížená",J186,0)</f>
        <v>0</v>
      </c>
      <c r="BG186" s="111">
        <f>IF(N186="zákl. přenesená",J186,0)</f>
        <v>0</v>
      </c>
      <c r="BH186" s="111">
        <f>IF(N186="sníž. přenesená",J186,0)</f>
        <v>0</v>
      </c>
      <c r="BI186" s="111">
        <f>IF(N186="nulová",J186,0)</f>
        <v>0</v>
      </c>
      <c r="BJ186" s="17" t="s">
        <v>21</v>
      </c>
      <c r="BK186" s="111">
        <f>ROUND(I186*H186,2)</f>
        <v>0</v>
      </c>
      <c r="BL186" s="17" t="s">
        <v>151</v>
      </c>
      <c r="BM186" s="218" t="s">
        <v>243</v>
      </c>
    </row>
    <row r="187" spans="1:65" s="13" customFormat="1" ht="11.25">
      <c r="B187" s="219"/>
      <c r="C187" s="220"/>
      <c r="D187" s="221" t="s">
        <v>153</v>
      </c>
      <c r="E187" s="222" t="s">
        <v>1</v>
      </c>
      <c r="F187" s="223" t="s">
        <v>244</v>
      </c>
      <c r="G187" s="220"/>
      <c r="H187" s="224">
        <v>1.125</v>
      </c>
      <c r="I187" s="225"/>
      <c r="J187" s="220"/>
      <c r="K187" s="220"/>
      <c r="L187" s="226"/>
      <c r="M187" s="227"/>
      <c r="N187" s="228"/>
      <c r="O187" s="228"/>
      <c r="P187" s="228"/>
      <c r="Q187" s="228"/>
      <c r="R187" s="228"/>
      <c r="S187" s="228"/>
      <c r="T187" s="229"/>
      <c r="AT187" s="230" t="s">
        <v>153</v>
      </c>
      <c r="AU187" s="230" t="s">
        <v>91</v>
      </c>
      <c r="AV187" s="13" t="s">
        <v>91</v>
      </c>
      <c r="AW187" s="13" t="s">
        <v>36</v>
      </c>
      <c r="AX187" s="13" t="s">
        <v>82</v>
      </c>
      <c r="AY187" s="230" t="s">
        <v>145</v>
      </c>
    </row>
    <row r="188" spans="1:65" s="14" customFormat="1" ht="11.25">
      <c r="B188" s="231"/>
      <c r="C188" s="232"/>
      <c r="D188" s="221" t="s">
        <v>153</v>
      </c>
      <c r="E188" s="233" t="s">
        <v>1</v>
      </c>
      <c r="F188" s="234" t="s">
        <v>155</v>
      </c>
      <c r="G188" s="232"/>
      <c r="H188" s="235">
        <v>1.125</v>
      </c>
      <c r="I188" s="236"/>
      <c r="J188" s="232"/>
      <c r="K188" s="232"/>
      <c r="L188" s="237"/>
      <c r="M188" s="238"/>
      <c r="N188" s="239"/>
      <c r="O188" s="239"/>
      <c r="P188" s="239"/>
      <c r="Q188" s="239"/>
      <c r="R188" s="239"/>
      <c r="S188" s="239"/>
      <c r="T188" s="240"/>
      <c r="AT188" s="241" t="s">
        <v>153</v>
      </c>
      <c r="AU188" s="241" t="s">
        <v>91</v>
      </c>
      <c r="AV188" s="14" t="s">
        <v>151</v>
      </c>
      <c r="AW188" s="14" t="s">
        <v>36</v>
      </c>
      <c r="AX188" s="14" t="s">
        <v>21</v>
      </c>
      <c r="AY188" s="241" t="s">
        <v>145</v>
      </c>
    </row>
    <row r="189" spans="1:65" s="2" customFormat="1" ht="24.2" customHeight="1">
      <c r="A189" s="35"/>
      <c r="B189" s="36"/>
      <c r="C189" s="206" t="s">
        <v>245</v>
      </c>
      <c r="D189" s="206" t="s">
        <v>147</v>
      </c>
      <c r="E189" s="207" t="s">
        <v>246</v>
      </c>
      <c r="F189" s="208" t="s">
        <v>247</v>
      </c>
      <c r="G189" s="209" t="s">
        <v>150</v>
      </c>
      <c r="H189" s="210">
        <v>254.3</v>
      </c>
      <c r="I189" s="211"/>
      <c r="J189" s="212">
        <f>ROUND(I189*H189,2)</f>
        <v>0</v>
      </c>
      <c r="K189" s="213"/>
      <c r="L189" s="38"/>
      <c r="M189" s="214" t="s">
        <v>1</v>
      </c>
      <c r="N189" s="215" t="s">
        <v>47</v>
      </c>
      <c r="O189" s="72"/>
      <c r="P189" s="216">
        <f>O189*H189</f>
        <v>0</v>
      </c>
      <c r="Q189" s="216">
        <v>8.4250000000000005E-2</v>
      </c>
      <c r="R189" s="216">
        <f>Q189*H189</f>
        <v>21.424775000000004</v>
      </c>
      <c r="S189" s="216">
        <v>0</v>
      </c>
      <c r="T189" s="21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8" t="s">
        <v>151</v>
      </c>
      <c r="AT189" s="218" t="s">
        <v>147</v>
      </c>
      <c r="AU189" s="218" t="s">
        <v>91</v>
      </c>
      <c r="AY189" s="17" t="s">
        <v>145</v>
      </c>
      <c r="BE189" s="111">
        <f>IF(N189="základní",J189,0)</f>
        <v>0</v>
      </c>
      <c r="BF189" s="111">
        <f>IF(N189="snížená",J189,0)</f>
        <v>0</v>
      </c>
      <c r="BG189" s="111">
        <f>IF(N189="zákl. přenesená",J189,0)</f>
        <v>0</v>
      </c>
      <c r="BH189" s="111">
        <f>IF(N189="sníž. přenesená",J189,0)</f>
        <v>0</v>
      </c>
      <c r="BI189" s="111">
        <f>IF(N189="nulová",J189,0)</f>
        <v>0</v>
      </c>
      <c r="BJ189" s="17" t="s">
        <v>21</v>
      </c>
      <c r="BK189" s="111">
        <f>ROUND(I189*H189,2)</f>
        <v>0</v>
      </c>
      <c r="BL189" s="17" t="s">
        <v>151</v>
      </c>
      <c r="BM189" s="218" t="s">
        <v>248</v>
      </c>
    </row>
    <row r="190" spans="1:65" s="13" customFormat="1" ht="11.25">
      <c r="B190" s="219"/>
      <c r="C190" s="220"/>
      <c r="D190" s="221" t="s">
        <v>153</v>
      </c>
      <c r="E190" s="222" t="s">
        <v>1</v>
      </c>
      <c r="F190" s="223" t="s">
        <v>249</v>
      </c>
      <c r="G190" s="220"/>
      <c r="H190" s="224">
        <v>254.3</v>
      </c>
      <c r="I190" s="225"/>
      <c r="J190" s="220"/>
      <c r="K190" s="220"/>
      <c r="L190" s="226"/>
      <c r="M190" s="227"/>
      <c r="N190" s="228"/>
      <c r="O190" s="228"/>
      <c r="P190" s="228"/>
      <c r="Q190" s="228"/>
      <c r="R190" s="228"/>
      <c r="S190" s="228"/>
      <c r="T190" s="229"/>
      <c r="AT190" s="230" t="s">
        <v>153</v>
      </c>
      <c r="AU190" s="230" t="s">
        <v>91</v>
      </c>
      <c r="AV190" s="13" t="s">
        <v>91</v>
      </c>
      <c r="AW190" s="13" t="s">
        <v>36</v>
      </c>
      <c r="AX190" s="13" t="s">
        <v>82</v>
      </c>
      <c r="AY190" s="230" t="s">
        <v>145</v>
      </c>
    </row>
    <row r="191" spans="1:65" s="14" customFormat="1" ht="11.25">
      <c r="B191" s="231"/>
      <c r="C191" s="232"/>
      <c r="D191" s="221" t="s">
        <v>153</v>
      </c>
      <c r="E191" s="233" t="s">
        <v>1</v>
      </c>
      <c r="F191" s="234" t="s">
        <v>155</v>
      </c>
      <c r="G191" s="232"/>
      <c r="H191" s="235">
        <v>254.3</v>
      </c>
      <c r="I191" s="236"/>
      <c r="J191" s="232"/>
      <c r="K191" s="232"/>
      <c r="L191" s="237"/>
      <c r="M191" s="238"/>
      <c r="N191" s="239"/>
      <c r="O191" s="239"/>
      <c r="P191" s="239"/>
      <c r="Q191" s="239"/>
      <c r="R191" s="239"/>
      <c r="S191" s="239"/>
      <c r="T191" s="240"/>
      <c r="AT191" s="241" t="s">
        <v>153</v>
      </c>
      <c r="AU191" s="241" t="s">
        <v>91</v>
      </c>
      <c r="AV191" s="14" t="s">
        <v>151</v>
      </c>
      <c r="AW191" s="14" t="s">
        <v>36</v>
      </c>
      <c r="AX191" s="14" t="s">
        <v>21</v>
      </c>
      <c r="AY191" s="241" t="s">
        <v>145</v>
      </c>
    </row>
    <row r="192" spans="1:65" s="2" customFormat="1" ht="14.45" customHeight="1">
      <c r="A192" s="35"/>
      <c r="B192" s="36"/>
      <c r="C192" s="252" t="s">
        <v>7</v>
      </c>
      <c r="D192" s="252" t="s">
        <v>219</v>
      </c>
      <c r="E192" s="253" t="s">
        <v>250</v>
      </c>
      <c r="F192" s="254" t="s">
        <v>251</v>
      </c>
      <c r="G192" s="255" t="s">
        <v>150</v>
      </c>
      <c r="H192" s="256">
        <v>241.39</v>
      </c>
      <c r="I192" s="257"/>
      <c r="J192" s="258">
        <f>ROUND(I192*H192,2)</f>
        <v>0</v>
      </c>
      <c r="K192" s="259"/>
      <c r="L192" s="260"/>
      <c r="M192" s="261" t="s">
        <v>1</v>
      </c>
      <c r="N192" s="262" t="s">
        <v>47</v>
      </c>
      <c r="O192" s="72"/>
      <c r="P192" s="216">
        <f>O192*H192</f>
        <v>0</v>
      </c>
      <c r="Q192" s="216">
        <v>0.14000000000000001</v>
      </c>
      <c r="R192" s="216">
        <f>Q192*H192</f>
        <v>33.794600000000003</v>
      </c>
      <c r="S192" s="216">
        <v>0</v>
      </c>
      <c r="T192" s="21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8" t="s">
        <v>186</v>
      </c>
      <c r="AT192" s="218" t="s">
        <v>219</v>
      </c>
      <c r="AU192" s="218" t="s">
        <v>91</v>
      </c>
      <c r="AY192" s="17" t="s">
        <v>145</v>
      </c>
      <c r="BE192" s="111">
        <f>IF(N192="základní",J192,0)</f>
        <v>0</v>
      </c>
      <c r="BF192" s="111">
        <f>IF(N192="snížená",J192,0)</f>
        <v>0</v>
      </c>
      <c r="BG192" s="111">
        <f>IF(N192="zákl. přenesená",J192,0)</f>
        <v>0</v>
      </c>
      <c r="BH192" s="111">
        <f>IF(N192="sníž. přenesená",J192,0)</f>
        <v>0</v>
      </c>
      <c r="BI192" s="111">
        <f>IF(N192="nulová",J192,0)</f>
        <v>0</v>
      </c>
      <c r="BJ192" s="17" t="s">
        <v>21</v>
      </c>
      <c r="BK192" s="111">
        <f>ROUND(I192*H192,2)</f>
        <v>0</v>
      </c>
      <c r="BL192" s="17" t="s">
        <v>151</v>
      </c>
      <c r="BM192" s="218" t="s">
        <v>252</v>
      </c>
    </row>
    <row r="193" spans="1:65" s="13" customFormat="1" ht="11.25">
      <c r="B193" s="219"/>
      <c r="C193" s="220"/>
      <c r="D193" s="221" t="s">
        <v>153</v>
      </c>
      <c r="E193" s="222" t="s">
        <v>1</v>
      </c>
      <c r="F193" s="223" t="s">
        <v>253</v>
      </c>
      <c r="G193" s="220"/>
      <c r="H193" s="224">
        <v>239</v>
      </c>
      <c r="I193" s="225"/>
      <c r="J193" s="220"/>
      <c r="K193" s="220"/>
      <c r="L193" s="226"/>
      <c r="M193" s="227"/>
      <c r="N193" s="228"/>
      <c r="O193" s="228"/>
      <c r="P193" s="228"/>
      <c r="Q193" s="228"/>
      <c r="R193" s="228"/>
      <c r="S193" s="228"/>
      <c r="T193" s="229"/>
      <c r="AT193" s="230" t="s">
        <v>153</v>
      </c>
      <c r="AU193" s="230" t="s">
        <v>91</v>
      </c>
      <c r="AV193" s="13" t="s">
        <v>91</v>
      </c>
      <c r="AW193" s="13" t="s">
        <v>36</v>
      </c>
      <c r="AX193" s="13" t="s">
        <v>21</v>
      </c>
      <c r="AY193" s="230" t="s">
        <v>145</v>
      </c>
    </row>
    <row r="194" spans="1:65" s="13" customFormat="1" ht="11.25">
      <c r="B194" s="219"/>
      <c r="C194" s="220"/>
      <c r="D194" s="221" t="s">
        <v>153</v>
      </c>
      <c r="E194" s="220"/>
      <c r="F194" s="223" t="s">
        <v>254</v>
      </c>
      <c r="G194" s="220"/>
      <c r="H194" s="224">
        <v>241.39</v>
      </c>
      <c r="I194" s="225"/>
      <c r="J194" s="220"/>
      <c r="K194" s="220"/>
      <c r="L194" s="226"/>
      <c r="M194" s="227"/>
      <c r="N194" s="228"/>
      <c r="O194" s="228"/>
      <c r="P194" s="228"/>
      <c r="Q194" s="228"/>
      <c r="R194" s="228"/>
      <c r="S194" s="228"/>
      <c r="T194" s="229"/>
      <c r="AT194" s="230" t="s">
        <v>153</v>
      </c>
      <c r="AU194" s="230" t="s">
        <v>91</v>
      </c>
      <c r="AV194" s="13" t="s">
        <v>91</v>
      </c>
      <c r="AW194" s="13" t="s">
        <v>4</v>
      </c>
      <c r="AX194" s="13" t="s">
        <v>21</v>
      </c>
      <c r="AY194" s="230" t="s">
        <v>145</v>
      </c>
    </row>
    <row r="195" spans="1:65" s="2" customFormat="1" ht="14.45" customHeight="1">
      <c r="A195" s="35"/>
      <c r="B195" s="36"/>
      <c r="C195" s="252" t="s">
        <v>255</v>
      </c>
      <c r="D195" s="252" t="s">
        <v>219</v>
      </c>
      <c r="E195" s="253" t="s">
        <v>256</v>
      </c>
      <c r="F195" s="254" t="s">
        <v>257</v>
      </c>
      <c r="G195" s="255" t="s">
        <v>150</v>
      </c>
      <c r="H195" s="256">
        <v>15.452999999999999</v>
      </c>
      <c r="I195" s="257"/>
      <c r="J195" s="258">
        <f>ROUND(I195*H195,2)</f>
        <v>0</v>
      </c>
      <c r="K195" s="259"/>
      <c r="L195" s="260"/>
      <c r="M195" s="261" t="s">
        <v>1</v>
      </c>
      <c r="N195" s="262" t="s">
        <v>47</v>
      </c>
      <c r="O195" s="72"/>
      <c r="P195" s="216">
        <f>O195*H195</f>
        <v>0</v>
      </c>
      <c r="Q195" s="216">
        <v>0.14599999999999999</v>
      </c>
      <c r="R195" s="216">
        <f>Q195*H195</f>
        <v>2.256138</v>
      </c>
      <c r="S195" s="216">
        <v>0</v>
      </c>
      <c r="T195" s="21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8" t="s">
        <v>186</v>
      </c>
      <c r="AT195" s="218" t="s">
        <v>219</v>
      </c>
      <c r="AU195" s="218" t="s">
        <v>91</v>
      </c>
      <c r="AY195" s="17" t="s">
        <v>145</v>
      </c>
      <c r="BE195" s="111">
        <f>IF(N195="základní",J195,0)</f>
        <v>0</v>
      </c>
      <c r="BF195" s="111">
        <f>IF(N195="snížená",J195,0)</f>
        <v>0</v>
      </c>
      <c r="BG195" s="111">
        <f>IF(N195="zákl. přenesená",J195,0)</f>
        <v>0</v>
      </c>
      <c r="BH195" s="111">
        <f>IF(N195="sníž. přenesená",J195,0)</f>
        <v>0</v>
      </c>
      <c r="BI195" s="111">
        <f>IF(N195="nulová",J195,0)</f>
        <v>0</v>
      </c>
      <c r="BJ195" s="17" t="s">
        <v>21</v>
      </c>
      <c r="BK195" s="111">
        <f>ROUND(I195*H195,2)</f>
        <v>0</v>
      </c>
      <c r="BL195" s="17" t="s">
        <v>151</v>
      </c>
      <c r="BM195" s="218" t="s">
        <v>258</v>
      </c>
    </row>
    <row r="196" spans="1:65" s="13" customFormat="1" ht="11.25">
      <c r="B196" s="219"/>
      <c r="C196" s="220"/>
      <c r="D196" s="221" t="s">
        <v>153</v>
      </c>
      <c r="E196" s="220"/>
      <c r="F196" s="223" t="s">
        <v>259</v>
      </c>
      <c r="G196" s="220"/>
      <c r="H196" s="224">
        <v>15.452999999999999</v>
      </c>
      <c r="I196" s="225"/>
      <c r="J196" s="220"/>
      <c r="K196" s="220"/>
      <c r="L196" s="226"/>
      <c r="M196" s="227"/>
      <c r="N196" s="228"/>
      <c r="O196" s="228"/>
      <c r="P196" s="228"/>
      <c r="Q196" s="228"/>
      <c r="R196" s="228"/>
      <c r="S196" s="228"/>
      <c r="T196" s="229"/>
      <c r="AT196" s="230" t="s">
        <v>153</v>
      </c>
      <c r="AU196" s="230" t="s">
        <v>91</v>
      </c>
      <c r="AV196" s="13" t="s">
        <v>91</v>
      </c>
      <c r="AW196" s="13" t="s">
        <v>4</v>
      </c>
      <c r="AX196" s="13" t="s">
        <v>21</v>
      </c>
      <c r="AY196" s="230" t="s">
        <v>145</v>
      </c>
    </row>
    <row r="197" spans="1:65" s="2" customFormat="1" ht="24.2" customHeight="1">
      <c r="A197" s="35"/>
      <c r="B197" s="36"/>
      <c r="C197" s="206" t="s">
        <v>260</v>
      </c>
      <c r="D197" s="206" t="s">
        <v>147</v>
      </c>
      <c r="E197" s="207" t="s">
        <v>261</v>
      </c>
      <c r="F197" s="208" t="s">
        <v>262</v>
      </c>
      <c r="G197" s="209" t="s">
        <v>150</v>
      </c>
      <c r="H197" s="210">
        <v>34.9</v>
      </c>
      <c r="I197" s="211"/>
      <c r="J197" s="212">
        <f>ROUND(I197*H197,2)</f>
        <v>0</v>
      </c>
      <c r="K197" s="213"/>
      <c r="L197" s="38"/>
      <c r="M197" s="214" t="s">
        <v>1</v>
      </c>
      <c r="N197" s="215" t="s">
        <v>47</v>
      </c>
      <c r="O197" s="72"/>
      <c r="P197" s="216">
        <f>O197*H197</f>
        <v>0</v>
      </c>
      <c r="Q197" s="216">
        <v>8.5650000000000004E-2</v>
      </c>
      <c r="R197" s="216">
        <f>Q197*H197</f>
        <v>2.989185</v>
      </c>
      <c r="S197" s="216">
        <v>0</v>
      </c>
      <c r="T197" s="21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18" t="s">
        <v>151</v>
      </c>
      <c r="AT197" s="218" t="s">
        <v>147</v>
      </c>
      <c r="AU197" s="218" t="s">
        <v>91</v>
      </c>
      <c r="AY197" s="17" t="s">
        <v>145</v>
      </c>
      <c r="BE197" s="111">
        <f>IF(N197="základní",J197,0)</f>
        <v>0</v>
      </c>
      <c r="BF197" s="111">
        <f>IF(N197="snížená",J197,0)</f>
        <v>0</v>
      </c>
      <c r="BG197" s="111">
        <f>IF(N197="zákl. přenesená",J197,0)</f>
        <v>0</v>
      </c>
      <c r="BH197" s="111">
        <f>IF(N197="sníž. přenesená",J197,0)</f>
        <v>0</v>
      </c>
      <c r="BI197" s="111">
        <f>IF(N197="nulová",J197,0)</f>
        <v>0</v>
      </c>
      <c r="BJ197" s="17" t="s">
        <v>21</v>
      </c>
      <c r="BK197" s="111">
        <f>ROUND(I197*H197,2)</f>
        <v>0</v>
      </c>
      <c r="BL197" s="17" t="s">
        <v>151</v>
      </c>
      <c r="BM197" s="218" t="s">
        <v>263</v>
      </c>
    </row>
    <row r="198" spans="1:65" s="2" customFormat="1" ht="14.45" customHeight="1">
      <c r="A198" s="35"/>
      <c r="B198" s="36"/>
      <c r="C198" s="252" t="s">
        <v>264</v>
      </c>
      <c r="D198" s="252" t="s">
        <v>219</v>
      </c>
      <c r="E198" s="253" t="s">
        <v>265</v>
      </c>
      <c r="F198" s="254" t="s">
        <v>266</v>
      </c>
      <c r="G198" s="255" t="s">
        <v>150</v>
      </c>
      <c r="H198" s="256">
        <v>35.249000000000002</v>
      </c>
      <c r="I198" s="257"/>
      <c r="J198" s="258">
        <f>ROUND(I198*H198,2)</f>
        <v>0</v>
      </c>
      <c r="K198" s="259"/>
      <c r="L198" s="260"/>
      <c r="M198" s="261" t="s">
        <v>1</v>
      </c>
      <c r="N198" s="262" t="s">
        <v>47</v>
      </c>
      <c r="O198" s="72"/>
      <c r="P198" s="216">
        <f>O198*H198</f>
        <v>0</v>
      </c>
      <c r="Q198" s="216">
        <v>0.18</v>
      </c>
      <c r="R198" s="216">
        <f>Q198*H198</f>
        <v>6.3448200000000003</v>
      </c>
      <c r="S198" s="216">
        <v>0</v>
      </c>
      <c r="T198" s="21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8" t="s">
        <v>186</v>
      </c>
      <c r="AT198" s="218" t="s">
        <v>219</v>
      </c>
      <c r="AU198" s="218" t="s">
        <v>91</v>
      </c>
      <c r="AY198" s="17" t="s">
        <v>145</v>
      </c>
      <c r="BE198" s="111">
        <f>IF(N198="základní",J198,0)</f>
        <v>0</v>
      </c>
      <c r="BF198" s="111">
        <f>IF(N198="snížená",J198,0)</f>
        <v>0</v>
      </c>
      <c r="BG198" s="111">
        <f>IF(N198="zákl. přenesená",J198,0)</f>
        <v>0</v>
      </c>
      <c r="BH198" s="111">
        <f>IF(N198="sníž. přenesená",J198,0)</f>
        <v>0</v>
      </c>
      <c r="BI198" s="111">
        <f>IF(N198="nulová",J198,0)</f>
        <v>0</v>
      </c>
      <c r="BJ198" s="17" t="s">
        <v>21</v>
      </c>
      <c r="BK198" s="111">
        <f>ROUND(I198*H198,2)</f>
        <v>0</v>
      </c>
      <c r="BL198" s="17" t="s">
        <v>151</v>
      </c>
      <c r="BM198" s="218" t="s">
        <v>267</v>
      </c>
    </row>
    <row r="199" spans="1:65" s="13" customFormat="1" ht="11.25">
      <c r="B199" s="219"/>
      <c r="C199" s="220"/>
      <c r="D199" s="221" t="s">
        <v>153</v>
      </c>
      <c r="E199" s="220"/>
      <c r="F199" s="223" t="s">
        <v>268</v>
      </c>
      <c r="G199" s="220"/>
      <c r="H199" s="224">
        <v>35.249000000000002</v>
      </c>
      <c r="I199" s="225"/>
      <c r="J199" s="220"/>
      <c r="K199" s="220"/>
      <c r="L199" s="226"/>
      <c r="M199" s="227"/>
      <c r="N199" s="228"/>
      <c r="O199" s="228"/>
      <c r="P199" s="228"/>
      <c r="Q199" s="228"/>
      <c r="R199" s="228"/>
      <c r="S199" s="228"/>
      <c r="T199" s="229"/>
      <c r="AT199" s="230" t="s">
        <v>153</v>
      </c>
      <c r="AU199" s="230" t="s">
        <v>91</v>
      </c>
      <c r="AV199" s="13" t="s">
        <v>91</v>
      </c>
      <c r="AW199" s="13" t="s">
        <v>4</v>
      </c>
      <c r="AX199" s="13" t="s">
        <v>21</v>
      </c>
      <c r="AY199" s="230" t="s">
        <v>145</v>
      </c>
    </row>
    <row r="200" spans="1:65" s="12" customFormat="1" ht="22.9" customHeight="1">
      <c r="B200" s="190"/>
      <c r="C200" s="191"/>
      <c r="D200" s="192" t="s">
        <v>81</v>
      </c>
      <c r="E200" s="204" t="s">
        <v>190</v>
      </c>
      <c r="F200" s="204" t="s">
        <v>269</v>
      </c>
      <c r="G200" s="191"/>
      <c r="H200" s="191"/>
      <c r="I200" s="194"/>
      <c r="J200" s="205">
        <f>BK200</f>
        <v>0</v>
      </c>
      <c r="K200" s="191"/>
      <c r="L200" s="196"/>
      <c r="M200" s="197"/>
      <c r="N200" s="198"/>
      <c r="O200" s="198"/>
      <c r="P200" s="199">
        <f>SUM(P201:P206)</f>
        <v>0</v>
      </c>
      <c r="Q200" s="198"/>
      <c r="R200" s="199">
        <f>SUM(R201:R206)</f>
        <v>50.788478060000003</v>
      </c>
      <c r="S200" s="198"/>
      <c r="T200" s="200">
        <f>SUM(T201:T206)</f>
        <v>0</v>
      </c>
      <c r="AR200" s="201" t="s">
        <v>21</v>
      </c>
      <c r="AT200" s="202" t="s">
        <v>81</v>
      </c>
      <c r="AU200" s="202" t="s">
        <v>21</v>
      </c>
      <c r="AY200" s="201" t="s">
        <v>145</v>
      </c>
      <c r="BK200" s="203">
        <f>SUM(BK201:BK206)</f>
        <v>0</v>
      </c>
    </row>
    <row r="201" spans="1:65" s="2" customFormat="1" ht="24.2" customHeight="1">
      <c r="A201" s="35"/>
      <c r="B201" s="36"/>
      <c r="C201" s="206" t="s">
        <v>270</v>
      </c>
      <c r="D201" s="206" t="s">
        <v>147</v>
      </c>
      <c r="E201" s="207" t="s">
        <v>271</v>
      </c>
      <c r="F201" s="208" t="s">
        <v>272</v>
      </c>
      <c r="G201" s="209" t="s">
        <v>222</v>
      </c>
      <c r="H201" s="210">
        <v>188.3</v>
      </c>
      <c r="I201" s="211"/>
      <c r="J201" s="212">
        <f>ROUND(I201*H201,2)</f>
        <v>0</v>
      </c>
      <c r="K201" s="213"/>
      <c r="L201" s="38"/>
      <c r="M201" s="214" t="s">
        <v>1</v>
      </c>
      <c r="N201" s="215" t="s">
        <v>47</v>
      </c>
      <c r="O201" s="72"/>
      <c r="P201" s="216">
        <f>O201*H201</f>
        <v>0</v>
      </c>
      <c r="Q201" s="216">
        <v>0.1295</v>
      </c>
      <c r="R201" s="216">
        <f>Q201*H201</f>
        <v>24.384850000000004</v>
      </c>
      <c r="S201" s="216">
        <v>0</v>
      </c>
      <c r="T201" s="21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8" t="s">
        <v>151</v>
      </c>
      <c r="AT201" s="218" t="s">
        <v>147</v>
      </c>
      <c r="AU201" s="218" t="s">
        <v>91</v>
      </c>
      <c r="AY201" s="17" t="s">
        <v>145</v>
      </c>
      <c r="BE201" s="111">
        <f>IF(N201="základní",J201,0)</f>
        <v>0</v>
      </c>
      <c r="BF201" s="111">
        <f>IF(N201="snížená",J201,0)</f>
        <v>0</v>
      </c>
      <c r="BG201" s="111">
        <f>IF(N201="zákl. přenesená",J201,0)</f>
        <v>0</v>
      </c>
      <c r="BH201" s="111">
        <f>IF(N201="sníž. přenesená",J201,0)</f>
        <v>0</v>
      </c>
      <c r="BI201" s="111">
        <f>IF(N201="nulová",J201,0)</f>
        <v>0</v>
      </c>
      <c r="BJ201" s="17" t="s">
        <v>21</v>
      </c>
      <c r="BK201" s="111">
        <f>ROUND(I201*H201,2)</f>
        <v>0</v>
      </c>
      <c r="BL201" s="17" t="s">
        <v>151</v>
      </c>
      <c r="BM201" s="218" t="s">
        <v>273</v>
      </c>
    </row>
    <row r="202" spans="1:65" s="2" customFormat="1" ht="14.45" customHeight="1">
      <c r="A202" s="35"/>
      <c r="B202" s="36"/>
      <c r="C202" s="252" t="s">
        <v>274</v>
      </c>
      <c r="D202" s="252" t="s">
        <v>219</v>
      </c>
      <c r="E202" s="253" t="s">
        <v>275</v>
      </c>
      <c r="F202" s="254" t="s">
        <v>276</v>
      </c>
      <c r="G202" s="255" t="s">
        <v>277</v>
      </c>
      <c r="H202" s="256">
        <v>190.18299999999999</v>
      </c>
      <c r="I202" s="257"/>
      <c r="J202" s="258">
        <f>ROUND(I202*H202,2)</f>
        <v>0</v>
      </c>
      <c r="K202" s="259"/>
      <c r="L202" s="260"/>
      <c r="M202" s="261" t="s">
        <v>1</v>
      </c>
      <c r="N202" s="262" t="s">
        <v>47</v>
      </c>
      <c r="O202" s="72"/>
      <c r="P202" s="216">
        <f>O202*H202</f>
        <v>0</v>
      </c>
      <c r="Q202" s="216">
        <v>4.4999999999999998E-2</v>
      </c>
      <c r="R202" s="216">
        <f>Q202*H202</f>
        <v>8.5582349999999998</v>
      </c>
      <c r="S202" s="216">
        <v>0</v>
      </c>
      <c r="T202" s="21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8" t="s">
        <v>186</v>
      </c>
      <c r="AT202" s="218" t="s">
        <v>219</v>
      </c>
      <c r="AU202" s="218" t="s">
        <v>91</v>
      </c>
      <c r="AY202" s="17" t="s">
        <v>145</v>
      </c>
      <c r="BE202" s="111">
        <f>IF(N202="základní",J202,0)</f>
        <v>0</v>
      </c>
      <c r="BF202" s="111">
        <f>IF(N202="snížená",J202,0)</f>
        <v>0</v>
      </c>
      <c r="BG202" s="111">
        <f>IF(N202="zákl. přenesená",J202,0)</f>
        <v>0</v>
      </c>
      <c r="BH202" s="111">
        <f>IF(N202="sníž. přenesená",J202,0)</f>
        <v>0</v>
      </c>
      <c r="BI202" s="111">
        <f>IF(N202="nulová",J202,0)</f>
        <v>0</v>
      </c>
      <c r="BJ202" s="17" t="s">
        <v>21</v>
      </c>
      <c r="BK202" s="111">
        <f>ROUND(I202*H202,2)</f>
        <v>0</v>
      </c>
      <c r="BL202" s="17" t="s">
        <v>151</v>
      </c>
      <c r="BM202" s="218" t="s">
        <v>278</v>
      </c>
    </row>
    <row r="203" spans="1:65" s="13" customFormat="1" ht="11.25">
      <c r="B203" s="219"/>
      <c r="C203" s="220"/>
      <c r="D203" s="221" t="s">
        <v>153</v>
      </c>
      <c r="E203" s="220"/>
      <c r="F203" s="223" t="s">
        <v>279</v>
      </c>
      <c r="G203" s="220"/>
      <c r="H203" s="224">
        <v>190.18299999999999</v>
      </c>
      <c r="I203" s="225"/>
      <c r="J203" s="220"/>
      <c r="K203" s="220"/>
      <c r="L203" s="226"/>
      <c r="M203" s="227"/>
      <c r="N203" s="228"/>
      <c r="O203" s="228"/>
      <c r="P203" s="228"/>
      <c r="Q203" s="228"/>
      <c r="R203" s="228"/>
      <c r="S203" s="228"/>
      <c r="T203" s="229"/>
      <c r="AT203" s="230" t="s">
        <v>153</v>
      </c>
      <c r="AU203" s="230" t="s">
        <v>91</v>
      </c>
      <c r="AV203" s="13" t="s">
        <v>91</v>
      </c>
      <c r="AW203" s="13" t="s">
        <v>4</v>
      </c>
      <c r="AX203" s="13" t="s">
        <v>21</v>
      </c>
      <c r="AY203" s="230" t="s">
        <v>145</v>
      </c>
    </row>
    <row r="204" spans="1:65" s="2" customFormat="1" ht="24.2" customHeight="1">
      <c r="A204" s="35"/>
      <c r="B204" s="36"/>
      <c r="C204" s="206" t="s">
        <v>280</v>
      </c>
      <c r="D204" s="206" t="s">
        <v>147</v>
      </c>
      <c r="E204" s="207" t="s">
        <v>281</v>
      </c>
      <c r="F204" s="208" t="s">
        <v>282</v>
      </c>
      <c r="G204" s="209" t="s">
        <v>165</v>
      </c>
      <c r="H204" s="210">
        <v>7.9089999999999998</v>
      </c>
      <c r="I204" s="211"/>
      <c r="J204" s="212">
        <f>ROUND(I204*H204,2)</f>
        <v>0</v>
      </c>
      <c r="K204" s="213"/>
      <c r="L204" s="38"/>
      <c r="M204" s="214" t="s">
        <v>1</v>
      </c>
      <c r="N204" s="215" t="s">
        <v>47</v>
      </c>
      <c r="O204" s="72"/>
      <c r="P204" s="216">
        <f>O204*H204</f>
        <v>0</v>
      </c>
      <c r="Q204" s="216">
        <v>2.2563399999999998</v>
      </c>
      <c r="R204" s="216">
        <f>Q204*H204</f>
        <v>17.845393059999999</v>
      </c>
      <c r="S204" s="216">
        <v>0</v>
      </c>
      <c r="T204" s="21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18" t="s">
        <v>151</v>
      </c>
      <c r="AT204" s="218" t="s">
        <v>147</v>
      </c>
      <c r="AU204" s="218" t="s">
        <v>91</v>
      </c>
      <c r="AY204" s="17" t="s">
        <v>145</v>
      </c>
      <c r="BE204" s="111">
        <f>IF(N204="základní",J204,0)</f>
        <v>0</v>
      </c>
      <c r="BF204" s="111">
        <f>IF(N204="snížená",J204,0)</f>
        <v>0</v>
      </c>
      <c r="BG204" s="111">
        <f>IF(N204="zákl. přenesená",J204,0)</f>
        <v>0</v>
      </c>
      <c r="BH204" s="111">
        <f>IF(N204="sníž. přenesená",J204,0)</f>
        <v>0</v>
      </c>
      <c r="BI204" s="111">
        <f>IF(N204="nulová",J204,0)</f>
        <v>0</v>
      </c>
      <c r="BJ204" s="17" t="s">
        <v>21</v>
      </c>
      <c r="BK204" s="111">
        <f>ROUND(I204*H204,2)</f>
        <v>0</v>
      </c>
      <c r="BL204" s="17" t="s">
        <v>151</v>
      </c>
      <c r="BM204" s="218" t="s">
        <v>283</v>
      </c>
    </row>
    <row r="205" spans="1:65" s="13" customFormat="1" ht="11.25">
      <c r="B205" s="219"/>
      <c r="C205" s="220"/>
      <c r="D205" s="221" t="s">
        <v>153</v>
      </c>
      <c r="E205" s="222" t="s">
        <v>1</v>
      </c>
      <c r="F205" s="223" t="s">
        <v>284</v>
      </c>
      <c r="G205" s="220"/>
      <c r="H205" s="224">
        <v>7.9089999999999998</v>
      </c>
      <c r="I205" s="225"/>
      <c r="J205" s="220"/>
      <c r="K205" s="220"/>
      <c r="L205" s="226"/>
      <c r="M205" s="227"/>
      <c r="N205" s="228"/>
      <c r="O205" s="228"/>
      <c r="P205" s="228"/>
      <c r="Q205" s="228"/>
      <c r="R205" s="228"/>
      <c r="S205" s="228"/>
      <c r="T205" s="229"/>
      <c r="AT205" s="230" t="s">
        <v>153</v>
      </c>
      <c r="AU205" s="230" t="s">
        <v>91</v>
      </c>
      <c r="AV205" s="13" t="s">
        <v>91</v>
      </c>
      <c r="AW205" s="13" t="s">
        <v>36</v>
      </c>
      <c r="AX205" s="13" t="s">
        <v>82</v>
      </c>
      <c r="AY205" s="230" t="s">
        <v>145</v>
      </c>
    </row>
    <row r="206" spans="1:65" s="14" customFormat="1" ht="11.25">
      <c r="B206" s="231"/>
      <c r="C206" s="232"/>
      <c r="D206" s="221" t="s">
        <v>153</v>
      </c>
      <c r="E206" s="233" t="s">
        <v>1</v>
      </c>
      <c r="F206" s="234" t="s">
        <v>155</v>
      </c>
      <c r="G206" s="232"/>
      <c r="H206" s="235">
        <v>7.9089999999999998</v>
      </c>
      <c r="I206" s="236"/>
      <c r="J206" s="232"/>
      <c r="K206" s="232"/>
      <c r="L206" s="237"/>
      <c r="M206" s="238"/>
      <c r="N206" s="239"/>
      <c r="O206" s="239"/>
      <c r="P206" s="239"/>
      <c r="Q206" s="239"/>
      <c r="R206" s="239"/>
      <c r="S206" s="239"/>
      <c r="T206" s="240"/>
      <c r="AT206" s="241" t="s">
        <v>153</v>
      </c>
      <c r="AU206" s="241" t="s">
        <v>91</v>
      </c>
      <c r="AV206" s="14" t="s">
        <v>151</v>
      </c>
      <c r="AW206" s="14" t="s">
        <v>36</v>
      </c>
      <c r="AX206" s="14" t="s">
        <v>21</v>
      </c>
      <c r="AY206" s="241" t="s">
        <v>145</v>
      </c>
    </row>
    <row r="207" spans="1:65" s="12" customFormat="1" ht="22.9" customHeight="1">
      <c r="B207" s="190"/>
      <c r="C207" s="191"/>
      <c r="D207" s="192" t="s">
        <v>81</v>
      </c>
      <c r="E207" s="204" t="s">
        <v>285</v>
      </c>
      <c r="F207" s="204" t="s">
        <v>286</v>
      </c>
      <c r="G207" s="191"/>
      <c r="H207" s="191"/>
      <c r="I207" s="194"/>
      <c r="J207" s="205">
        <f>BK207</f>
        <v>0</v>
      </c>
      <c r="K207" s="191"/>
      <c r="L207" s="196"/>
      <c r="M207" s="197"/>
      <c r="N207" s="198"/>
      <c r="O207" s="198"/>
      <c r="P207" s="199">
        <f>SUM(P208:P211)</f>
        <v>0</v>
      </c>
      <c r="Q207" s="198"/>
      <c r="R207" s="199">
        <f>SUM(R208:R211)</f>
        <v>0</v>
      </c>
      <c r="S207" s="198"/>
      <c r="T207" s="200">
        <f>SUM(T208:T211)</f>
        <v>0</v>
      </c>
      <c r="AR207" s="201" t="s">
        <v>21</v>
      </c>
      <c r="AT207" s="202" t="s">
        <v>81</v>
      </c>
      <c r="AU207" s="202" t="s">
        <v>21</v>
      </c>
      <c r="AY207" s="201" t="s">
        <v>145</v>
      </c>
      <c r="BK207" s="203">
        <f>SUM(BK208:BK211)</f>
        <v>0</v>
      </c>
    </row>
    <row r="208" spans="1:65" s="2" customFormat="1" ht="14.45" customHeight="1">
      <c r="A208" s="35"/>
      <c r="B208" s="36"/>
      <c r="C208" s="206" t="s">
        <v>287</v>
      </c>
      <c r="D208" s="206" t="s">
        <v>147</v>
      </c>
      <c r="E208" s="207" t="s">
        <v>288</v>
      </c>
      <c r="F208" s="208" t="s">
        <v>289</v>
      </c>
      <c r="G208" s="209" t="s">
        <v>202</v>
      </c>
      <c r="H208" s="210">
        <v>36.158000000000001</v>
      </c>
      <c r="I208" s="211"/>
      <c r="J208" s="212">
        <f>ROUND(I208*H208,2)</f>
        <v>0</v>
      </c>
      <c r="K208" s="213"/>
      <c r="L208" s="38"/>
      <c r="M208" s="214" t="s">
        <v>1</v>
      </c>
      <c r="N208" s="215" t="s">
        <v>47</v>
      </c>
      <c r="O208" s="72"/>
      <c r="P208" s="216">
        <f>O208*H208</f>
        <v>0</v>
      </c>
      <c r="Q208" s="216">
        <v>0</v>
      </c>
      <c r="R208" s="216">
        <f>Q208*H208</f>
        <v>0</v>
      </c>
      <c r="S208" s="216">
        <v>0</v>
      </c>
      <c r="T208" s="21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18" t="s">
        <v>151</v>
      </c>
      <c r="AT208" s="218" t="s">
        <v>147</v>
      </c>
      <c r="AU208" s="218" t="s">
        <v>91</v>
      </c>
      <c r="AY208" s="17" t="s">
        <v>145</v>
      </c>
      <c r="BE208" s="111">
        <f>IF(N208="základní",J208,0)</f>
        <v>0</v>
      </c>
      <c r="BF208" s="111">
        <f>IF(N208="snížená",J208,0)</f>
        <v>0</v>
      </c>
      <c r="BG208" s="111">
        <f>IF(N208="zákl. přenesená",J208,0)</f>
        <v>0</v>
      </c>
      <c r="BH208" s="111">
        <f>IF(N208="sníž. přenesená",J208,0)</f>
        <v>0</v>
      </c>
      <c r="BI208" s="111">
        <f>IF(N208="nulová",J208,0)</f>
        <v>0</v>
      </c>
      <c r="BJ208" s="17" t="s">
        <v>21</v>
      </c>
      <c r="BK208" s="111">
        <f>ROUND(I208*H208,2)</f>
        <v>0</v>
      </c>
      <c r="BL208" s="17" t="s">
        <v>151</v>
      </c>
      <c r="BM208" s="218" t="s">
        <v>290</v>
      </c>
    </row>
    <row r="209" spans="1:65" s="2" customFormat="1" ht="24.2" customHeight="1">
      <c r="A209" s="35"/>
      <c r="B209" s="36"/>
      <c r="C209" s="206" t="s">
        <v>291</v>
      </c>
      <c r="D209" s="206" t="s">
        <v>147</v>
      </c>
      <c r="E209" s="207" t="s">
        <v>292</v>
      </c>
      <c r="F209" s="208" t="s">
        <v>293</v>
      </c>
      <c r="G209" s="209" t="s">
        <v>202</v>
      </c>
      <c r="H209" s="210">
        <v>180.79</v>
      </c>
      <c r="I209" s="211"/>
      <c r="J209" s="212">
        <f>ROUND(I209*H209,2)</f>
        <v>0</v>
      </c>
      <c r="K209" s="213"/>
      <c r="L209" s="38"/>
      <c r="M209" s="214" t="s">
        <v>1</v>
      </c>
      <c r="N209" s="215" t="s">
        <v>47</v>
      </c>
      <c r="O209" s="72"/>
      <c r="P209" s="216">
        <f>O209*H209</f>
        <v>0</v>
      </c>
      <c r="Q209" s="216">
        <v>0</v>
      </c>
      <c r="R209" s="216">
        <f>Q209*H209</f>
        <v>0</v>
      </c>
      <c r="S209" s="216">
        <v>0</v>
      </c>
      <c r="T209" s="21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18" t="s">
        <v>151</v>
      </c>
      <c r="AT209" s="218" t="s">
        <v>147</v>
      </c>
      <c r="AU209" s="218" t="s">
        <v>91</v>
      </c>
      <c r="AY209" s="17" t="s">
        <v>145</v>
      </c>
      <c r="BE209" s="111">
        <f>IF(N209="základní",J209,0)</f>
        <v>0</v>
      </c>
      <c r="BF209" s="111">
        <f>IF(N209="snížená",J209,0)</f>
        <v>0</v>
      </c>
      <c r="BG209" s="111">
        <f>IF(N209="zákl. přenesená",J209,0)</f>
        <v>0</v>
      </c>
      <c r="BH209" s="111">
        <f>IF(N209="sníž. přenesená",J209,0)</f>
        <v>0</v>
      </c>
      <c r="BI209" s="111">
        <f>IF(N209="nulová",J209,0)</f>
        <v>0</v>
      </c>
      <c r="BJ209" s="17" t="s">
        <v>21</v>
      </c>
      <c r="BK209" s="111">
        <f>ROUND(I209*H209,2)</f>
        <v>0</v>
      </c>
      <c r="BL209" s="17" t="s">
        <v>151</v>
      </c>
      <c r="BM209" s="218" t="s">
        <v>294</v>
      </c>
    </row>
    <row r="210" spans="1:65" s="13" customFormat="1" ht="11.25">
      <c r="B210" s="219"/>
      <c r="C210" s="220"/>
      <c r="D210" s="221" t="s">
        <v>153</v>
      </c>
      <c r="E210" s="220"/>
      <c r="F210" s="223" t="s">
        <v>295</v>
      </c>
      <c r="G210" s="220"/>
      <c r="H210" s="224">
        <v>180.79</v>
      </c>
      <c r="I210" s="225"/>
      <c r="J210" s="220"/>
      <c r="K210" s="220"/>
      <c r="L210" s="226"/>
      <c r="M210" s="227"/>
      <c r="N210" s="228"/>
      <c r="O210" s="228"/>
      <c r="P210" s="228"/>
      <c r="Q210" s="228"/>
      <c r="R210" s="228"/>
      <c r="S210" s="228"/>
      <c r="T210" s="229"/>
      <c r="AT210" s="230" t="s">
        <v>153</v>
      </c>
      <c r="AU210" s="230" t="s">
        <v>91</v>
      </c>
      <c r="AV210" s="13" t="s">
        <v>91</v>
      </c>
      <c r="AW210" s="13" t="s">
        <v>4</v>
      </c>
      <c r="AX210" s="13" t="s">
        <v>21</v>
      </c>
      <c r="AY210" s="230" t="s">
        <v>145</v>
      </c>
    </row>
    <row r="211" spans="1:65" s="2" customFormat="1" ht="24.2" customHeight="1">
      <c r="A211" s="35"/>
      <c r="B211" s="36"/>
      <c r="C211" s="206" t="s">
        <v>296</v>
      </c>
      <c r="D211" s="206" t="s">
        <v>147</v>
      </c>
      <c r="E211" s="207" t="s">
        <v>297</v>
      </c>
      <c r="F211" s="208" t="s">
        <v>298</v>
      </c>
      <c r="G211" s="209" t="s">
        <v>202</v>
      </c>
      <c r="H211" s="210">
        <v>79.204999999999998</v>
      </c>
      <c r="I211" s="211"/>
      <c r="J211" s="212">
        <f>ROUND(I211*H211,2)</f>
        <v>0</v>
      </c>
      <c r="K211" s="213"/>
      <c r="L211" s="38"/>
      <c r="M211" s="214" t="s">
        <v>1</v>
      </c>
      <c r="N211" s="215" t="s">
        <v>47</v>
      </c>
      <c r="O211" s="72"/>
      <c r="P211" s="216">
        <f>O211*H211</f>
        <v>0</v>
      </c>
      <c r="Q211" s="216">
        <v>0</v>
      </c>
      <c r="R211" s="216">
        <f>Q211*H211</f>
        <v>0</v>
      </c>
      <c r="S211" s="216">
        <v>0</v>
      </c>
      <c r="T211" s="21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18" t="s">
        <v>151</v>
      </c>
      <c r="AT211" s="218" t="s">
        <v>147</v>
      </c>
      <c r="AU211" s="218" t="s">
        <v>91</v>
      </c>
      <c r="AY211" s="17" t="s">
        <v>145</v>
      </c>
      <c r="BE211" s="111">
        <f>IF(N211="základní",J211,0)</f>
        <v>0</v>
      </c>
      <c r="BF211" s="111">
        <f>IF(N211="snížená",J211,0)</f>
        <v>0</v>
      </c>
      <c r="BG211" s="111">
        <f>IF(N211="zákl. přenesená",J211,0)</f>
        <v>0</v>
      </c>
      <c r="BH211" s="111">
        <f>IF(N211="sníž. přenesená",J211,0)</f>
        <v>0</v>
      </c>
      <c r="BI211" s="111">
        <f>IF(N211="nulová",J211,0)</f>
        <v>0</v>
      </c>
      <c r="BJ211" s="17" t="s">
        <v>21</v>
      </c>
      <c r="BK211" s="111">
        <f>ROUND(I211*H211,2)</f>
        <v>0</v>
      </c>
      <c r="BL211" s="17" t="s">
        <v>151</v>
      </c>
      <c r="BM211" s="218" t="s">
        <v>299</v>
      </c>
    </row>
    <row r="212" spans="1:65" s="12" customFormat="1" ht="22.9" customHeight="1">
      <c r="B212" s="190"/>
      <c r="C212" s="191"/>
      <c r="D212" s="192" t="s">
        <v>81</v>
      </c>
      <c r="E212" s="204" t="s">
        <v>300</v>
      </c>
      <c r="F212" s="204" t="s">
        <v>301</v>
      </c>
      <c r="G212" s="191"/>
      <c r="H212" s="191"/>
      <c r="I212" s="194"/>
      <c r="J212" s="205">
        <f>BK212</f>
        <v>0</v>
      </c>
      <c r="K212" s="191"/>
      <c r="L212" s="196"/>
      <c r="M212" s="197"/>
      <c r="N212" s="198"/>
      <c r="O212" s="198"/>
      <c r="P212" s="199">
        <f>P213</f>
        <v>0</v>
      </c>
      <c r="Q212" s="198"/>
      <c r="R212" s="199">
        <f>R213</f>
        <v>0</v>
      </c>
      <c r="S212" s="198"/>
      <c r="T212" s="200">
        <f>T213</f>
        <v>0</v>
      </c>
      <c r="AR212" s="201" t="s">
        <v>21</v>
      </c>
      <c r="AT212" s="202" t="s">
        <v>81</v>
      </c>
      <c r="AU212" s="202" t="s">
        <v>21</v>
      </c>
      <c r="AY212" s="201" t="s">
        <v>145</v>
      </c>
      <c r="BK212" s="203">
        <f>BK213</f>
        <v>0</v>
      </c>
    </row>
    <row r="213" spans="1:65" s="2" customFormat="1" ht="24.2" customHeight="1">
      <c r="A213" s="35"/>
      <c r="B213" s="36"/>
      <c r="C213" s="206" t="s">
        <v>302</v>
      </c>
      <c r="D213" s="206" t="s">
        <v>147</v>
      </c>
      <c r="E213" s="207" t="s">
        <v>303</v>
      </c>
      <c r="F213" s="208" t="s">
        <v>304</v>
      </c>
      <c r="G213" s="209" t="s">
        <v>202</v>
      </c>
      <c r="H213" s="210">
        <v>263.25299999999999</v>
      </c>
      <c r="I213" s="211"/>
      <c r="J213" s="212">
        <f>ROUND(I213*H213,2)</f>
        <v>0</v>
      </c>
      <c r="K213" s="213"/>
      <c r="L213" s="38"/>
      <c r="M213" s="214" t="s">
        <v>1</v>
      </c>
      <c r="N213" s="215" t="s">
        <v>47</v>
      </c>
      <c r="O213" s="72"/>
      <c r="P213" s="216">
        <f>O213*H213</f>
        <v>0</v>
      </c>
      <c r="Q213" s="216">
        <v>0</v>
      </c>
      <c r="R213" s="216">
        <f>Q213*H213</f>
        <v>0</v>
      </c>
      <c r="S213" s="216">
        <v>0</v>
      </c>
      <c r="T213" s="21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18" t="s">
        <v>151</v>
      </c>
      <c r="AT213" s="218" t="s">
        <v>147</v>
      </c>
      <c r="AU213" s="218" t="s">
        <v>91</v>
      </c>
      <c r="AY213" s="17" t="s">
        <v>145</v>
      </c>
      <c r="BE213" s="111">
        <f>IF(N213="základní",J213,0)</f>
        <v>0</v>
      </c>
      <c r="BF213" s="111">
        <f>IF(N213="snížená",J213,0)</f>
        <v>0</v>
      </c>
      <c r="BG213" s="111">
        <f>IF(N213="zákl. přenesená",J213,0)</f>
        <v>0</v>
      </c>
      <c r="BH213" s="111">
        <f>IF(N213="sníž. přenesená",J213,0)</f>
        <v>0</v>
      </c>
      <c r="BI213" s="111">
        <f>IF(N213="nulová",J213,0)</f>
        <v>0</v>
      </c>
      <c r="BJ213" s="17" t="s">
        <v>21</v>
      </c>
      <c r="BK213" s="111">
        <f>ROUND(I213*H213,2)</f>
        <v>0</v>
      </c>
      <c r="BL213" s="17" t="s">
        <v>151</v>
      </c>
      <c r="BM213" s="218" t="s">
        <v>305</v>
      </c>
    </row>
    <row r="214" spans="1:65" s="12" customFormat="1" ht="25.9" customHeight="1">
      <c r="B214" s="190"/>
      <c r="C214" s="191"/>
      <c r="D214" s="192" t="s">
        <v>81</v>
      </c>
      <c r="E214" s="193" t="s">
        <v>306</v>
      </c>
      <c r="F214" s="193" t="s">
        <v>307</v>
      </c>
      <c r="G214" s="191"/>
      <c r="H214" s="191"/>
      <c r="I214" s="194"/>
      <c r="J214" s="195">
        <f>BK214</f>
        <v>0</v>
      </c>
      <c r="K214" s="191"/>
      <c r="L214" s="196"/>
      <c r="M214" s="197"/>
      <c r="N214" s="198"/>
      <c r="O214" s="198"/>
      <c r="P214" s="199">
        <f>P215</f>
        <v>0</v>
      </c>
      <c r="Q214" s="198"/>
      <c r="R214" s="199">
        <f>R215</f>
        <v>2.3976000000000001E-2</v>
      </c>
      <c r="S214" s="198"/>
      <c r="T214" s="200">
        <f>T215</f>
        <v>0</v>
      </c>
      <c r="AR214" s="201" t="s">
        <v>91</v>
      </c>
      <c r="AT214" s="202" t="s">
        <v>81</v>
      </c>
      <c r="AU214" s="202" t="s">
        <v>82</v>
      </c>
      <c r="AY214" s="201" t="s">
        <v>145</v>
      </c>
      <c r="BK214" s="203">
        <f>BK215</f>
        <v>0</v>
      </c>
    </row>
    <row r="215" spans="1:65" s="12" customFormat="1" ht="22.9" customHeight="1">
      <c r="B215" s="190"/>
      <c r="C215" s="191"/>
      <c r="D215" s="192" t="s">
        <v>81</v>
      </c>
      <c r="E215" s="204" t="s">
        <v>308</v>
      </c>
      <c r="F215" s="204" t="s">
        <v>309</v>
      </c>
      <c r="G215" s="191"/>
      <c r="H215" s="191"/>
      <c r="I215" s="194"/>
      <c r="J215" s="205">
        <f>BK215</f>
        <v>0</v>
      </c>
      <c r="K215" s="191"/>
      <c r="L215" s="196"/>
      <c r="M215" s="197"/>
      <c r="N215" s="198"/>
      <c r="O215" s="198"/>
      <c r="P215" s="199">
        <f>SUM(P216:P219)</f>
        <v>0</v>
      </c>
      <c r="Q215" s="198"/>
      <c r="R215" s="199">
        <f>SUM(R216:R219)</f>
        <v>2.3976000000000001E-2</v>
      </c>
      <c r="S215" s="198"/>
      <c r="T215" s="200">
        <f>SUM(T216:T219)</f>
        <v>0</v>
      </c>
      <c r="AR215" s="201" t="s">
        <v>91</v>
      </c>
      <c r="AT215" s="202" t="s">
        <v>81</v>
      </c>
      <c r="AU215" s="202" t="s">
        <v>21</v>
      </c>
      <c r="AY215" s="201" t="s">
        <v>145</v>
      </c>
      <c r="BK215" s="203">
        <f>SUM(BK216:BK219)</f>
        <v>0</v>
      </c>
    </row>
    <row r="216" spans="1:65" s="2" customFormat="1" ht="14.45" customHeight="1">
      <c r="A216" s="35"/>
      <c r="B216" s="36"/>
      <c r="C216" s="206" t="s">
        <v>310</v>
      </c>
      <c r="D216" s="206" t="s">
        <v>147</v>
      </c>
      <c r="E216" s="207" t="s">
        <v>311</v>
      </c>
      <c r="F216" s="208" t="s">
        <v>312</v>
      </c>
      <c r="G216" s="209" t="s">
        <v>150</v>
      </c>
      <c r="H216" s="210">
        <v>44.4</v>
      </c>
      <c r="I216" s="211"/>
      <c r="J216" s="212">
        <f>ROUND(I216*H216,2)</f>
        <v>0</v>
      </c>
      <c r="K216" s="213"/>
      <c r="L216" s="38"/>
      <c r="M216" s="214" t="s">
        <v>1</v>
      </c>
      <c r="N216" s="215" t="s">
        <v>47</v>
      </c>
      <c r="O216" s="72"/>
      <c r="P216" s="216">
        <f>O216*H216</f>
        <v>0</v>
      </c>
      <c r="Q216" s="216">
        <v>5.4000000000000001E-4</v>
      </c>
      <c r="R216" s="216">
        <f>Q216*H216</f>
        <v>2.3976000000000001E-2</v>
      </c>
      <c r="S216" s="216">
        <v>0</v>
      </c>
      <c r="T216" s="21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18" t="s">
        <v>225</v>
      </c>
      <c r="AT216" s="218" t="s">
        <v>147</v>
      </c>
      <c r="AU216" s="218" t="s">
        <v>91</v>
      </c>
      <c r="AY216" s="17" t="s">
        <v>145</v>
      </c>
      <c r="BE216" s="111">
        <f>IF(N216="základní",J216,0)</f>
        <v>0</v>
      </c>
      <c r="BF216" s="111">
        <f>IF(N216="snížená",J216,0)</f>
        <v>0</v>
      </c>
      <c r="BG216" s="111">
        <f>IF(N216="zákl. přenesená",J216,0)</f>
        <v>0</v>
      </c>
      <c r="BH216" s="111">
        <f>IF(N216="sníž. přenesená",J216,0)</f>
        <v>0</v>
      </c>
      <c r="BI216" s="111">
        <f>IF(N216="nulová",J216,0)</f>
        <v>0</v>
      </c>
      <c r="BJ216" s="17" t="s">
        <v>21</v>
      </c>
      <c r="BK216" s="111">
        <f>ROUND(I216*H216,2)</f>
        <v>0</v>
      </c>
      <c r="BL216" s="17" t="s">
        <v>225</v>
      </c>
      <c r="BM216" s="218" t="s">
        <v>313</v>
      </c>
    </row>
    <row r="217" spans="1:65" s="13" customFormat="1" ht="11.25">
      <c r="B217" s="219"/>
      <c r="C217" s="220"/>
      <c r="D217" s="221" t="s">
        <v>153</v>
      </c>
      <c r="E217" s="222" t="s">
        <v>1</v>
      </c>
      <c r="F217" s="223" t="s">
        <v>314</v>
      </c>
      <c r="G217" s="220"/>
      <c r="H217" s="224">
        <v>44.4</v>
      </c>
      <c r="I217" s="225"/>
      <c r="J217" s="220"/>
      <c r="K217" s="220"/>
      <c r="L217" s="226"/>
      <c r="M217" s="227"/>
      <c r="N217" s="228"/>
      <c r="O217" s="228"/>
      <c r="P217" s="228"/>
      <c r="Q217" s="228"/>
      <c r="R217" s="228"/>
      <c r="S217" s="228"/>
      <c r="T217" s="229"/>
      <c r="AT217" s="230" t="s">
        <v>153</v>
      </c>
      <c r="AU217" s="230" t="s">
        <v>91</v>
      </c>
      <c r="AV217" s="13" t="s">
        <v>91</v>
      </c>
      <c r="AW217" s="13" t="s">
        <v>36</v>
      </c>
      <c r="AX217" s="13" t="s">
        <v>82</v>
      </c>
      <c r="AY217" s="230" t="s">
        <v>145</v>
      </c>
    </row>
    <row r="218" spans="1:65" s="14" customFormat="1" ht="11.25">
      <c r="B218" s="231"/>
      <c r="C218" s="232"/>
      <c r="D218" s="221" t="s">
        <v>153</v>
      </c>
      <c r="E218" s="233" t="s">
        <v>1</v>
      </c>
      <c r="F218" s="234" t="s">
        <v>155</v>
      </c>
      <c r="G218" s="232"/>
      <c r="H218" s="235">
        <v>44.4</v>
      </c>
      <c r="I218" s="236"/>
      <c r="J218" s="232"/>
      <c r="K218" s="232"/>
      <c r="L218" s="237"/>
      <c r="M218" s="238"/>
      <c r="N218" s="239"/>
      <c r="O218" s="239"/>
      <c r="P218" s="239"/>
      <c r="Q218" s="239"/>
      <c r="R218" s="239"/>
      <c r="S218" s="239"/>
      <c r="T218" s="240"/>
      <c r="AT218" s="241" t="s">
        <v>153</v>
      </c>
      <c r="AU218" s="241" t="s">
        <v>91</v>
      </c>
      <c r="AV218" s="14" t="s">
        <v>151</v>
      </c>
      <c r="AW218" s="14" t="s">
        <v>36</v>
      </c>
      <c r="AX218" s="14" t="s">
        <v>21</v>
      </c>
      <c r="AY218" s="241" t="s">
        <v>145</v>
      </c>
    </row>
    <row r="219" spans="1:65" s="2" customFormat="1" ht="24.2" customHeight="1">
      <c r="A219" s="35"/>
      <c r="B219" s="36"/>
      <c r="C219" s="206" t="s">
        <v>315</v>
      </c>
      <c r="D219" s="206" t="s">
        <v>147</v>
      </c>
      <c r="E219" s="207" t="s">
        <v>316</v>
      </c>
      <c r="F219" s="208" t="s">
        <v>317</v>
      </c>
      <c r="G219" s="209" t="s">
        <v>202</v>
      </c>
      <c r="H219" s="210">
        <v>2.4E-2</v>
      </c>
      <c r="I219" s="211"/>
      <c r="J219" s="212">
        <f>ROUND(I219*H219,2)</f>
        <v>0</v>
      </c>
      <c r="K219" s="213"/>
      <c r="L219" s="38"/>
      <c r="M219" s="214" t="s">
        <v>1</v>
      </c>
      <c r="N219" s="215" t="s">
        <v>47</v>
      </c>
      <c r="O219" s="72"/>
      <c r="P219" s="216">
        <f>O219*H219</f>
        <v>0</v>
      </c>
      <c r="Q219" s="216">
        <v>0</v>
      </c>
      <c r="R219" s="216">
        <f>Q219*H219</f>
        <v>0</v>
      </c>
      <c r="S219" s="216">
        <v>0</v>
      </c>
      <c r="T219" s="217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18" t="s">
        <v>225</v>
      </c>
      <c r="AT219" s="218" t="s">
        <v>147</v>
      </c>
      <c r="AU219" s="218" t="s">
        <v>91</v>
      </c>
      <c r="AY219" s="17" t="s">
        <v>145</v>
      </c>
      <c r="BE219" s="111">
        <f>IF(N219="základní",J219,0)</f>
        <v>0</v>
      </c>
      <c r="BF219" s="111">
        <f>IF(N219="snížená",J219,0)</f>
        <v>0</v>
      </c>
      <c r="BG219" s="111">
        <f>IF(N219="zákl. přenesená",J219,0)</f>
        <v>0</v>
      </c>
      <c r="BH219" s="111">
        <f>IF(N219="sníž. přenesená",J219,0)</f>
        <v>0</v>
      </c>
      <c r="BI219" s="111">
        <f>IF(N219="nulová",J219,0)</f>
        <v>0</v>
      </c>
      <c r="BJ219" s="17" t="s">
        <v>21</v>
      </c>
      <c r="BK219" s="111">
        <f>ROUND(I219*H219,2)</f>
        <v>0</v>
      </c>
      <c r="BL219" s="17" t="s">
        <v>225</v>
      </c>
      <c r="BM219" s="218" t="s">
        <v>318</v>
      </c>
    </row>
    <row r="220" spans="1:65" s="12" customFormat="1" ht="25.9" customHeight="1">
      <c r="B220" s="190"/>
      <c r="C220" s="191"/>
      <c r="D220" s="192" t="s">
        <v>81</v>
      </c>
      <c r="E220" s="193" t="s">
        <v>219</v>
      </c>
      <c r="F220" s="193" t="s">
        <v>319</v>
      </c>
      <c r="G220" s="191"/>
      <c r="H220" s="191"/>
      <c r="I220" s="194"/>
      <c r="J220" s="195">
        <f>BK220</f>
        <v>0</v>
      </c>
      <c r="K220" s="191"/>
      <c r="L220" s="196"/>
      <c r="M220" s="197"/>
      <c r="N220" s="198"/>
      <c r="O220" s="198"/>
      <c r="P220" s="199">
        <f>P221</f>
        <v>0</v>
      </c>
      <c r="Q220" s="198"/>
      <c r="R220" s="199">
        <f>R221</f>
        <v>0</v>
      </c>
      <c r="S220" s="198"/>
      <c r="T220" s="200">
        <f>T221</f>
        <v>0</v>
      </c>
      <c r="AR220" s="201" t="s">
        <v>159</v>
      </c>
      <c r="AT220" s="202" t="s">
        <v>81</v>
      </c>
      <c r="AU220" s="202" t="s">
        <v>82</v>
      </c>
      <c r="AY220" s="201" t="s">
        <v>145</v>
      </c>
      <c r="BK220" s="203">
        <f>BK221</f>
        <v>0</v>
      </c>
    </row>
    <row r="221" spans="1:65" s="12" customFormat="1" ht="22.9" customHeight="1">
      <c r="B221" s="190"/>
      <c r="C221" s="191"/>
      <c r="D221" s="192" t="s">
        <v>81</v>
      </c>
      <c r="E221" s="204" t="s">
        <v>320</v>
      </c>
      <c r="F221" s="204" t="s">
        <v>321</v>
      </c>
      <c r="G221" s="191"/>
      <c r="H221" s="191"/>
      <c r="I221" s="194"/>
      <c r="J221" s="205">
        <f>BK221</f>
        <v>0</v>
      </c>
      <c r="K221" s="191"/>
      <c r="L221" s="196"/>
      <c r="M221" s="197"/>
      <c r="N221" s="198"/>
      <c r="O221" s="198"/>
      <c r="P221" s="199">
        <f>SUM(P222:P224)</f>
        <v>0</v>
      </c>
      <c r="Q221" s="198"/>
      <c r="R221" s="199">
        <f>SUM(R222:R224)</f>
        <v>0</v>
      </c>
      <c r="S221" s="198"/>
      <c r="T221" s="200">
        <f>SUM(T222:T224)</f>
        <v>0</v>
      </c>
      <c r="AR221" s="201" t="s">
        <v>159</v>
      </c>
      <c r="AT221" s="202" t="s">
        <v>81</v>
      </c>
      <c r="AU221" s="202" t="s">
        <v>21</v>
      </c>
      <c r="AY221" s="201" t="s">
        <v>145</v>
      </c>
      <c r="BK221" s="203">
        <f>SUM(BK222:BK224)</f>
        <v>0</v>
      </c>
    </row>
    <row r="222" spans="1:65" s="2" customFormat="1" ht="14.45" customHeight="1">
      <c r="A222" s="35"/>
      <c r="B222" s="36"/>
      <c r="C222" s="206" t="s">
        <v>322</v>
      </c>
      <c r="D222" s="206" t="s">
        <v>147</v>
      </c>
      <c r="E222" s="207" t="s">
        <v>323</v>
      </c>
      <c r="F222" s="208" t="s">
        <v>324</v>
      </c>
      <c r="G222" s="209" t="s">
        <v>325</v>
      </c>
      <c r="H222" s="210">
        <v>1</v>
      </c>
      <c r="I222" s="211"/>
      <c r="J222" s="212">
        <f>ROUND(I222*H222,2)</f>
        <v>0</v>
      </c>
      <c r="K222" s="213"/>
      <c r="L222" s="38"/>
      <c r="M222" s="214" t="s">
        <v>1</v>
      </c>
      <c r="N222" s="215" t="s">
        <v>47</v>
      </c>
      <c r="O222" s="72"/>
      <c r="P222" s="216">
        <f>O222*H222</f>
        <v>0</v>
      </c>
      <c r="Q222" s="216">
        <v>0</v>
      </c>
      <c r="R222" s="216">
        <f>Q222*H222</f>
        <v>0</v>
      </c>
      <c r="S222" s="216">
        <v>0</v>
      </c>
      <c r="T222" s="21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18" t="s">
        <v>326</v>
      </c>
      <c r="AT222" s="218" t="s">
        <v>147</v>
      </c>
      <c r="AU222" s="218" t="s">
        <v>91</v>
      </c>
      <c r="AY222" s="17" t="s">
        <v>145</v>
      </c>
      <c r="BE222" s="111">
        <f>IF(N222="základní",J222,0)</f>
        <v>0</v>
      </c>
      <c r="BF222" s="111">
        <f>IF(N222="snížená",J222,0)</f>
        <v>0</v>
      </c>
      <c r="BG222" s="111">
        <f>IF(N222="zákl. přenesená",J222,0)</f>
        <v>0</v>
      </c>
      <c r="BH222" s="111">
        <f>IF(N222="sníž. přenesená",J222,0)</f>
        <v>0</v>
      </c>
      <c r="BI222" s="111">
        <f>IF(N222="nulová",J222,0)</f>
        <v>0</v>
      </c>
      <c r="BJ222" s="17" t="s">
        <v>21</v>
      </c>
      <c r="BK222" s="111">
        <f>ROUND(I222*H222,2)</f>
        <v>0</v>
      </c>
      <c r="BL222" s="17" t="s">
        <v>326</v>
      </c>
      <c r="BM222" s="218" t="s">
        <v>327</v>
      </c>
    </row>
    <row r="223" spans="1:65" s="2" customFormat="1" ht="14.45" customHeight="1">
      <c r="A223" s="35"/>
      <c r="B223" s="36"/>
      <c r="C223" s="206" t="s">
        <v>328</v>
      </c>
      <c r="D223" s="206" t="s">
        <v>147</v>
      </c>
      <c r="E223" s="207" t="s">
        <v>329</v>
      </c>
      <c r="F223" s="208" t="s">
        <v>330</v>
      </c>
      <c r="G223" s="209" t="s">
        <v>325</v>
      </c>
      <c r="H223" s="210">
        <v>1</v>
      </c>
      <c r="I223" s="211"/>
      <c r="J223" s="212">
        <f>ROUND(I223*H223,2)</f>
        <v>0</v>
      </c>
      <c r="K223" s="213"/>
      <c r="L223" s="38"/>
      <c r="M223" s="214" t="s">
        <v>1</v>
      </c>
      <c r="N223" s="215" t="s">
        <v>47</v>
      </c>
      <c r="O223" s="72"/>
      <c r="P223" s="216">
        <f>O223*H223</f>
        <v>0</v>
      </c>
      <c r="Q223" s="216">
        <v>0</v>
      </c>
      <c r="R223" s="216">
        <f>Q223*H223</f>
        <v>0</v>
      </c>
      <c r="S223" s="216">
        <v>0</v>
      </c>
      <c r="T223" s="217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18" t="s">
        <v>326</v>
      </c>
      <c r="AT223" s="218" t="s">
        <v>147</v>
      </c>
      <c r="AU223" s="218" t="s">
        <v>91</v>
      </c>
      <c r="AY223" s="17" t="s">
        <v>145</v>
      </c>
      <c r="BE223" s="111">
        <f>IF(N223="základní",J223,0)</f>
        <v>0</v>
      </c>
      <c r="BF223" s="111">
        <f>IF(N223="snížená",J223,0)</f>
        <v>0</v>
      </c>
      <c r="BG223" s="111">
        <f>IF(N223="zákl. přenesená",J223,0)</f>
        <v>0</v>
      </c>
      <c r="BH223" s="111">
        <f>IF(N223="sníž. přenesená",J223,0)</f>
        <v>0</v>
      </c>
      <c r="BI223" s="111">
        <f>IF(N223="nulová",J223,0)</f>
        <v>0</v>
      </c>
      <c r="BJ223" s="17" t="s">
        <v>21</v>
      </c>
      <c r="BK223" s="111">
        <f>ROUND(I223*H223,2)</f>
        <v>0</v>
      </c>
      <c r="BL223" s="17" t="s">
        <v>326</v>
      </c>
      <c r="BM223" s="218" t="s">
        <v>331</v>
      </c>
    </row>
    <row r="224" spans="1:65" s="2" customFormat="1" ht="24.2" customHeight="1">
      <c r="A224" s="35"/>
      <c r="B224" s="36"/>
      <c r="C224" s="206" t="s">
        <v>332</v>
      </c>
      <c r="D224" s="206" t="s">
        <v>147</v>
      </c>
      <c r="E224" s="207" t="s">
        <v>333</v>
      </c>
      <c r="F224" s="208" t="s">
        <v>334</v>
      </c>
      <c r="G224" s="209" t="s">
        <v>325</v>
      </c>
      <c r="H224" s="210">
        <v>1</v>
      </c>
      <c r="I224" s="211"/>
      <c r="J224" s="212">
        <f>ROUND(I224*H224,2)</f>
        <v>0</v>
      </c>
      <c r="K224" s="213"/>
      <c r="L224" s="38"/>
      <c r="M224" s="214" t="s">
        <v>1</v>
      </c>
      <c r="N224" s="215" t="s">
        <v>47</v>
      </c>
      <c r="O224" s="72"/>
      <c r="P224" s="216">
        <f>O224*H224</f>
        <v>0</v>
      </c>
      <c r="Q224" s="216">
        <v>0</v>
      </c>
      <c r="R224" s="216">
        <f>Q224*H224</f>
        <v>0</v>
      </c>
      <c r="S224" s="216">
        <v>0</v>
      </c>
      <c r="T224" s="217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18" t="s">
        <v>326</v>
      </c>
      <c r="AT224" s="218" t="s">
        <v>147</v>
      </c>
      <c r="AU224" s="218" t="s">
        <v>91</v>
      </c>
      <c r="AY224" s="17" t="s">
        <v>145</v>
      </c>
      <c r="BE224" s="111">
        <f>IF(N224="základní",J224,0)</f>
        <v>0</v>
      </c>
      <c r="BF224" s="111">
        <f>IF(N224="snížená",J224,0)</f>
        <v>0</v>
      </c>
      <c r="BG224" s="111">
        <f>IF(N224="zákl. přenesená",J224,0)</f>
        <v>0</v>
      </c>
      <c r="BH224" s="111">
        <f>IF(N224="sníž. přenesená",J224,0)</f>
        <v>0</v>
      </c>
      <c r="BI224" s="111">
        <f>IF(N224="nulová",J224,0)</f>
        <v>0</v>
      </c>
      <c r="BJ224" s="17" t="s">
        <v>21</v>
      </c>
      <c r="BK224" s="111">
        <f>ROUND(I224*H224,2)</f>
        <v>0</v>
      </c>
      <c r="BL224" s="17" t="s">
        <v>326</v>
      </c>
      <c r="BM224" s="218" t="s">
        <v>335</v>
      </c>
    </row>
    <row r="225" spans="1:65" s="12" customFormat="1" ht="25.9" customHeight="1">
      <c r="B225" s="190"/>
      <c r="C225" s="191"/>
      <c r="D225" s="192" t="s">
        <v>81</v>
      </c>
      <c r="E225" s="193" t="s">
        <v>336</v>
      </c>
      <c r="F225" s="193" t="s">
        <v>337</v>
      </c>
      <c r="G225" s="191"/>
      <c r="H225" s="191"/>
      <c r="I225" s="194"/>
      <c r="J225" s="195">
        <f>BK225</f>
        <v>0</v>
      </c>
      <c r="K225" s="191"/>
      <c r="L225" s="196"/>
      <c r="M225" s="197"/>
      <c r="N225" s="198"/>
      <c r="O225" s="198"/>
      <c r="P225" s="199">
        <f>SUM(P226:P231)</f>
        <v>0</v>
      </c>
      <c r="Q225" s="198"/>
      <c r="R225" s="199">
        <f>SUM(R226:R231)</f>
        <v>0</v>
      </c>
      <c r="S225" s="198"/>
      <c r="T225" s="200">
        <f>SUM(T226:T231)</f>
        <v>0</v>
      </c>
      <c r="AR225" s="201" t="s">
        <v>151</v>
      </c>
      <c r="AT225" s="202" t="s">
        <v>81</v>
      </c>
      <c r="AU225" s="202" t="s">
        <v>82</v>
      </c>
      <c r="AY225" s="201" t="s">
        <v>145</v>
      </c>
      <c r="BK225" s="203">
        <f>SUM(BK226:BK231)</f>
        <v>0</v>
      </c>
    </row>
    <row r="226" spans="1:65" s="2" customFormat="1" ht="14.45" customHeight="1">
      <c r="A226" s="35"/>
      <c r="B226" s="36"/>
      <c r="C226" s="206" t="s">
        <v>338</v>
      </c>
      <c r="D226" s="206" t="s">
        <v>147</v>
      </c>
      <c r="E226" s="207" t="s">
        <v>339</v>
      </c>
      <c r="F226" s="208" t="s">
        <v>340</v>
      </c>
      <c r="G226" s="209" t="s">
        <v>325</v>
      </c>
      <c r="H226" s="210">
        <v>1</v>
      </c>
      <c r="I226" s="211"/>
      <c r="J226" s="212">
        <f t="shared" ref="J226:J231" si="5">ROUND(I226*H226,2)</f>
        <v>0</v>
      </c>
      <c r="K226" s="213"/>
      <c r="L226" s="38"/>
      <c r="M226" s="214" t="s">
        <v>1</v>
      </c>
      <c r="N226" s="215" t="s">
        <v>47</v>
      </c>
      <c r="O226" s="72"/>
      <c r="P226" s="216">
        <f t="shared" ref="P226:P231" si="6">O226*H226</f>
        <v>0</v>
      </c>
      <c r="Q226" s="216">
        <v>0</v>
      </c>
      <c r="R226" s="216">
        <f t="shared" ref="R226:R231" si="7">Q226*H226</f>
        <v>0</v>
      </c>
      <c r="S226" s="216">
        <v>0</v>
      </c>
      <c r="T226" s="217">
        <f t="shared" ref="T226:T231" si="8"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18" t="s">
        <v>341</v>
      </c>
      <c r="AT226" s="218" t="s">
        <v>147</v>
      </c>
      <c r="AU226" s="218" t="s">
        <v>21</v>
      </c>
      <c r="AY226" s="17" t="s">
        <v>145</v>
      </c>
      <c r="BE226" s="111">
        <f t="shared" ref="BE226:BE231" si="9">IF(N226="základní",J226,0)</f>
        <v>0</v>
      </c>
      <c r="BF226" s="111">
        <f t="shared" ref="BF226:BF231" si="10">IF(N226="snížená",J226,0)</f>
        <v>0</v>
      </c>
      <c r="BG226" s="111">
        <f t="shared" ref="BG226:BG231" si="11">IF(N226="zákl. přenesená",J226,0)</f>
        <v>0</v>
      </c>
      <c r="BH226" s="111">
        <f t="shared" ref="BH226:BH231" si="12">IF(N226="sníž. přenesená",J226,0)</f>
        <v>0</v>
      </c>
      <c r="BI226" s="111">
        <f t="shared" ref="BI226:BI231" si="13">IF(N226="nulová",J226,0)</f>
        <v>0</v>
      </c>
      <c r="BJ226" s="17" t="s">
        <v>21</v>
      </c>
      <c r="BK226" s="111">
        <f t="shared" ref="BK226:BK231" si="14">ROUND(I226*H226,2)</f>
        <v>0</v>
      </c>
      <c r="BL226" s="17" t="s">
        <v>341</v>
      </c>
      <c r="BM226" s="218" t="s">
        <v>342</v>
      </c>
    </row>
    <row r="227" spans="1:65" s="2" customFormat="1" ht="14.45" customHeight="1">
      <c r="A227" s="35"/>
      <c r="B227" s="36"/>
      <c r="C227" s="206" t="s">
        <v>343</v>
      </c>
      <c r="D227" s="206" t="s">
        <v>147</v>
      </c>
      <c r="E227" s="207" t="s">
        <v>344</v>
      </c>
      <c r="F227" s="208" t="s">
        <v>345</v>
      </c>
      <c r="G227" s="209" t="s">
        <v>325</v>
      </c>
      <c r="H227" s="210">
        <v>1</v>
      </c>
      <c r="I227" s="211"/>
      <c r="J227" s="212">
        <f t="shared" si="5"/>
        <v>0</v>
      </c>
      <c r="K227" s="213"/>
      <c r="L227" s="38"/>
      <c r="M227" s="214" t="s">
        <v>1</v>
      </c>
      <c r="N227" s="215" t="s">
        <v>47</v>
      </c>
      <c r="O227" s="72"/>
      <c r="P227" s="216">
        <f t="shared" si="6"/>
        <v>0</v>
      </c>
      <c r="Q227" s="216">
        <v>0</v>
      </c>
      <c r="R227" s="216">
        <f t="shared" si="7"/>
        <v>0</v>
      </c>
      <c r="S227" s="216">
        <v>0</v>
      </c>
      <c r="T227" s="217">
        <f t="shared" si="8"/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18" t="s">
        <v>341</v>
      </c>
      <c r="AT227" s="218" t="s">
        <v>147</v>
      </c>
      <c r="AU227" s="218" t="s">
        <v>21</v>
      </c>
      <c r="AY227" s="17" t="s">
        <v>145</v>
      </c>
      <c r="BE227" s="111">
        <f t="shared" si="9"/>
        <v>0</v>
      </c>
      <c r="BF227" s="111">
        <f t="shared" si="10"/>
        <v>0</v>
      </c>
      <c r="BG227" s="111">
        <f t="shared" si="11"/>
        <v>0</v>
      </c>
      <c r="BH227" s="111">
        <f t="shared" si="12"/>
        <v>0</v>
      </c>
      <c r="BI227" s="111">
        <f t="shared" si="13"/>
        <v>0</v>
      </c>
      <c r="BJ227" s="17" t="s">
        <v>21</v>
      </c>
      <c r="BK227" s="111">
        <f t="shared" si="14"/>
        <v>0</v>
      </c>
      <c r="BL227" s="17" t="s">
        <v>341</v>
      </c>
      <c r="BM227" s="218" t="s">
        <v>346</v>
      </c>
    </row>
    <row r="228" spans="1:65" s="2" customFormat="1" ht="14.45" customHeight="1">
      <c r="A228" s="35"/>
      <c r="B228" s="36"/>
      <c r="C228" s="206" t="s">
        <v>347</v>
      </c>
      <c r="D228" s="206" t="s">
        <v>147</v>
      </c>
      <c r="E228" s="207" t="s">
        <v>348</v>
      </c>
      <c r="F228" s="208" t="s">
        <v>349</v>
      </c>
      <c r="G228" s="209" t="s">
        <v>325</v>
      </c>
      <c r="H228" s="210">
        <v>1</v>
      </c>
      <c r="I228" s="211"/>
      <c r="J228" s="212">
        <f t="shared" si="5"/>
        <v>0</v>
      </c>
      <c r="K228" s="213"/>
      <c r="L228" s="38"/>
      <c r="M228" s="214" t="s">
        <v>1</v>
      </c>
      <c r="N228" s="215" t="s">
        <v>47</v>
      </c>
      <c r="O228" s="72"/>
      <c r="P228" s="216">
        <f t="shared" si="6"/>
        <v>0</v>
      </c>
      <c r="Q228" s="216">
        <v>0</v>
      </c>
      <c r="R228" s="216">
        <f t="shared" si="7"/>
        <v>0</v>
      </c>
      <c r="S228" s="216">
        <v>0</v>
      </c>
      <c r="T228" s="217">
        <f t="shared" si="8"/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18" t="s">
        <v>341</v>
      </c>
      <c r="AT228" s="218" t="s">
        <v>147</v>
      </c>
      <c r="AU228" s="218" t="s">
        <v>21</v>
      </c>
      <c r="AY228" s="17" t="s">
        <v>145</v>
      </c>
      <c r="BE228" s="111">
        <f t="shared" si="9"/>
        <v>0</v>
      </c>
      <c r="BF228" s="111">
        <f t="shared" si="10"/>
        <v>0</v>
      </c>
      <c r="BG228" s="111">
        <f t="shared" si="11"/>
        <v>0</v>
      </c>
      <c r="BH228" s="111">
        <f t="shared" si="12"/>
        <v>0</v>
      </c>
      <c r="BI228" s="111">
        <f t="shared" si="13"/>
        <v>0</v>
      </c>
      <c r="BJ228" s="17" t="s">
        <v>21</v>
      </c>
      <c r="BK228" s="111">
        <f t="shared" si="14"/>
        <v>0</v>
      </c>
      <c r="BL228" s="17" t="s">
        <v>341</v>
      </c>
      <c r="BM228" s="218" t="s">
        <v>350</v>
      </c>
    </row>
    <row r="229" spans="1:65" s="2" customFormat="1" ht="14.45" customHeight="1">
      <c r="A229" s="35"/>
      <c r="B229" s="36"/>
      <c r="C229" s="206" t="s">
        <v>351</v>
      </c>
      <c r="D229" s="206" t="s">
        <v>147</v>
      </c>
      <c r="E229" s="207" t="s">
        <v>352</v>
      </c>
      <c r="F229" s="208" t="s">
        <v>353</v>
      </c>
      <c r="G229" s="209" t="s">
        <v>325</v>
      </c>
      <c r="H229" s="210">
        <v>1</v>
      </c>
      <c r="I229" s="211"/>
      <c r="J229" s="212">
        <f t="shared" si="5"/>
        <v>0</v>
      </c>
      <c r="K229" s="213"/>
      <c r="L229" s="38"/>
      <c r="M229" s="214" t="s">
        <v>1</v>
      </c>
      <c r="N229" s="215" t="s">
        <v>47</v>
      </c>
      <c r="O229" s="72"/>
      <c r="P229" s="216">
        <f t="shared" si="6"/>
        <v>0</v>
      </c>
      <c r="Q229" s="216">
        <v>0</v>
      </c>
      <c r="R229" s="216">
        <f t="shared" si="7"/>
        <v>0</v>
      </c>
      <c r="S229" s="216">
        <v>0</v>
      </c>
      <c r="T229" s="217">
        <f t="shared" si="8"/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18" t="s">
        <v>341</v>
      </c>
      <c r="AT229" s="218" t="s">
        <v>147</v>
      </c>
      <c r="AU229" s="218" t="s">
        <v>21</v>
      </c>
      <c r="AY229" s="17" t="s">
        <v>145</v>
      </c>
      <c r="BE229" s="111">
        <f t="shared" si="9"/>
        <v>0</v>
      </c>
      <c r="BF229" s="111">
        <f t="shared" si="10"/>
        <v>0</v>
      </c>
      <c r="BG229" s="111">
        <f t="shared" si="11"/>
        <v>0</v>
      </c>
      <c r="BH229" s="111">
        <f t="shared" si="12"/>
        <v>0</v>
      </c>
      <c r="BI229" s="111">
        <f t="shared" si="13"/>
        <v>0</v>
      </c>
      <c r="BJ229" s="17" t="s">
        <v>21</v>
      </c>
      <c r="BK229" s="111">
        <f t="shared" si="14"/>
        <v>0</v>
      </c>
      <c r="BL229" s="17" t="s">
        <v>341</v>
      </c>
      <c r="BM229" s="218" t="s">
        <v>354</v>
      </c>
    </row>
    <row r="230" spans="1:65" s="2" customFormat="1" ht="14.45" customHeight="1">
      <c r="A230" s="35"/>
      <c r="B230" s="36"/>
      <c r="C230" s="206" t="s">
        <v>355</v>
      </c>
      <c r="D230" s="206" t="s">
        <v>147</v>
      </c>
      <c r="E230" s="207" t="s">
        <v>356</v>
      </c>
      <c r="F230" s="208" t="s">
        <v>357</v>
      </c>
      <c r="G230" s="209" t="s">
        <v>325</v>
      </c>
      <c r="H230" s="210">
        <v>1</v>
      </c>
      <c r="I230" s="211"/>
      <c r="J230" s="212">
        <f t="shared" si="5"/>
        <v>0</v>
      </c>
      <c r="K230" s="213"/>
      <c r="L230" s="38"/>
      <c r="M230" s="214" t="s">
        <v>1</v>
      </c>
      <c r="N230" s="215" t="s">
        <v>47</v>
      </c>
      <c r="O230" s="72"/>
      <c r="P230" s="216">
        <f t="shared" si="6"/>
        <v>0</v>
      </c>
      <c r="Q230" s="216">
        <v>0</v>
      </c>
      <c r="R230" s="216">
        <f t="shared" si="7"/>
        <v>0</v>
      </c>
      <c r="S230" s="216">
        <v>0</v>
      </c>
      <c r="T230" s="217">
        <f t="shared" si="8"/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18" t="s">
        <v>341</v>
      </c>
      <c r="AT230" s="218" t="s">
        <v>147</v>
      </c>
      <c r="AU230" s="218" t="s">
        <v>21</v>
      </c>
      <c r="AY230" s="17" t="s">
        <v>145</v>
      </c>
      <c r="BE230" s="111">
        <f t="shared" si="9"/>
        <v>0</v>
      </c>
      <c r="BF230" s="111">
        <f t="shared" si="10"/>
        <v>0</v>
      </c>
      <c r="BG230" s="111">
        <f t="shared" si="11"/>
        <v>0</v>
      </c>
      <c r="BH230" s="111">
        <f t="shared" si="12"/>
        <v>0</v>
      </c>
      <c r="BI230" s="111">
        <f t="shared" si="13"/>
        <v>0</v>
      </c>
      <c r="BJ230" s="17" t="s">
        <v>21</v>
      </c>
      <c r="BK230" s="111">
        <f t="shared" si="14"/>
        <v>0</v>
      </c>
      <c r="BL230" s="17" t="s">
        <v>341</v>
      </c>
      <c r="BM230" s="218" t="s">
        <v>358</v>
      </c>
    </row>
    <row r="231" spans="1:65" s="2" customFormat="1" ht="14.45" customHeight="1">
      <c r="A231" s="35"/>
      <c r="B231" s="36"/>
      <c r="C231" s="206" t="s">
        <v>359</v>
      </c>
      <c r="D231" s="206" t="s">
        <v>147</v>
      </c>
      <c r="E231" s="207" t="s">
        <v>360</v>
      </c>
      <c r="F231" s="208" t="s">
        <v>361</v>
      </c>
      <c r="G231" s="209" t="s">
        <v>325</v>
      </c>
      <c r="H231" s="210">
        <v>1</v>
      </c>
      <c r="I231" s="211"/>
      <c r="J231" s="212">
        <f t="shared" si="5"/>
        <v>0</v>
      </c>
      <c r="K231" s="213"/>
      <c r="L231" s="38"/>
      <c r="M231" s="263" t="s">
        <v>1</v>
      </c>
      <c r="N231" s="264" t="s">
        <v>47</v>
      </c>
      <c r="O231" s="265"/>
      <c r="P231" s="266">
        <f t="shared" si="6"/>
        <v>0</v>
      </c>
      <c r="Q231" s="266">
        <v>0</v>
      </c>
      <c r="R231" s="266">
        <f t="shared" si="7"/>
        <v>0</v>
      </c>
      <c r="S231" s="266">
        <v>0</v>
      </c>
      <c r="T231" s="267">
        <f t="shared" si="8"/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18" t="s">
        <v>341</v>
      </c>
      <c r="AT231" s="218" t="s">
        <v>147</v>
      </c>
      <c r="AU231" s="218" t="s">
        <v>21</v>
      </c>
      <c r="AY231" s="17" t="s">
        <v>145</v>
      </c>
      <c r="BE231" s="111">
        <f t="shared" si="9"/>
        <v>0</v>
      </c>
      <c r="BF231" s="111">
        <f t="shared" si="10"/>
        <v>0</v>
      </c>
      <c r="BG231" s="111">
        <f t="shared" si="11"/>
        <v>0</v>
      </c>
      <c r="BH231" s="111">
        <f t="shared" si="12"/>
        <v>0</v>
      </c>
      <c r="BI231" s="111">
        <f t="shared" si="13"/>
        <v>0</v>
      </c>
      <c r="BJ231" s="17" t="s">
        <v>21</v>
      </c>
      <c r="BK231" s="111">
        <f t="shared" si="14"/>
        <v>0</v>
      </c>
      <c r="BL231" s="17" t="s">
        <v>341</v>
      </c>
      <c r="BM231" s="218" t="s">
        <v>362</v>
      </c>
    </row>
    <row r="232" spans="1:65" s="2" customFormat="1" ht="6.95" customHeight="1">
      <c r="A232" s="35"/>
      <c r="B232" s="55"/>
      <c r="C232" s="56"/>
      <c r="D232" s="56"/>
      <c r="E232" s="56"/>
      <c r="F232" s="56"/>
      <c r="G232" s="56"/>
      <c r="H232" s="56"/>
      <c r="I232" s="56"/>
      <c r="J232" s="56"/>
      <c r="K232" s="56"/>
      <c r="L232" s="38"/>
      <c r="M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</row>
  </sheetData>
  <sheetProtection algorithmName="SHA-512" hashValue="U8DZ1bF3ov9C2ZPxFO+BOGFhJSs1HURtxqPfPhBBE/U+/YqFDE0wMvCBc4T6z+xw1AbLlKrLLV03vd4VdIVToA==" saltValue="DaHievt8d3ecsvG614l5KL7VIcoNj5fhEcOnRnHiig1KjQ16vk62Caqem5sN7fm6BwgISp/4okzXVNfktk0mdw==" spinCount="100000" sheet="1" objects="1" scenarios="1" formatColumns="0" formatRows="0" autoFilter="0"/>
  <autoFilter ref="C136:K231"/>
  <mergeCells count="14">
    <mergeCell ref="D115:F115"/>
    <mergeCell ref="E127:H127"/>
    <mergeCell ref="E129:H129"/>
    <mergeCell ref="L2:V2"/>
    <mergeCell ref="E87:H87"/>
    <mergeCell ref="D111:F111"/>
    <mergeCell ref="D112:F112"/>
    <mergeCell ref="D113:F113"/>
    <mergeCell ref="D114:F114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01 - Chodník</vt:lpstr>
      <vt:lpstr>'01 - Chodník'!Názvy_tisku</vt:lpstr>
      <vt:lpstr>'Rekapitulace stavby'!Názvy_tisku</vt:lpstr>
      <vt:lpstr>'01 - Chodník'!Oblast_tisku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Karel-PC\Karel</dc:creator>
  <cp:lastModifiedBy>Karel</cp:lastModifiedBy>
  <dcterms:created xsi:type="dcterms:W3CDTF">2020-07-05T13:59:52Z</dcterms:created>
  <dcterms:modified xsi:type="dcterms:W3CDTF">2020-07-05T14:06:36Z</dcterms:modified>
</cp:coreProperties>
</file>