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 activeTab="1"/>
  </bookViews>
  <sheets>
    <sheet name="Rekapitulace stavby" sheetId="1" r:id="rId1"/>
    <sheet name="2021-023 - MŠ Lidická, č...." sheetId="2" r:id="rId2"/>
  </sheets>
  <definedNames>
    <definedName name="_xlnm._FilterDatabase" localSheetId="1" hidden="1">'2021-023 - MŠ Lidická, č....'!$C$137:$K$484</definedName>
    <definedName name="_xlnm.Print_Titles" localSheetId="1">'2021-023 - MŠ Lidická, č....'!$137:$137</definedName>
    <definedName name="_xlnm.Print_Titles" localSheetId="0">'Rekapitulace stavby'!$92:$92</definedName>
    <definedName name="_xlnm.Print_Area" localSheetId="1">'2021-023 - MŠ Lidická, č....'!$C$4:$J$76,'2021-023 - MŠ Lidická, č....'!$C$82:$J$121,'2021-023 - MŠ Lidická, č....'!$C$127:$J$484</definedName>
    <definedName name="_xlnm.Print_Area" localSheetId="0">'Rekapitulace stavby'!$D$4:$AO$76,'Rekapitulace stavby'!$C$82:$AQ$96</definedName>
  </definedNames>
  <calcPr calcId="14562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484" i="2"/>
  <c r="BH484" i="2"/>
  <c r="BG484" i="2"/>
  <c r="BF484" i="2"/>
  <c r="T484" i="2"/>
  <c r="T483" i="2" s="1"/>
  <c r="R484" i="2"/>
  <c r="R483" i="2" s="1"/>
  <c r="P484" i="2"/>
  <c r="P483" i="2" s="1"/>
  <c r="BI482" i="2"/>
  <c r="BH482" i="2"/>
  <c r="BG482" i="2"/>
  <c r="BF482" i="2"/>
  <c r="T482" i="2"/>
  <c r="T481" i="2" s="1"/>
  <c r="T480" i="2" s="1"/>
  <c r="R482" i="2"/>
  <c r="R481" i="2" s="1"/>
  <c r="P482" i="2"/>
  <c r="P481" i="2" s="1"/>
  <c r="P480" i="2" s="1"/>
  <c r="BI478" i="2"/>
  <c r="BH478" i="2"/>
  <c r="BG478" i="2"/>
  <c r="BF478" i="2"/>
  <c r="T478" i="2"/>
  <c r="R478" i="2"/>
  <c r="P478" i="2"/>
  <c r="BI476" i="2"/>
  <c r="BH476" i="2"/>
  <c r="BG476" i="2"/>
  <c r="BF476" i="2"/>
  <c r="T476" i="2"/>
  <c r="R476" i="2"/>
  <c r="P476" i="2"/>
  <c r="BI473" i="2"/>
  <c r="BH473" i="2"/>
  <c r="BG473" i="2"/>
  <c r="BF473" i="2"/>
  <c r="T473" i="2"/>
  <c r="R473" i="2"/>
  <c r="P473" i="2"/>
  <c r="BI470" i="2"/>
  <c r="BH470" i="2"/>
  <c r="BG470" i="2"/>
  <c r="BF470" i="2"/>
  <c r="T470" i="2"/>
  <c r="R470" i="2"/>
  <c r="P470" i="2"/>
  <c r="BI468" i="2"/>
  <c r="BH468" i="2"/>
  <c r="BG468" i="2"/>
  <c r="BF468" i="2"/>
  <c r="T468" i="2"/>
  <c r="R468" i="2"/>
  <c r="P468" i="2"/>
  <c r="BI464" i="2"/>
  <c r="BH464" i="2"/>
  <c r="BG464" i="2"/>
  <c r="BF464" i="2"/>
  <c r="T464" i="2"/>
  <c r="R464" i="2"/>
  <c r="P464" i="2"/>
  <c r="BI462" i="2"/>
  <c r="BH462" i="2"/>
  <c r="BG462" i="2"/>
  <c r="BF462" i="2"/>
  <c r="T462" i="2"/>
  <c r="R462" i="2"/>
  <c r="P462" i="2"/>
  <c r="BI460" i="2"/>
  <c r="BH460" i="2"/>
  <c r="BG460" i="2"/>
  <c r="BF460" i="2"/>
  <c r="T460" i="2"/>
  <c r="R460" i="2"/>
  <c r="P460" i="2"/>
  <c r="BI457" i="2"/>
  <c r="BH457" i="2"/>
  <c r="BG457" i="2"/>
  <c r="BF457" i="2"/>
  <c r="T457" i="2"/>
  <c r="R457" i="2"/>
  <c r="P457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2" i="2"/>
  <c r="BH452" i="2"/>
  <c r="BG452" i="2"/>
  <c r="BF452" i="2"/>
  <c r="T452" i="2"/>
  <c r="R452" i="2"/>
  <c r="P452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7" i="2"/>
  <c r="BH447" i="2"/>
  <c r="BG447" i="2"/>
  <c r="BF447" i="2"/>
  <c r="T447" i="2"/>
  <c r="R447" i="2"/>
  <c r="P447" i="2"/>
  <c r="BI445" i="2"/>
  <c r="BH445" i="2"/>
  <c r="BG445" i="2"/>
  <c r="BF445" i="2"/>
  <c r="T445" i="2"/>
  <c r="R445" i="2"/>
  <c r="P445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37" i="2"/>
  <c r="BH437" i="2"/>
  <c r="BG437" i="2"/>
  <c r="BF437" i="2"/>
  <c r="T437" i="2"/>
  <c r="R437" i="2"/>
  <c r="P437" i="2"/>
  <c r="BI433" i="2"/>
  <c r="BH433" i="2"/>
  <c r="BG433" i="2"/>
  <c r="BF433" i="2"/>
  <c r="T433" i="2"/>
  <c r="R433" i="2"/>
  <c r="P433" i="2"/>
  <c r="BI432" i="2"/>
  <c r="BH432" i="2"/>
  <c r="BG432" i="2"/>
  <c r="BF432" i="2"/>
  <c r="T432" i="2"/>
  <c r="R432" i="2"/>
  <c r="P432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6" i="2"/>
  <c r="BH426" i="2"/>
  <c r="BG426" i="2"/>
  <c r="BF426" i="2"/>
  <c r="T426" i="2"/>
  <c r="R426" i="2"/>
  <c r="P426" i="2"/>
  <c r="BI424" i="2"/>
  <c r="BH424" i="2"/>
  <c r="BG424" i="2"/>
  <c r="BF424" i="2"/>
  <c r="T424" i="2"/>
  <c r="R424" i="2"/>
  <c r="P424" i="2"/>
  <c r="BI422" i="2"/>
  <c r="BH422" i="2"/>
  <c r="BG422" i="2"/>
  <c r="BF422" i="2"/>
  <c r="T422" i="2"/>
  <c r="R422" i="2"/>
  <c r="P422" i="2"/>
  <c r="BI420" i="2"/>
  <c r="BH420" i="2"/>
  <c r="BG420" i="2"/>
  <c r="BF420" i="2"/>
  <c r="T420" i="2"/>
  <c r="R420" i="2"/>
  <c r="P420" i="2"/>
  <c r="BI418" i="2"/>
  <c r="BH418" i="2"/>
  <c r="BG418" i="2"/>
  <c r="BF418" i="2"/>
  <c r="T418" i="2"/>
  <c r="R418" i="2"/>
  <c r="P418" i="2"/>
  <c r="BI416" i="2"/>
  <c r="BH416" i="2"/>
  <c r="BG416" i="2"/>
  <c r="BF416" i="2"/>
  <c r="T416" i="2"/>
  <c r="R416" i="2"/>
  <c r="P416" i="2"/>
  <c r="BI414" i="2"/>
  <c r="BH414" i="2"/>
  <c r="BG414" i="2"/>
  <c r="BF414" i="2"/>
  <c r="T414" i="2"/>
  <c r="R414" i="2"/>
  <c r="P414" i="2"/>
  <c r="BI410" i="2"/>
  <c r="BH410" i="2"/>
  <c r="BG410" i="2"/>
  <c r="BF410" i="2"/>
  <c r="T410" i="2"/>
  <c r="R410" i="2"/>
  <c r="P410" i="2"/>
  <c r="BI408" i="2"/>
  <c r="BH408" i="2"/>
  <c r="BG408" i="2"/>
  <c r="BF408" i="2"/>
  <c r="T408" i="2"/>
  <c r="R408" i="2"/>
  <c r="P408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4" i="2"/>
  <c r="BH404" i="2"/>
  <c r="BG404" i="2"/>
  <c r="BF404" i="2"/>
  <c r="T404" i="2"/>
  <c r="R404" i="2"/>
  <c r="P404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9" i="2"/>
  <c r="BH399" i="2"/>
  <c r="BG399" i="2"/>
  <c r="BF399" i="2"/>
  <c r="T399" i="2"/>
  <c r="R399" i="2"/>
  <c r="P399" i="2"/>
  <c r="BI395" i="2"/>
  <c r="BH395" i="2"/>
  <c r="BG395" i="2"/>
  <c r="BF395" i="2"/>
  <c r="T395" i="2"/>
  <c r="R395" i="2"/>
  <c r="P395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90" i="2"/>
  <c r="BH390" i="2"/>
  <c r="BG390" i="2"/>
  <c r="BF390" i="2"/>
  <c r="T390" i="2"/>
  <c r="R390" i="2"/>
  <c r="P390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80" i="2"/>
  <c r="BH380" i="2"/>
  <c r="BG380" i="2"/>
  <c r="BF380" i="2"/>
  <c r="T380" i="2"/>
  <c r="R380" i="2"/>
  <c r="P380" i="2"/>
  <c r="BI378" i="2"/>
  <c r="BH378" i="2"/>
  <c r="BG378" i="2"/>
  <c r="BF378" i="2"/>
  <c r="T378" i="2"/>
  <c r="R378" i="2"/>
  <c r="P378" i="2"/>
  <c r="BI377" i="2"/>
  <c r="BH377" i="2"/>
  <c r="BG377" i="2"/>
  <c r="BF377" i="2"/>
  <c r="T377" i="2"/>
  <c r="R377" i="2"/>
  <c r="P377" i="2"/>
  <c r="BI375" i="2"/>
  <c r="BH375" i="2"/>
  <c r="BG375" i="2"/>
  <c r="BF375" i="2"/>
  <c r="T375" i="2"/>
  <c r="R375" i="2"/>
  <c r="P375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70" i="2"/>
  <c r="BH370" i="2"/>
  <c r="BG370" i="2"/>
  <c r="BF370" i="2"/>
  <c r="T370" i="2"/>
  <c r="R370" i="2"/>
  <c r="P370" i="2"/>
  <c r="BI369" i="2"/>
  <c r="BH369" i="2"/>
  <c r="BG369" i="2"/>
  <c r="BF369" i="2"/>
  <c r="T369" i="2"/>
  <c r="R369" i="2"/>
  <c r="P369" i="2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5" i="2"/>
  <c r="BH365" i="2"/>
  <c r="BG365" i="2"/>
  <c r="BF365" i="2"/>
  <c r="T365" i="2"/>
  <c r="R365" i="2"/>
  <c r="P365" i="2"/>
  <c r="BI363" i="2"/>
  <c r="BH363" i="2"/>
  <c r="BG363" i="2"/>
  <c r="BF363" i="2"/>
  <c r="T363" i="2"/>
  <c r="R363" i="2"/>
  <c r="P363" i="2"/>
  <c r="BI362" i="2"/>
  <c r="BH362" i="2"/>
  <c r="BG362" i="2"/>
  <c r="BF362" i="2"/>
  <c r="T362" i="2"/>
  <c r="R362" i="2"/>
  <c r="P362" i="2"/>
  <c r="BI361" i="2"/>
  <c r="BH361" i="2"/>
  <c r="BG361" i="2"/>
  <c r="BF361" i="2"/>
  <c r="T361" i="2"/>
  <c r="R361" i="2"/>
  <c r="P361" i="2"/>
  <c r="BI358" i="2"/>
  <c r="BH358" i="2"/>
  <c r="BG358" i="2"/>
  <c r="BF358" i="2"/>
  <c r="T358" i="2"/>
  <c r="R358" i="2"/>
  <c r="P358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2" i="2"/>
  <c r="BH352" i="2"/>
  <c r="BG352" i="2"/>
  <c r="BF352" i="2"/>
  <c r="T352" i="2"/>
  <c r="R352" i="2"/>
  <c r="P352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40" i="2"/>
  <c r="BH340" i="2"/>
  <c r="BG340" i="2"/>
  <c r="BF340" i="2"/>
  <c r="T340" i="2"/>
  <c r="R340" i="2"/>
  <c r="P340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7" i="2"/>
  <c r="BH337" i="2"/>
  <c r="BG337" i="2"/>
  <c r="BF337" i="2"/>
  <c r="T337" i="2"/>
  <c r="R337" i="2"/>
  <c r="P337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4" i="2"/>
  <c r="BH334" i="2"/>
  <c r="BG334" i="2"/>
  <c r="BF334" i="2"/>
  <c r="T334" i="2"/>
  <c r="R334" i="2"/>
  <c r="P334" i="2"/>
  <c r="BI333" i="2"/>
  <c r="BH333" i="2"/>
  <c r="BG333" i="2"/>
  <c r="BF333" i="2"/>
  <c r="T333" i="2"/>
  <c r="R333" i="2"/>
  <c r="P333" i="2"/>
  <c r="BI332" i="2"/>
  <c r="BH332" i="2"/>
  <c r="BG332" i="2"/>
  <c r="BF332" i="2"/>
  <c r="T332" i="2"/>
  <c r="R332" i="2"/>
  <c r="P332" i="2"/>
  <c r="BI331" i="2"/>
  <c r="BH331" i="2"/>
  <c r="BG331" i="2"/>
  <c r="BF331" i="2"/>
  <c r="T331" i="2"/>
  <c r="R331" i="2"/>
  <c r="P331" i="2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8" i="2"/>
  <c r="BH328" i="2"/>
  <c r="BG328" i="2"/>
  <c r="BF328" i="2"/>
  <c r="T328" i="2"/>
  <c r="R328" i="2"/>
  <c r="P328" i="2"/>
  <c r="BI327" i="2"/>
  <c r="BH327" i="2"/>
  <c r="BG327" i="2"/>
  <c r="BF327" i="2"/>
  <c r="T327" i="2"/>
  <c r="R327" i="2"/>
  <c r="P327" i="2"/>
  <c r="BI323" i="2"/>
  <c r="BH323" i="2"/>
  <c r="BG323" i="2"/>
  <c r="BF323" i="2"/>
  <c r="T323" i="2"/>
  <c r="R323" i="2"/>
  <c r="P323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8" i="2"/>
  <c r="BH318" i="2"/>
  <c r="BG318" i="2"/>
  <c r="BF318" i="2"/>
  <c r="T318" i="2"/>
  <c r="R318" i="2"/>
  <c r="P318" i="2"/>
  <c r="BI317" i="2"/>
  <c r="BH317" i="2"/>
  <c r="BG317" i="2"/>
  <c r="BF317" i="2"/>
  <c r="T317" i="2"/>
  <c r="R317" i="2"/>
  <c r="P317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2" i="2"/>
  <c r="BH312" i="2"/>
  <c r="BG312" i="2"/>
  <c r="BF312" i="2"/>
  <c r="T312" i="2"/>
  <c r="R312" i="2"/>
  <c r="P312" i="2"/>
  <c r="BI311" i="2"/>
  <c r="BH311" i="2"/>
  <c r="BG311" i="2"/>
  <c r="BF311" i="2"/>
  <c r="T311" i="2"/>
  <c r="R311" i="2"/>
  <c r="P311" i="2"/>
  <c r="BI310" i="2"/>
  <c r="BH310" i="2"/>
  <c r="BG310" i="2"/>
  <c r="BF310" i="2"/>
  <c r="T310" i="2"/>
  <c r="R310" i="2"/>
  <c r="P310" i="2"/>
  <c r="BI309" i="2"/>
  <c r="BH309" i="2"/>
  <c r="BG309" i="2"/>
  <c r="BF309" i="2"/>
  <c r="T309" i="2"/>
  <c r="R309" i="2"/>
  <c r="P309" i="2"/>
  <c r="BI307" i="2"/>
  <c r="BH307" i="2"/>
  <c r="BG307" i="2"/>
  <c r="BF307" i="2"/>
  <c r="T307" i="2"/>
  <c r="R307" i="2"/>
  <c r="P307" i="2"/>
  <c r="BI306" i="2"/>
  <c r="BH306" i="2"/>
  <c r="BG306" i="2"/>
  <c r="BF306" i="2"/>
  <c r="T306" i="2"/>
  <c r="R306" i="2"/>
  <c r="P306" i="2"/>
  <c r="BI301" i="2"/>
  <c r="BH301" i="2"/>
  <c r="BG301" i="2"/>
  <c r="BF301" i="2"/>
  <c r="T301" i="2"/>
  <c r="R301" i="2"/>
  <c r="P301" i="2"/>
  <c r="BI299" i="2"/>
  <c r="BH299" i="2"/>
  <c r="BG299" i="2"/>
  <c r="BF299" i="2"/>
  <c r="T299" i="2"/>
  <c r="R299" i="2"/>
  <c r="P299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6" i="2"/>
  <c r="BH296" i="2"/>
  <c r="BG296" i="2"/>
  <c r="BF296" i="2"/>
  <c r="T296" i="2"/>
  <c r="R296" i="2"/>
  <c r="P296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2" i="2"/>
  <c r="BH272" i="2"/>
  <c r="BG272" i="2"/>
  <c r="BF272" i="2"/>
  <c r="T272" i="2"/>
  <c r="R272" i="2"/>
  <c r="P272" i="2"/>
  <c r="BI270" i="2"/>
  <c r="BH270" i="2"/>
  <c r="BG270" i="2"/>
  <c r="BF270" i="2"/>
  <c r="T270" i="2"/>
  <c r="R270" i="2"/>
  <c r="P270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T256" i="2" s="1"/>
  <c r="R257" i="2"/>
  <c r="R256" i="2" s="1"/>
  <c r="P257" i="2"/>
  <c r="P256" i="2" s="1"/>
  <c r="BI254" i="2"/>
  <c r="BH254" i="2"/>
  <c r="BG254" i="2"/>
  <c r="BF254" i="2"/>
  <c r="T254" i="2"/>
  <c r="R254" i="2"/>
  <c r="P254" i="2"/>
  <c r="BI252" i="2"/>
  <c r="BH252" i="2"/>
  <c r="BG252" i="2"/>
  <c r="BF252" i="2"/>
  <c r="T252" i="2"/>
  <c r="R252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4" i="2"/>
  <c r="BH244" i="2"/>
  <c r="BG244" i="2"/>
  <c r="BF244" i="2"/>
  <c r="T244" i="2"/>
  <c r="R244" i="2"/>
  <c r="P244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39" i="2"/>
  <c r="BH239" i="2"/>
  <c r="BG239" i="2"/>
  <c r="BF239" i="2"/>
  <c r="T239" i="2"/>
  <c r="R239" i="2"/>
  <c r="P239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18" i="2"/>
  <c r="BH218" i="2"/>
  <c r="BG218" i="2"/>
  <c r="BF218" i="2"/>
  <c r="T218" i="2"/>
  <c r="R218" i="2"/>
  <c r="P218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8" i="2"/>
  <c r="BH198" i="2"/>
  <c r="BG198" i="2"/>
  <c r="BF198" i="2"/>
  <c r="T198" i="2"/>
  <c r="R198" i="2"/>
  <c r="P198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0" i="2"/>
  <c r="BH160" i="2"/>
  <c r="BG160" i="2"/>
  <c r="BF160" i="2"/>
  <c r="T160" i="2"/>
  <c r="R160" i="2"/>
  <c r="P160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J135" i="2"/>
  <c r="J134" i="2"/>
  <c r="F134" i="2"/>
  <c r="F132" i="2"/>
  <c r="E130" i="2"/>
  <c r="J90" i="2"/>
  <c r="J89" i="2"/>
  <c r="F89" i="2"/>
  <c r="F87" i="2"/>
  <c r="E85" i="2"/>
  <c r="J16" i="2"/>
  <c r="E16" i="2"/>
  <c r="F135" i="2" s="1"/>
  <c r="J15" i="2"/>
  <c r="J10" i="2"/>
  <c r="J132" i="2"/>
  <c r="L90" i="1"/>
  <c r="AM90" i="1"/>
  <c r="AM89" i="1"/>
  <c r="L89" i="1"/>
  <c r="AM87" i="1"/>
  <c r="L87" i="1"/>
  <c r="L85" i="1"/>
  <c r="L84" i="1"/>
  <c r="J460" i="2"/>
  <c r="BK457" i="2"/>
  <c r="J457" i="2"/>
  <c r="BK455" i="2"/>
  <c r="J455" i="2"/>
  <c r="BK454" i="2"/>
  <c r="J454" i="2"/>
  <c r="BK453" i="2"/>
  <c r="J453" i="2"/>
  <c r="BK452" i="2"/>
  <c r="J452" i="2"/>
  <c r="J450" i="2"/>
  <c r="BK449" i="2"/>
  <c r="J449" i="2"/>
  <c r="BK447" i="2"/>
  <c r="J447" i="2"/>
  <c r="BK445" i="2"/>
  <c r="J445" i="2"/>
  <c r="BK443" i="2"/>
  <c r="J443" i="2"/>
  <c r="BK442" i="2"/>
  <c r="J442" i="2"/>
  <c r="BK437" i="2"/>
  <c r="J437" i="2"/>
  <c r="BK433" i="2"/>
  <c r="J433" i="2"/>
  <c r="BK432" i="2"/>
  <c r="J432" i="2"/>
  <c r="BK431" i="2"/>
  <c r="J431" i="2"/>
  <c r="BK430" i="2"/>
  <c r="J430" i="2"/>
  <c r="BK426" i="2"/>
  <c r="J426" i="2"/>
  <c r="J424" i="2"/>
  <c r="J422" i="2"/>
  <c r="BK420" i="2"/>
  <c r="BK418" i="2"/>
  <c r="J416" i="2"/>
  <c r="J414" i="2"/>
  <c r="BK410" i="2"/>
  <c r="J408" i="2"/>
  <c r="BK407" i="2"/>
  <c r="BK401" i="2"/>
  <c r="J399" i="2"/>
  <c r="BK395" i="2"/>
  <c r="J392" i="2"/>
  <c r="J380" i="2"/>
  <c r="BK378" i="2"/>
  <c r="BK377" i="2"/>
  <c r="J375" i="2"/>
  <c r="BK374" i="2"/>
  <c r="J372" i="2"/>
  <c r="BK370" i="2"/>
  <c r="BK368" i="2"/>
  <c r="J367" i="2"/>
  <c r="BK366" i="2"/>
  <c r="BK365" i="2"/>
  <c r="BK363" i="2"/>
  <c r="J362" i="2"/>
  <c r="BK361" i="2"/>
  <c r="BK358" i="2"/>
  <c r="J355" i="2"/>
  <c r="BK353" i="2"/>
  <c r="BK352" i="2"/>
  <c r="J350" i="2"/>
  <c r="BK348" i="2"/>
  <c r="BK340" i="2"/>
  <c r="BK339" i="2"/>
  <c r="J338" i="2"/>
  <c r="J337" i="2"/>
  <c r="BK336" i="2"/>
  <c r="BK335" i="2"/>
  <c r="J334" i="2"/>
  <c r="BK331" i="2"/>
  <c r="BK330" i="2"/>
  <c r="J329" i="2"/>
  <c r="BK328" i="2"/>
  <c r="J327" i="2"/>
  <c r="BK323" i="2"/>
  <c r="J321" i="2"/>
  <c r="J320" i="2"/>
  <c r="J319" i="2"/>
  <c r="BK318" i="2"/>
  <c r="BK316" i="2"/>
  <c r="J313" i="2"/>
  <c r="BK312" i="2"/>
  <c r="J311" i="2"/>
  <c r="BK310" i="2"/>
  <c r="J309" i="2"/>
  <c r="BK307" i="2"/>
  <c r="J306" i="2"/>
  <c r="BK301" i="2"/>
  <c r="J299" i="2"/>
  <c r="BK298" i="2"/>
  <c r="J292" i="2"/>
  <c r="BK289" i="2"/>
  <c r="BK286" i="2"/>
  <c r="J285" i="2"/>
  <c r="BK284" i="2"/>
  <c r="J283" i="2"/>
  <c r="BK281" i="2"/>
  <c r="BK279" i="2"/>
  <c r="J276" i="2"/>
  <c r="BK273" i="2"/>
  <c r="BK272" i="2"/>
  <c r="BK269" i="2"/>
  <c r="J267" i="2"/>
  <c r="BK264" i="2"/>
  <c r="J254" i="2"/>
  <c r="BK250" i="2"/>
  <c r="BK249" i="2"/>
  <c r="BK244" i="2"/>
  <c r="BK243" i="2"/>
  <c r="J242" i="2"/>
  <c r="BK241" i="2"/>
  <c r="BK239" i="2"/>
  <c r="BK236" i="2"/>
  <c r="J235" i="2"/>
  <c r="BK233" i="2"/>
  <c r="J231" i="2"/>
  <c r="J230" i="2"/>
  <c r="BK222" i="2"/>
  <c r="BK214" i="2"/>
  <c r="J212" i="2"/>
  <c r="BK209" i="2"/>
  <c r="J207" i="2"/>
  <c r="J204" i="2"/>
  <c r="BK202" i="2"/>
  <c r="BK200" i="2"/>
  <c r="BK198" i="2"/>
  <c r="BK192" i="2"/>
  <c r="BK189" i="2"/>
  <c r="BK185" i="2"/>
  <c r="BK182" i="2"/>
  <c r="BK179" i="2"/>
  <c r="BK167" i="2"/>
  <c r="BK160" i="2"/>
  <c r="BK158" i="2"/>
  <c r="J151" i="2"/>
  <c r="BK147" i="2"/>
  <c r="J145" i="2"/>
  <c r="BK141" i="2"/>
  <c r="J484" i="2"/>
  <c r="BK482" i="2"/>
  <c r="J482" i="2"/>
  <c r="J478" i="2"/>
  <c r="BK476" i="2"/>
  <c r="BK473" i="2"/>
  <c r="J473" i="2"/>
  <c r="BK470" i="2"/>
  <c r="J470" i="2"/>
  <c r="BK468" i="2"/>
  <c r="J468" i="2"/>
  <c r="BK464" i="2"/>
  <c r="J464" i="2"/>
  <c r="BK462" i="2"/>
  <c r="J462" i="2"/>
  <c r="BK460" i="2"/>
  <c r="BK450" i="2"/>
  <c r="J405" i="2"/>
  <c r="BK404" i="2"/>
  <c r="BK403" i="2"/>
  <c r="BK393" i="2"/>
  <c r="BK384" i="2"/>
  <c r="BK369" i="2"/>
  <c r="BK333" i="2"/>
  <c r="BK332" i="2"/>
  <c r="BK291" i="2"/>
  <c r="J288" i="2"/>
  <c r="J287" i="2"/>
  <c r="BK285" i="2"/>
  <c r="J284" i="2"/>
  <c r="BK282" i="2"/>
  <c r="J281" i="2"/>
  <c r="J279" i="2"/>
  <c r="J278" i="2"/>
  <c r="BK275" i="2"/>
  <c r="J272" i="2"/>
  <c r="BK270" i="2"/>
  <c r="J269" i="2"/>
  <c r="J266" i="2"/>
  <c r="J264" i="2"/>
  <c r="BK260" i="2"/>
  <c r="BK257" i="2"/>
  <c r="J252" i="2"/>
  <c r="J249" i="2"/>
  <c r="J248" i="2"/>
  <c r="BK246" i="2"/>
  <c r="J243" i="2"/>
  <c r="J241" i="2"/>
  <c r="BK237" i="2"/>
  <c r="J236" i="2"/>
  <c r="BK231" i="2"/>
  <c r="BK227" i="2"/>
  <c r="J225" i="2"/>
  <c r="J222" i="2"/>
  <c r="J218" i="2"/>
  <c r="BK212" i="2"/>
  <c r="BK207" i="2"/>
  <c r="BK204" i="2"/>
  <c r="J203" i="2"/>
  <c r="J200" i="2"/>
  <c r="BK194" i="2"/>
  <c r="BK188" i="2"/>
  <c r="J185" i="2"/>
  <c r="J183" i="2"/>
  <c r="BK181" i="2"/>
  <c r="BK177" i="2"/>
  <c r="J175" i="2"/>
  <c r="BK169" i="2"/>
  <c r="BK163" i="2"/>
  <c r="J160" i="2"/>
  <c r="J158" i="2"/>
  <c r="J156" i="2"/>
  <c r="J153" i="2"/>
  <c r="BK149" i="2"/>
  <c r="J147" i="2"/>
  <c r="J143" i="2"/>
  <c r="J141" i="2"/>
  <c r="BK484" i="2"/>
  <c r="BK478" i="2"/>
  <c r="J476" i="2"/>
  <c r="BK424" i="2"/>
  <c r="BK422" i="2"/>
  <c r="J420" i="2"/>
  <c r="J418" i="2"/>
  <c r="BK416" i="2"/>
  <c r="BK414" i="2"/>
  <c r="J410" i="2"/>
  <c r="BK408" i="2"/>
  <c r="J407" i="2"/>
  <c r="BK405" i="2"/>
  <c r="J404" i="2"/>
  <c r="J403" i="2"/>
  <c r="J401" i="2"/>
  <c r="BK399" i="2"/>
  <c r="J395" i="2"/>
  <c r="J393" i="2"/>
  <c r="BK392" i="2"/>
  <c r="BK390" i="2"/>
  <c r="J390" i="2"/>
  <c r="BK389" i="2"/>
  <c r="J389" i="2"/>
  <c r="BK387" i="2"/>
  <c r="J387" i="2"/>
  <c r="BK385" i="2"/>
  <c r="J385" i="2"/>
  <c r="J384" i="2"/>
  <c r="BK382" i="2"/>
  <c r="J382" i="2"/>
  <c r="BK380" i="2"/>
  <c r="J378" i="2"/>
  <c r="J377" i="2"/>
  <c r="BK375" i="2"/>
  <c r="J374" i="2"/>
  <c r="BK372" i="2"/>
  <c r="J370" i="2"/>
  <c r="J369" i="2"/>
  <c r="J368" i="2"/>
  <c r="BK367" i="2"/>
  <c r="J366" i="2"/>
  <c r="J365" i="2"/>
  <c r="J363" i="2"/>
  <c r="BK362" i="2"/>
  <c r="J361" i="2"/>
  <c r="J358" i="2"/>
  <c r="BK355" i="2"/>
  <c r="J353" i="2"/>
  <c r="J352" i="2"/>
  <c r="BK350" i="2"/>
  <c r="J348" i="2"/>
  <c r="BK346" i="2"/>
  <c r="J346" i="2"/>
  <c r="BK345" i="2"/>
  <c r="J345" i="2"/>
  <c r="BK343" i="2"/>
  <c r="J343" i="2"/>
  <c r="BK341" i="2"/>
  <c r="J341" i="2"/>
  <c r="J340" i="2"/>
  <c r="J339" i="2"/>
  <c r="BK338" i="2"/>
  <c r="BK337" i="2"/>
  <c r="J336" i="2"/>
  <c r="J335" i="2"/>
  <c r="BK334" i="2"/>
  <c r="J333" i="2"/>
  <c r="J332" i="2"/>
  <c r="J331" i="2"/>
  <c r="J330" i="2"/>
  <c r="BK329" i="2"/>
  <c r="J328" i="2"/>
  <c r="BK327" i="2"/>
  <c r="J323" i="2"/>
  <c r="BK321" i="2"/>
  <c r="BK320" i="2"/>
  <c r="BK319" i="2"/>
  <c r="J318" i="2"/>
  <c r="BK317" i="2"/>
  <c r="J317" i="2"/>
  <c r="J316" i="2"/>
  <c r="BK315" i="2"/>
  <c r="J315" i="2"/>
  <c r="BK313" i="2"/>
  <c r="J312" i="2"/>
  <c r="BK311" i="2"/>
  <c r="J310" i="2"/>
  <c r="BK309" i="2"/>
  <c r="J307" i="2"/>
  <c r="BK306" i="2"/>
  <c r="J301" i="2"/>
  <c r="BK299" i="2"/>
  <c r="J298" i="2"/>
  <c r="BK297" i="2"/>
  <c r="J297" i="2"/>
  <c r="BK296" i="2"/>
  <c r="J296" i="2"/>
  <c r="BK295" i="2"/>
  <c r="J295" i="2"/>
  <c r="BK293" i="2"/>
  <c r="J293" i="2"/>
  <c r="BK292" i="2"/>
  <c r="J291" i="2"/>
  <c r="J289" i="2"/>
  <c r="BK288" i="2"/>
  <c r="BK287" i="2"/>
  <c r="J286" i="2"/>
  <c r="BK283" i="2"/>
  <c r="J282" i="2"/>
  <c r="BK278" i="2"/>
  <c r="BK276" i="2"/>
  <c r="J275" i="2"/>
  <c r="J273" i="2"/>
  <c r="J270" i="2"/>
  <c r="BK267" i="2"/>
  <c r="BK266" i="2"/>
  <c r="J260" i="2"/>
  <c r="J257" i="2"/>
  <c r="BK254" i="2"/>
  <c r="BK252" i="2"/>
  <c r="J250" i="2"/>
  <c r="BK248" i="2"/>
  <c r="J246" i="2"/>
  <c r="J244" i="2"/>
  <c r="BK242" i="2"/>
  <c r="J239" i="2"/>
  <c r="J237" i="2"/>
  <c r="BK235" i="2"/>
  <c r="J233" i="2"/>
  <c r="BK230" i="2"/>
  <c r="J227" i="2"/>
  <c r="BK225" i="2"/>
  <c r="BK218" i="2"/>
  <c r="J214" i="2"/>
  <c r="J209" i="2"/>
  <c r="BK203" i="2"/>
  <c r="J202" i="2"/>
  <c r="J198" i="2"/>
  <c r="J194" i="2"/>
  <c r="J192" i="2"/>
  <c r="J189" i="2"/>
  <c r="J188" i="2"/>
  <c r="BK183" i="2"/>
  <c r="J182" i="2"/>
  <c r="J181" i="2"/>
  <c r="J179" i="2"/>
  <c r="J177" i="2"/>
  <c r="BK175" i="2"/>
  <c r="J169" i="2"/>
  <c r="J167" i="2"/>
  <c r="J163" i="2"/>
  <c r="BK156" i="2"/>
  <c r="BK153" i="2"/>
  <c r="BK151" i="2"/>
  <c r="J149" i="2"/>
  <c r="BK145" i="2"/>
  <c r="BK143" i="2"/>
  <c r="AS94" i="1"/>
  <c r="R480" i="2" l="1"/>
  <c r="T456" i="2"/>
  <c r="BK140" i="2"/>
  <c r="J140" i="2" s="1"/>
  <c r="J96" i="2" s="1"/>
  <c r="P140" i="2"/>
  <c r="R140" i="2"/>
  <c r="T140" i="2"/>
  <c r="BK144" i="2"/>
  <c r="J144" i="2"/>
  <c r="J97" i="2" s="1"/>
  <c r="P144" i="2"/>
  <c r="R144" i="2"/>
  <c r="T144" i="2"/>
  <c r="BK155" i="2"/>
  <c r="J155" i="2" s="1"/>
  <c r="J98" i="2" s="1"/>
  <c r="P155" i="2"/>
  <c r="R155" i="2"/>
  <c r="T155" i="2"/>
  <c r="BK187" i="2"/>
  <c r="J187" i="2"/>
  <c r="J99" i="2"/>
  <c r="P187" i="2"/>
  <c r="R187" i="2"/>
  <c r="T187" i="2"/>
  <c r="BK191" i="2"/>
  <c r="J191" i="2" s="1"/>
  <c r="J100" i="2" s="1"/>
  <c r="P191" i="2"/>
  <c r="R191" i="2"/>
  <c r="T191" i="2"/>
  <c r="BK247" i="2"/>
  <c r="J247" i="2"/>
  <c r="J101" i="2"/>
  <c r="P247" i="2"/>
  <c r="R247" i="2"/>
  <c r="T247" i="2"/>
  <c r="BK259" i="2"/>
  <c r="J259" i="2" s="1"/>
  <c r="J104" i="2" s="1"/>
  <c r="P259" i="2"/>
  <c r="R259" i="2"/>
  <c r="T259" i="2"/>
  <c r="BK271" i="2"/>
  <c r="J271" i="2"/>
  <c r="J105" i="2"/>
  <c r="P271" i="2"/>
  <c r="R271" i="2"/>
  <c r="T271" i="2"/>
  <c r="BK280" i="2"/>
  <c r="J280" i="2" s="1"/>
  <c r="J106" i="2" s="1"/>
  <c r="P280" i="2"/>
  <c r="R280" i="2"/>
  <c r="T280" i="2"/>
  <c r="BK294" i="2"/>
  <c r="J294" i="2"/>
  <c r="J107" i="2"/>
  <c r="P294" i="2"/>
  <c r="R294" i="2"/>
  <c r="T294" i="2"/>
  <c r="BK314" i="2"/>
  <c r="J314" i="2" s="1"/>
  <c r="J108" i="2" s="1"/>
  <c r="P314" i="2"/>
  <c r="R314" i="2"/>
  <c r="T314" i="2"/>
  <c r="BK342" i="2"/>
  <c r="J342" i="2"/>
  <c r="J109" i="2"/>
  <c r="P342" i="2"/>
  <c r="R342" i="2"/>
  <c r="T342" i="2"/>
  <c r="BK347" i="2"/>
  <c r="J347" i="2" s="1"/>
  <c r="J110" i="2" s="1"/>
  <c r="P347" i="2"/>
  <c r="R347" i="2"/>
  <c r="T347" i="2"/>
  <c r="BK354" i="2"/>
  <c r="J354" i="2"/>
  <c r="J111" i="2"/>
  <c r="P354" i="2"/>
  <c r="R354" i="2"/>
  <c r="T354" i="2"/>
  <c r="BK364" i="2"/>
  <c r="J364" i="2" s="1"/>
  <c r="J112" i="2" s="1"/>
  <c r="P364" i="2"/>
  <c r="R364" i="2"/>
  <c r="T364" i="2"/>
  <c r="BK373" i="2"/>
  <c r="J373" i="2"/>
  <c r="J113" i="2"/>
  <c r="P373" i="2"/>
  <c r="R373" i="2"/>
  <c r="T373" i="2"/>
  <c r="BK376" i="2"/>
  <c r="J376" i="2" s="1"/>
  <c r="J114" i="2" s="1"/>
  <c r="P376" i="2"/>
  <c r="R376" i="2"/>
  <c r="T376" i="2"/>
  <c r="BK394" i="2"/>
  <c r="J394" i="2"/>
  <c r="J115" i="2"/>
  <c r="P394" i="2"/>
  <c r="R394" i="2"/>
  <c r="T394" i="2"/>
  <c r="BK444" i="2"/>
  <c r="J444" i="2" s="1"/>
  <c r="J116" i="2" s="1"/>
  <c r="P444" i="2"/>
  <c r="R444" i="2"/>
  <c r="T444" i="2"/>
  <c r="BK456" i="2"/>
  <c r="J456" i="2"/>
  <c r="J117" i="2"/>
  <c r="P456" i="2"/>
  <c r="R456" i="2"/>
  <c r="J87" i="2"/>
  <c r="F90" i="2"/>
  <c r="BE141" i="2"/>
  <c r="BE149" i="2"/>
  <c r="BE153" i="2"/>
  <c r="BE163" i="2"/>
  <c r="BE167" i="2"/>
  <c r="BE177" i="2"/>
  <c r="BE188" i="2"/>
  <c r="BE200" i="2"/>
  <c r="BE207" i="2"/>
  <c r="BE214" i="2"/>
  <c r="BE218" i="2"/>
  <c r="BE222" i="2"/>
  <c r="BE227" i="2"/>
  <c r="BE233" i="2"/>
  <c r="BE237" i="2"/>
  <c r="BE241" i="2"/>
  <c r="BE246" i="2"/>
  <c r="BE250" i="2"/>
  <c r="BE257" i="2"/>
  <c r="BE266" i="2"/>
  <c r="BE269" i="2"/>
  <c r="BE276" i="2"/>
  <c r="BE282" i="2"/>
  <c r="BE288" i="2"/>
  <c r="BE291" i="2"/>
  <c r="BE293" i="2"/>
  <c r="BE296" i="2"/>
  <c r="BE298" i="2"/>
  <c r="BE301" i="2"/>
  <c r="BE307" i="2"/>
  <c r="BE309" i="2"/>
  <c r="BE310" i="2"/>
  <c r="BE312" i="2"/>
  <c r="BE316" i="2"/>
  <c r="BE319" i="2"/>
  <c r="BE320" i="2"/>
  <c r="BE323" i="2"/>
  <c r="BE328" i="2"/>
  <c r="BE330" i="2"/>
  <c r="BE333" i="2"/>
  <c r="BE336" i="2"/>
  <c r="BE337" i="2"/>
  <c r="BE339" i="2"/>
  <c r="BE340" i="2"/>
  <c r="BE341" i="2"/>
  <c r="BE343" i="2"/>
  <c r="BE345" i="2"/>
  <c r="BE346" i="2"/>
  <c r="BE348" i="2"/>
  <c r="BE350" i="2"/>
  <c r="BE353" i="2"/>
  <c r="BE361" i="2"/>
  <c r="BE363" i="2"/>
  <c r="BE365" i="2"/>
  <c r="BE366" i="2"/>
  <c r="BE368" i="2"/>
  <c r="BE370" i="2"/>
  <c r="BE372" i="2"/>
  <c r="BE374" i="2"/>
  <c r="BE375" i="2"/>
  <c r="BE378" i="2"/>
  <c r="BE380" i="2"/>
  <c r="BE382" i="2"/>
  <c r="BE384" i="2"/>
  <c r="BE385" i="2"/>
  <c r="BE387" i="2"/>
  <c r="BE389" i="2"/>
  <c r="BE390" i="2"/>
  <c r="BE395" i="2"/>
  <c r="BE399" i="2"/>
  <c r="BE401" i="2"/>
  <c r="BE404" i="2"/>
  <c r="BE407" i="2"/>
  <c r="BE410" i="2"/>
  <c r="BE414" i="2"/>
  <c r="BE418" i="2"/>
  <c r="BE420" i="2"/>
  <c r="BE476" i="2"/>
  <c r="BE478" i="2"/>
  <c r="BK481" i="2"/>
  <c r="J481" i="2" s="1"/>
  <c r="J119" i="2" s="1"/>
  <c r="BK483" i="2"/>
  <c r="J483" i="2"/>
  <c r="J120" i="2" s="1"/>
  <c r="BE143" i="2"/>
  <c r="BE147" i="2"/>
  <c r="BE151" i="2"/>
  <c r="BE156" i="2"/>
  <c r="BE160" i="2"/>
  <c r="BE169" i="2"/>
  <c r="BE175" i="2"/>
  <c r="BE179" i="2"/>
  <c r="BE182" i="2"/>
  <c r="BE192" i="2"/>
  <c r="BE203" i="2"/>
  <c r="BE204" i="2"/>
  <c r="BE209" i="2"/>
  <c r="BE225" i="2"/>
  <c r="BE230" i="2"/>
  <c r="BE236" i="2"/>
  <c r="BE239" i="2"/>
  <c r="BE242" i="2"/>
  <c r="BE244" i="2"/>
  <c r="BE254" i="2"/>
  <c r="BE264" i="2"/>
  <c r="BE270" i="2"/>
  <c r="BE273" i="2"/>
  <c r="BE279" i="2"/>
  <c r="BE281" i="2"/>
  <c r="BE283" i="2"/>
  <c r="BE284" i="2"/>
  <c r="BE286" i="2"/>
  <c r="BE287" i="2"/>
  <c r="BE289" i="2"/>
  <c r="BE292" i="2"/>
  <c r="BE331" i="2"/>
  <c r="BE332" i="2"/>
  <c r="BE338" i="2"/>
  <c r="BE369" i="2"/>
  <c r="BE392" i="2"/>
  <c r="BE393" i="2"/>
  <c r="BE403" i="2"/>
  <c r="BE405" i="2"/>
  <c r="BE484" i="2"/>
  <c r="BK256" i="2"/>
  <c r="J256" i="2" s="1"/>
  <c r="J102" i="2" s="1"/>
  <c r="BE462" i="2"/>
  <c r="BE464" i="2"/>
  <c r="BE468" i="2"/>
  <c r="BE470" i="2"/>
  <c r="BE482" i="2"/>
  <c r="BE145" i="2"/>
  <c r="BE158" i="2"/>
  <c r="BE181" i="2"/>
  <c r="BE183" i="2"/>
  <c r="BE185" i="2"/>
  <c r="BE189" i="2"/>
  <c r="BE194" i="2"/>
  <c r="BE198" i="2"/>
  <c r="BE202" i="2"/>
  <c r="BE212" i="2"/>
  <c r="BE231" i="2"/>
  <c r="BE235" i="2"/>
  <c r="BE243" i="2"/>
  <c r="BE248" i="2"/>
  <c r="BE249" i="2"/>
  <c r="BE252" i="2"/>
  <c r="BE260" i="2"/>
  <c r="BE267" i="2"/>
  <c r="BE272" i="2"/>
  <c r="BE275" i="2"/>
  <c r="BE278" i="2"/>
  <c r="BE285" i="2"/>
  <c r="BE295" i="2"/>
  <c r="BE297" i="2"/>
  <c r="BE299" i="2"/>
  <c r="BE306" i="2"/>
  <c r="BE311" i="2"/>
  <c r="BE313" i="2"/>
  <c r="BE315" i="2"/>
  <c r="BE317" i="2"/>
  <c r="BE318" i="2"/>
  <c r="BE321" i="2"/>
  <c r="BE327" i="2"/>
  <c r="BE329" i="2"/>
  <c r="BE334" i="2"/>
  <c r="BE335" i="2"/>
  <c r="BE352" i="2"/>
  <c r="BE355" i="2"/>
  <c r="BE358" i="2"/>
  <c r="BE362" i="2"/>
  <c r="BE367" i="2"/>
  <c r="BE377" i="2"/>
  <c r="BE408" i="2"/>
  <c r="BE416" i="2"/>
  <c r="BE422" i="2"/>
  <c r="BE424" i="2"/>
  <c r="BE426" i="2"/>
  <c r="BE430" i="2"/>
  <c r="BE431" i="2"/>
  <c r="BE432" i="2"/>
  <c r="BE433" i="2"/>
  <c r="BE437" i="2"/>
  <c r="BE442" i="2"/>
  <c r="BE443" i="2"/>
  <c r="BE445" i="2"/>
  <c r="BE447" i="2"/>
  <c r="BE449" i="2"/>
  <c r="BE450" i="2"/>
  <c r="BE452" i="2"/>
  <c r="BE453" i="2"/>
  <c r="BE454" i="2"/>
  <c r="BE455" i="2"/>
  <c r="BE457" i="2"/>
  <c r="BE460" i="2"/>
  <c r="BE473" i="2"/>
  <c r="F34" i="2"/>
  <c r="BC95" i="1" s="1"/>
  <c r="BC94" i="1" s="1"/>
  <c r="AY94" i="1" s="1"/>
  <c r="J32" i="2"/>
  <c r="AW95" i="1" s="1"/>
  <c r="F32" i="2"/>
  <c r="BA95" i="1" s="1"/>
  <c r="BA94" i="1" s="1"/>
  <c r="W30" i="1" s="1"/>
  <c r="F35" i="2"/>
  <c r="BD95" i="1" s="1"/>
  <c r="BD94" i="1" s="1"/>
  <c r="W33" i="1" s="1"/>
  <c r="F33" i="2"/>
  <c r="BB95" i="1" s="1"/>
  <c r="BB94" i="1" s="1"/>
  <c r="AX94" i="1" s="1"/>
  <c r="T258" i="2" l="1"/>
  <c r="P258" i="2"/>
  <c r="R139" i="2"/>
  <c r="P139" i="2"/>
  <c r="R258" i="2"/>
  <c r="T139" i="2"/>
  <c r="BK480" i="2"/>
  <c r="J480" i="2"/>
  <c r="J118" i="2" s="1"/>
  <c r="BK139" i="2"/>
  <c r="J139" i="2" s="1"/>
  <c r="J95" i="2" s="1"/>
  <c r="BK258" i="2"/>
  <c r="J258" i="2"/>
  <c r="J103" i="2" s="1"/>
  <c r="J31" i="2"/>
  <c r="AV95" i="1" s="1"/>
  <c r="AT95" i="1" s="1"/>
  <c r="AW94" i="1"/>
  <c r="AK30" i="1"/>
  <c r="W31" i="1"/>
  <c r="W32" i="1"/>
  <c r="F31" i="2"/>
  <c r="AZ95" i="1" s="1"/>
  <c r="AZ94" i="1" s="1"/>
  <c r="AV94" i="1" s="1"/>
  <c r="AK29" i="1" s="1"/>
  <c r="T138" i="2" l="1"/>
  <c r="P138" i="2"/>
  <c r="AU95" i="1"/>
  <c r="AU94" i="1" s="1"/>
  <c r="R138" i="2"/>
  <c r="BK138" i="2"/>
  <c r="J138" i="2"/>
  <c r="J94" i="2"/>
  <c r="AT94" i="1"/>
  <c r="W29" i="1"/>
  <c r="J28" i="2" l="1"/>
  <c r="AG95" i="1" s="1"/>
  <c r="AG94" i="1" s="1"/>
  <c r="AK26" i="1" s="1"/>
  <c r="AK35" i="1" s="1"/>
  <c r="AN95" i="1" l="1"/>
  <c r="J37" i="2"/>
  <c r="AN94" i="1"/>
</calcChain>
</file>

<file path=xl/sharedStrings.xml><?xml version="1.0" encoding="utf-8"?>
<sst xmlns="http://schemas.openxmlformats.org/spreadsheetml/2006/main" count="4280" uniqueCount="1056">
  <si>
    <t>Export Komplet</t>
  </si>
  <si>
    <t/>
  </si>
  <si>
    <t>2.0</t>
  </si>
  <si>
    <t>ZAMOK</t>
  </si>
  <si>
    <t>False</t>
  </si>
  <si>
    <t>{7c601378-533f-48dd-8ca4-ba07154462f1}</t>
  </si>
  <si>
    <t>0,1</t>
  </si>
  <si>
    <t>21</t>
  </si>
  <si>
    <t>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</si>
  <si>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</si>
  <si>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</si>
  <si>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</si>
  <si>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</si>
  <si>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</si>
  <si>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</si>
  <si>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2021-023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</si>
  <si>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</si>
  <si>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</si>
  <si>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MŠ Lidická, č.p.625, Strakonice - rekonstrukce sociálního zařízení pro děti v severním pavilonu</t>
  </si>
  <si>
    <t>KSO:</t>
  </si>
  <si>
    <t>CC-CZ:</t>
  </si>
  <si>
    <t>Místo:</t>
  </si>
  <si>
    <t>Strakonice</t>
  </si>
  <si>
    <t>Datum:</t>
  </si>
  <si>
    <t>26. 3. 2021</t>
  </si>
  <si>
    <t>Zadavatel:</t>
  </si>
  <si>
    <t>IČ:</t>
  </si>
  <si>
    <t>Město Strakonice</t>
  </si>
  <si>
    <t>DIČ:</t>
  </si>
  <si>
    <t>Uchazeč:</t>
  </si>
  <si>
    <t>Vyplň údaj</t>
  </si>
  <si>
    <t>Projektant:</t>
  </si>
  <si>
    <t>Ing. Miloš Polanka</t>
  </si>
  <si>
    <t>True</t>
  </si>
  <si>
    <t>Zpracovatel:</t>
  </si>
  <si>
    <t>Pavel Hrba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</si>
  <si>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</si>
  <si>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</si>
  <si>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</si>
  <si>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</si>
  <si>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</si>
  <si>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</si>
  <si>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</si>
  <si>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</si>
  <si>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</si>
  <si>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</si>
  <si>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</si>
  <si>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</si>
  <si>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</si>
  <si>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</si>
  <si>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</si>
  <si>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</si>
  <si>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</si>
  <si>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</si>
  <si>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</si>
  <si>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</si>
  <si>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</si>
  <si>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</si>
  <si>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</si>
  <si>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</si>
  <si>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</si>
  <si>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</si>
  <si>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</si>
  <si>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</si>
  <si>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</si>
  <si>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</si>
  <si>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</si>
  <si>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</si>
  <si>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</si>
  <si>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</si>
  <si>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</si>
  <si>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</si>
  <si>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</si>
  <si>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</si>
  <si>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</si>
  <si>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</si>
  <si>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</si>
  <si>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</si>
  <si>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</si>
  <si>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</si>
  <si>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</si>
  <si>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</si>
  <si>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</si>
  <si>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</si>
  <si>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</si>
  <si>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</si>
  <si>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</si>
  <si>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</si>
  <si>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</si>
  <si>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</si>
  <si>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</si>
  <si>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</si>
  <si>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</si>
  <si>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</si>
  <si>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</t>
  </si>
  <si>
    <t xml:space="preserve">    96 - Bourání konstrukcí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</si>
  <si>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</si>
  <si>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</si>
  <si>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</si>
  <si>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</si>
  <si>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</si>
  <si>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</si>
  <si>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</si>
  <si>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</si>
  <si>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735 - Ústřední vytápění - otopná tělesa</t>
  </si>
  <si>
    <t xml:space="preserve">    741 - Elektroinstalace - silnoproud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</si>
  <si>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</si>
  <si>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</si>
  <si>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</si>
  <si>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</si>
  <si>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</si>
  <si>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</si>
  <si>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</si>
  <si>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</si>
  <si>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</si>
  <si>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</si>
  <si>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</si>
  <si>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</si>
  <si>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</si>
  <si>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</si>
  <si>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</si>
  <si>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</si>
  <si>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</si>
  <si>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</si>
  <si>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</si>
  <si>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</si>
  <si>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</si>
  <si>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</si>
  <si>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</si>
  <si>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</si>
  <si>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</si>
  <si>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</si>
  <si>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</si>
  <si>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</si>
  <si>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139751101</t>
  </si>
  <si>
    <t>Vykopávky v uzavřených prostorech v hornině třídy těžitelnosti I, skupiny 1 až 3 ručně</t>
  </si>
  <si>
    <t>m3</t>
  </si>
  <si>
    <t>4</t>
  </si>
  <si>
    <t>807361685</t>
  </si>
  <si>
    <t>VV</t>
  </si>
  <si>
    <t>"Pro kanalizaci" 1,2*0,4*0,4</t>
  </si>
  <si>
    <t>175111109</t>
  </si>
  <si>
    <t>Příplatek k obsypání potrubí za ruční prohození sypaniny, uložené do 3 m</t>
  </si>
  <si>
    <t>-2132998785</t>
  </si>
  <si>
    <t>3</t>
  </si>
  <si>
    <t>Svislé a kompletní konstrukce</t>
  </si>
  <si>
    <t>317234410</t>
  </si>
  <si>
    <t>Vyzdívka mezi nosníky z cihel pálených na MC</t>
  </si>
  <si>
    <t>-122557924</t>
  </si>
  <si>
    <t>1,1*0,15*0,15</t>
  </si>
  <si>
    <t>317944321</t>
  </si>
  <si>
    <t>Válcované nosníky do č.12 dodatečně osazované do připravených otvorů</t>
  </si>
  <si>
    <t>t</t>
  </si>
  <si>
    <t>1322168867</t>
  </si>
  <si>
    <t>"2xL 50/50/2 1100mm" 3,77*1,1*2 /1000</t>
  </si>
  <si>
    <t>5</t>
  </si>
  <si>
    <t>342244101</t>
  </si>
  <si>
    <t>Příčka z cihel děrovaných do P10 na maltu M5 tloušťky 80 mm</t>
  </si>
  <si>
    <t>m2</t>
  </si>
  <si>
    <t>-744390046</t>
  </si>
  <si>
    <t>"Příčka u sprchy" 0,1*(1,21+0,1)</t>
  </si>
  <si>
    <t>6</t>
  </si>
  <si>
    <t>346244352</t>
  </si>
  <si>
    <t>Obezdívka koupelnových van ploch rovných tl 50 mm z pórobetonových přesných tvárnic</t>
  </si>
  <si>
    <t>-375893036</t>
  </si>
  <si>
    <t>"U6" (0,7*2+0,6*2)*0,15</t>
  </si>
  <si>
    <t>7</t>
  </si>
  <si>
    <t>349231811</t>
  </si>
  <si>
    <t>Přizdívka ostění z cihel tl do 150 mm</t>
  </si>
  <si>
    <t>681886500</t>
  </si>
  <si>
    <t>0,15*2,02*2</t>
  </si>
  <si>
    <t>Úpravy povrchů, podlahy a osazování výplní</t>
  </si>
  <si>
    <t>8</t>
  </si>
  <si>
    <t>612135011</t>
  </si>
  <si>
    <t>Vyrovnání podkladu vnitřních stěn tmelem tl do 2 mm</t>
  </si>
  <si>
    <t>-1794714288</t>
  </si>
  <si>
    <t>"U6" 0,7*3*0,15</t>
  </si>
  <si>
    <t>9</t>
  </si>
  <si>
    <t>612311131</t>
  </si>
  <si>
    <t>Potažení vnitřních stěn vápenným štukem tloušťky do 3 mm</t>
  </si>
  <si>
    <t>370825003</t>
  </si>
  <si>
    <t>"M.č.1.7 po odsekaných obkladech" (3,425+0,65)*0,37</t>
  </si>
  <si>
    <t>10</t>
  </si>
  <si>
    <t>612325101</t>
  </si>
  <si>
    <t>Vápenocementová hrubá omítka rýh ve stěnách šířky do 150 mm</t>
  </si>
  <si>
    <t>-395529732</t>
  </si>
  <si>
    <t>"Okolo dveří do úklidové místnosti" (0,8+2,02*2)*0,3</t>
  </si>
  <si>
    <t>"Po vybouraných příčkách" 0,2*1,21*4</t>
  </si>
  <si>
    <t>11</t>
  </si>
  <si>
    <t>612325402</t>
  </si>
  <si>
    <t>Oprava vnitřní vápenocementové hrubé omítky stěn v rozsahu plochy do 30%</t>
  </si>
  <si>
    <t>2007719876</t>
  </si>
  <si>
    <t>Oprava po odstranění obkladů</t>
  </si>
  <si>
    <t>"M.č.1.7" (3,425+0,65)*1,97</t>
  </si>
  <si>
    <t>"M.č.1.8"   (0,75+0,6*(1+2)+2,2+2,15+3,2-0,9)*1,21</t>
  </si>
  <si>
    <t>12</t>
  </si>
  <si>
    <t>619991011</t>
  </si>
  <si>
    <t>Obalení konstrukcí a prvků fólií přilepenou lepící páskou</t>
  </si>
  <si>
    <t>-1779249624</t>
  </si>
  <si>
    <t>"Stávající okna a dveře" 1,64*2,05+0,99*2,04+1,17*2,36*4</t>
  </si>
  <si>
    <t>13</t>
  </si>
  <si>
    <t>619995001</t>
  </si>
  <si>
    <t>Začištění omítek kolem oken, dveří, podlah nebo obkladů</t>
  </si>
  <si>
    <t>m</t>
  </si>
  <si>
    <t>-2074874565</t>
  </si>
  <si>
    <t>"Okolo dveří do úklidové místnosti" (0,8+2,02*2)*2</t>
  </si>
  <si>
    <t>Nad obklady :</t>
  </si>
  <si>
    <t>"M.č. 1.7" (3,43+0,65+0,175+4,65+0,175*2+0,15)+2,65+0,25</t>
  </si>
  <si>
    <t>"M.č. 1.8" 2,1+(3,2+0,05+2,2+2,15-0,8)+0,25</t>
  </si>
  <si>
    <t>"M.č. 1.9" (2,2*2+1,14*2-0,8)</t>
  </si>
  <si>
    <t>14</t>
  </si>
  <si>
    <t>631311115</t>
  </si>
  <si>
    <t>Mazanina tl do 80 mm z betonu prostého bez zvýšených nároků na prostředí tř. C 20/25</t>
  </si>
  <si>
    <t>-1772806732</t>
  </si>
  <si>
    <t>"Cementový potěr" 20,9*0,055</t>
  </si>
  <si>
    <t>631311131</t>
  </si>
  <si>
    <t>Doplnění dosavadních mazanin betonem prostým plochy do 1 m2 tloušťky přes 80 mm</t>
  </si>
  <si>
    <t>343166140</t>
  </si>
  <si>
    <t>"Po sondách" (0,9*0,75*2+0,5*0,55*2)*0,1</t>
  </si>
  <si>
    <t>16</t>
  </si>
  <si>
    <t>631312141</t>
  </si>
  <si>
    <t>Doplnění rýh v dosavadních mazaninách betonem prostým</t>
  </si>
  <si>
    <t>780806089</t>
  </si>
  <si>
    <t>"Pro kanalizaci" 1,2*0,4*0,1</t>
  </si>
  <si>
    <t>17</t>
  </si>
  <si>
    <t>631319011</t>
  </si>
  <si>
    <t>Příplatek k mazanině tl do 80 mm za přehlazení povrchu</t>
  </si>
  <si>
    <t>-134213256</t>
  </si>
  <si>
    <t>18</t>
  </si>
  <si>
    <t>631319234</t>
  </si>
  <si>
    <t>Příplatek k mazaninám za přidání skleněných vláken pro objemové vyztužení 5 kg/m3</t>
  </si>
  <si>
    <t>-829828680</t>
  </si>
  <si>
    <t>19</t>
  </si>
  <si>
    <t>632451101</t>
  </si>
  <si>
    <t>Cementový samonivelační potěr ze suchých směsí tloušťky do 5 mm</t>
  </si>
  <si>
    <t>1747001861</t>
  </si>
  <si>
    <t>"Vyrovnání ploch stavebním lepidlem - předpoklad 1/3" 20,9/3</t>
  </si>
  <si>
    <t>20</t>
  </si>
  <si>
    <t>634112113</t>
  </si>
  <si>
    <t>Obvodová dilatace podlahovým páskem z pěnového PE mezi stěnou a mazaninou nebo potěrem v 80 mm</t>
  </si>
  <si>
    <t>-1432351314</t>
  </si>
  <si>
    <t>(2,45+0,175+4,68+0,175*2+4,83+3,2+2,2+2,15+0,15+3,43+0,6*2+0,7*2)+(2,2*2+1,14*2)</t>
  </si>
  <si>
    <t>Ostatní konstrukce a práce</t>
  </si>
  <si>
    <t>952901111</t>
  </si>
  <si>
    <t>Vyčištění budov bytové a občanské výstavby při výšce podlaží do 4 m</t>
  </si>
  <si>
    <t>-368178016</t>
  </si>
  <si>
    <t>22</t>
  </si>
  <si>
    <t>9599-010</t>
  </si>
  <si>
    <t>Zpětné uložení krycích desek kanálu v místech sond</t>
  </si>
  <si>
    <t>-249476238</t>
  </si>
  <si>
    <t>0,9*0,75*2+0,5*0,55*2</t>
  </si>
  <si>
    <t>96</t>
  </si>
  <si>
    <t>Bourání konstrukcí</t>
  </si>
  <si>
    <t>23</t>
  </si>
  <si>
    <t>962031136</t>
  </si>
  <si>
    <t>Bourání příček z tvárnic nebo příčkovek tl do 150 mm</t>
  </si>
  <si>
    <t>-1344642560</t>
  </si>
  <si>
    <t>"Nízké dělící stěny mezi záchody" 0,6*(1,21+0,1)*4</t>
  </si>
  <si>
    <t>24</t>
  </si>
  <si>
    <t>965042121</t>
  </si>
  <si>
    <t>Bourání podkladů pod dlažby nebo mazanin betonových nebo z litého asfaltu tl do 100 mm pl do 1 m2</t>
  </si>
  <si>
    <t>-893237079</t>
  </si>
  <si>
    <t>Podkladní beton :</t>
  </si>
  <si>
    <t>"Pro sondy" (0,9*0,75*2+0,5*0,55*2)*0,1</t>
  </si>
  <si>
    <t>25</t>
  </si>
  <si>
    <t>965042141</t>
  </si>
  <si>
    <t>Bourání podkladů pod dlažby nebo mazanin betonových nebo z litého asfaltu tl do 100 mm pl přes 4 m2</t>
  </si>
  <si>
    <t>-1913623577</t>
  </si>
  <si>
    <t>"Betonová mazanina" 20,9*0,05</t>
  </si>
  <si>
    <t>26</t>
  </si>
  <si>
    <t>965045113</t>
  </si>
  <si>
    <t>Bourání potěrů cementových nebo pískocementových tl do 50 mm pl přes 4 m2</t>
  </si>
  <si>
    <t>-961764927</t>
  </si>
  <si>
    <t>"Maltové lože" 20,9</t>
  </si>
  <si>
    <t>27</t>
  </si>
  <si>
    <t>965049111</t>
  </si>
  <si>
    <t>Příplatek k bourání betonových mazanin za bourání mazanin se svařovanou sítí tl do 100 mm</t>
  </si>
  <si>
    <t>-1882013132</t>
  </si>
  <si>
    <t>28</t>
  </si>
  <si>
    <t>965081213</t>
  </si>
  <si>
    <t>Bourání podlah z dlaždic keramických nebo xylolitových tl do 10 mm plochy přes 1 m2</t>
  </si>
  <si>
    <t>-379396069</t>
  </si>
  <si>
    <t>29</t>
  </si>
  <si>
    <t>965081611</t>
  </si>
  <si>
    <t>Odsekání soklíků rovných</t>
  </si>
  <si>
    <t>282564314</t>
  </si>
  <si>
    <t>"M.č.1.7 a 1.8" 0,15+4,65+0,175*2+4,8</t>
  </si>
  <si>
    <t>"M.č.1.9" 1,14*2+2,2*2-0,9</t>
  </si>
  <si>
    <t>30</t>
  </si>
  <si>
    <t>968072455</t>
  </si>
  <si>
    <t>Vybourání kovových dveřních zárubní pl do 2 m2</t>
  </si>
  <si>
    <t>-6793471</t>
  </si>
  <si>
    <t>"Dveře do úklidové místnosti" 0,9*2,02</t>
  </si>
  <si>
    <t>31</t>
  </si>
  <si>
    <t>973032863</t>
  </si>
  <si>
    <t>Vysekání kapes ve zdivu z dutých cihel nebo tvárnic pro zavázání příček nebo zdí tl do 150 mm</t>
  </si>
  <si>
    <t>-441132036</t>
  </si>
  <si>
    <t>"Příčka u sprchy" 1,21+0,1</t>
  </si>
  <si>
    <t>"Přizdění u dveří" 2,12*2</t>
  </si>
  <si>
    <t>32</t>
  </si>
  <si>
    <t>974032664</t>
  </si>
  <si>
    <t>Vysekání rýh ve stěnách z dutých cihel nebo tvárnic pro vtahování nosníků hl do 150 mm v do 150 mm</t>
  </si>
  <si>
    <t>1234808856</t>
  </si>
  <si>
    <t>"Pro překlad z L nosníků" 1,1</t>
  </si>
  <si>
    <t>33</t>
  </si>
  <si>
    <t>977311112</t>
  </si>
  <si>
    <t>Řezání stávajících betonových mazanin nevyztužených hl do 100 mm</t>
  </si>
  <si>
    <t>-1339581109</t>
  </si>
  <si>
    <t>"Pro sondy" (0,9+0,75+0,5+0,55)*4</t>
  </si>
  <si>
    <t>"Pro kanalizaci" (1,2+0,4)*2</t>
  </si>
  <si>
    <t>34</t>
  </si>
  <si>
    <t>978035117</t>
  </si>
  <si>
    <t>Odsekání tenkovrstvé omítky obroušením v rozsahu do 100%</t>
  </si>
  <si>
    <t>2123273149</t>
  </si>
  <si>
    <t>Odstranění štuku pod nové obklady</t>
  </si>
  <si>
    <t>"Plocha nových obkladů" 42,216</t>
  </si>
  <si>
    <t>"Plocha odstraňovaných obkladů" -19,16</t>
  </si>
  <si>
    <t>35</t>
  </si>
  <si>
    <t>978059541</t>
  </si>
  <si>
    <t>Odsekání a odebrání obkladů stěn z vnitřních obkládaček plochy přes 1 m2</t>
  </si>
  <si>
    <t>-33570305</t>
  </si>
  <si>
    <t>"M.č.1.8"  (0,75+0,6*(1+2)+2,2+2,15+3,2-0,9)*1,21</t>
  </si>
  <si>
    <t>36</t>
  </si>
  <si>
    <t>9789-010</t>
  </si>
  <si>
    <t>Vyjmutí krycích desek kanálu k opětovnému použití včetně odstranění zálivky spar  (sondy technických rozvodů)</t>
  </si>
  <si>
    <t>-252555840</t>
  </si>
  <si>
    <t>37</t>
  </si>
  <si>
    <t>711131811</t>
  </si>
  <si>
    <t>Odstranění izolace proti zemní vlhkosti vodorovné</t>
  </si>
  <si>
    <t>975494362</t>
  </si>
  <si>
    <t>"Sondy technických rozvodů" 0,9*0,75*2+0,5*0,55*2</t>
  </si>
  <si>
    <t>"Pro kanalizaci" 1,2*0,4</t>
  </si>
  <si>
    <t>38</t>
  </si>
  <si>
    <t>713120821</t>
  </si>
  <si>
    <t>Odstranění tepelné izolace podlah volně kladené z polystyrenu suchého tl do 100 mm</t>
  </si>
  <si>
    <t>-318379917</t>
  </si>
  <si>
    <t>39</t>
  </si>
  <si>
    <t>721171803</t>
  </si>
  <si>
    <t>Demontáž potrubí z PVC do D 75</t>
  </si>
  <si>
    <t>-2084130969</t>
  </si>
  <si>
    <t>3,2+0,3*6+2+1</t>
  </si>
  <si>
    <t>40</t>
  </si>
  <si>
    <t>721171808</t>
  </si>
  <si>
    <t>Demontáž potrubí z PVC do D 114</t>
  </si>
  <si>
    <t>-1333418573</t>
  </si>
  <si>
    <t>6*0,5</t>
  </si>
  <si>
    <t>41</t>
  </si>
  <si>
    <t>721210812</t>
  </si>
  <si>
    <t>Demontáž vpustí podlahových z kyselinovzdorné kameniny DN 70</t>
  </si>
  <si>
    <t>kus</t>
  </si>
  <si>
    <t>553907152</t>
  </si>
  <si>
    <t>42</t>
  </si>
  <si>
    <t>721220802</t>
  </si>
  <si>
    <t>Demontáž uzávěrek zápachových DN 100</t>
  </si>
  <si>
    <t>1108175815</t>
  </si>
  <si>
    <t>43</t>
  </si>
  <si>
    <t>722170804</t>
  </si>
  <si>
    <t>Demontáž rozvodů vody z plastů do D 50</t>
  </si>
  <si>
    <t>660038634</t>
  </si>
  <si>
    <t>"Předpoklad" 3,2*2+2+3+0,3*12+2</t>
  </si>
  <si>
    <t>44</t>
  </si>
  <si>
    <t>722220862</t>
  </si>
  <si>
    <t>Demontáž armatur závitových se dvěma závity G do 5/4</t>
  </si>
  <si>
    <t>-1391727805</t>
  </si>
  <si>
    <t>"Směšovací ventil" 2</t>
  </si>
  <si>
    <t>45</t>
  </si>
  <si>
    <t>725110811</t>
  </si>
  <si>
    <t>Demontáž klozetů splachovací s nádrží</t>
  </si>
  <si>
    <t>soubor</t>
  </si>
  <si>
    <t>-1617598624</t>
  </si>
  <si>
    <t>46</t>
  </si>
  <si>
    <t>725210821</t>
  </si>
  <si>
    <t>Demontáž umyvadel bez výtokových armatur</t>
  </si>
  <si>
    <t>-129959145</t>
  </si>
  <si>
    <t>47</t>
  </si>
  <si>
    <t>725330820</t>
  </si>
  <si>
    <t>Demontáž výlevka diturvitová</t>
  </si>
  <si>
    <t>579568112</t>
  </si>
  <si>
    <t>48</t>
  </si>
  <si>
    <t>725810811</t>
  </si>
  <si>
    <t>Demontáž ventilů výtokových nástěnných</t>
  </si>
  <si>
    <t>38508622</t>
  </si>
  <si>
    <t>6+6+2</t>
  </si>
  <si>
    <t>49</t>
  </si>
  <si>
    <t>725840850</t>
  </si>
  <si>
    <t>Demontáž baterie sprch diferenciální do G 3/4x1</t>
  </si>
  <si>
    <t>1200211969</t>
  </si>
  <si>
    <t>997</t>
  </si>
  <si>
    <t>Přesun sutě</t>
  </si>
  <si>
    <t>50</t>
  </si>
  <si>
    <t>997013211</t>
  </si>
  <si>
    <t>Vnitrostaveništní doprava suti a vybouraných hmot pro budovy v do 6 m ručně</t>
  </si>
  <si>
    <t>-1108605245</t>
  </si>
  <si>
    <t>51</t>
  </si>
  <si>
    <t>997013501</t>
  </si>
  <si>
    <t>Odvoz suti a vybouraných hmot na skládku nebo meziskládku do 1 km se složením</t>
  </si>
  <si>
    <t>-876043850</t>
  </si>
  <si>
    <t>52</t>
  </si>
  <si>
    <t>997013509</t>
  </si>
  <si>
    <t>Příplatek k odvozu suti a vybouraných hmot na skládku ZKD 1 km přes 1 km</t>
  </si>
  <si>
    <t>150202271</t>
  </si>
  <si>
    <t>7,933*2 'Přepočtené koeficientem množství</t>
  </si>
  <si>
    <t>53</t>
  </si>
  <si>
    <t>997013631</t>
  </si>
  <si>
    <t>Poplatek za uložení na skládce (skládkovné) stavebního odpadu směsného kód odpadu 17 09 04</t>
  </si>
  <si>
    <t>-1580699683</t>
  </si>
  <si>
    <t>7,933-7,418</t>
  </si>
  <si>
    <t>54</t>
  </si>
  <si>
    <t>997013871</t>
  </si>
  <si>
    <t>Poplatek za uložení stavebního odpadu na recyklační skládce (skládkovné) směsného stavebního a demoličního kód odpadu  17 09 04</t>
  </si>
  <si>
    <t>507178734</t>
  </si>
  <si>
    <t>"Cihly, beton, omítka, keramika" 0,368+0,524+2,299+1,881+0,046+0,732+0,142+0,033+0,03+0,06+1,303</t>
  </si>
  <si>
    <t>998</t>
  </si>
  <si>
    <t>Přesun hmot</t>
  </si>
  <si>
    <t>55</t>
  </si>
  <si>
    <t>998018001</t>
  </si>
  <si>
    <t>Přesun hmot ruční pro budovy v do 6 m</t>
  </si>
  <si>
    <t>170423576</t>
  </si>
  <si>
    <t>PSV</t>
  </si>
  <si>
    <t>Práce a dodávky PSV</t>
  </si>
  <si>
    <t>711</t>
  </si>
  <si>
    <t>Izolace proti vodě, vlhkosti a plynům</t>
  </si>
  <si>
    <t>56</t>
  </si>
  <si>
    <t>711111001</t>
  </si>
  <si>
    <t>Provedení izolace proti zemní vlhkosti vodorovné za studena nátěrem penetračním</t>
  </si>
  <si>
    <t>-311098832</t>
  </si>
  <si>
    <t>"Sondy technických rozvodů" (0,9*0,75*2+0,5*0,55*2)*1,1</t>
  </si>
  <si>
    <t>"Pro kanalizaci" 1,2*0,4*1,1</t>
  </si>
  <si>
    <t>"Ostatní opravy (odhad)" 20,9*0,15</t>
  </si>
  <si>
    <t>57</t>
  </si>
  <si>
    <t>M</t>
  </si>
  <si>
    <t>11163150</t>
  </si>
  <si>
    <t>lak penetrační asfaltový</t>
  </si>
  <si>
    <t>892612093</t>
  </si>
  <si>
    <t>5,753*0,0003</t>
  </si>
  <si>
    <t>58</t>
  </si>
  <si>
    <t>711141559</t>
  </si>
  <si>
    <t>Provedení izolace proti zemní vlhkosti pásy přitavením vodorovné NAIP</t>
  </si>
  <si>
    <t>1608461343</t>
  </si>
  <si>
    <t>59</t>
  </si>
  <si>
    <t>62856011</t>
  </si>
  <si>
    <t>pás asfaltový natavitelný modifikovaný SBS tl 4,0mm s vložkou z hliníkové fólie, hliníkové fólie s textilií a spalitelnou PE fólií nebo jemnozrnným minerálním posypem na horním povrchu</t>
  </si>
  <si>
    <t>-189636855</t>
  </si>
  <si>
    <t>5,753*1,2</t>
  </si>
  <si>
    <t>60</t>
  </si>
  <si>
    <t>998711101</t>
  </si>
  <si>
    <t>Přesun hmot tonážní pro izolace proti vodě, vlhkosti a plynům v objektech výšky do 6 m</t>
  </si>
  <si>
    <t>336960628</t>
  </si>
  <si>
    <t>61</t>
  </si>
  <si>
    <t>998711181</t>
  </si>
  <si>
    <t>Příplatek k přesunu hmot tonážní 711 prováděný bez použití mechanizace</t>
  </si>
  <si>
    <t>-129457827</t>
  </si>
  <si>
    <t>713</t>
  </si>
  <si>
    <t>Izolace tepelné</t>
  </si>
  <si>
    <t>62</t>
  </si>
  <si>
    <t>713121111</t>
  </si>
  <si>
    <t>Montáž izolace tepelné podlah volně kladenými rohožemi, pásy, dílci, deskami 1 vrstva</t>
  </si>
  <si>
    <t>192363298</t>
  </si>
  <si>
    <t>63</t>
  </si>
  <si>
    <t>28376507</t>
  </si>
  <si>
    <t>deska izolační PIR s oboustrannou kompozitní fólií s hliníkovou vložkou pro ploché střechy 1200x600x30mm</t>
  </si>
  <si>
    <t>-1897862026</t>
  </si>
  <si>
    <t>20,9*1,05</t>
  </si>
  <si>
    <t>64</t>
  </si>
  <si>
    <t>713191132</t>
  </si>
  <si>
    <t>Montáž izolace tepelné podlah, stropů vrchem nebo střech překrytí separační fólií z PE</t>
  </si>
  <si>
    <t>767650744</t>
  </si>
  <si>
    <t>65</t>
  </si>
  <si>
    <t>28323053</t>
  </si>
  <si>
    <t>fólie PE (500 kg/m3) separační podlahová oddělující tepelnou izolaci tl 0,6mm</t>
  </si>
  <si>
    <t>2056659505</t>
  </si>
  <si>
    <t>20,9*1,2</t>
  </si>
  <si>
    <t>66</t>
  </si>
  <si>
    <t>998713101</t>
  </si>
  <si>
    <t>Přesun hmot tonážní pro izolace tepelné v objektech v do 6 m</t>
  </si>
  <si>
    <t>140118333</t>
  </si>
  <si>
    <t>67</t>
  </si>
  <si>
    <t>998713181</t>
  </si>
  <si>
    <t>Příplatek k přesunu hmot tonážní 713 prováděný bez použití mechanizace</t>
  </si>
  <si>
    <t>486937501</t>
  </si>
  <si>
    <t>721</t>
  </si>
  <si>
    <t>Zdravotechnika - vnitřní kanalizace</t>
  </si>
  <si>
    <t>68</t>
  </si>
  <si>
    <t>721171915</t>
  </si>
  <si>
    <t>Potrubí z PP propojení potrubí DN 110</t>
  </si>
  <si>
    <t>-203023897</t>
  </si>
  <si>
    <t>69</t>
  </si>
  <si>
    <t>721174042</t>
  </si>
  <si>
    <t>Potrubí kanalizační z PP připojovací DN 40</t>
  </si>
  <si>
    <t>2027562318</t>
  </si>
  <si>
    <t>70</t>
  </si>
  <si>
    <t>721174043</t>
  </si>
  <si>
    <t>Potrubí kanalizační z PP připojovací DN 50</t>
  </si>
  <si>
    <t>105442518</t>
  </si>
  <si>
    <t>71</t>
  </si>
  <si>
    <t>721174045</t>
  </si>
  <si>
    <t>Potrubí kanalizační z PP připojovací DN 110</t>
  </si>
  <si>
    <t>-75183919</t>
  </si>
  <si>
    <t>72</t>
  </si>
  <si>
    <t>721194104</t>
  </si>
  <si>
    <t>Vyvedení a upevnění odpadních výpustek DN 40</t>
  </si>
  <si>
    <t>1454596656</t>
  </si>
  <si>
    <t>73</t>
  </si>
  <si>
    <t>721194105</t>
  </si>
  <si>
    <t>Vyvedení a upevnění odpadních výpustek DN 50</t>
  </si>
  <si>
    <t>1485078402</t>
  </si>
  <si>
    <t>74</t>
  </si>
  <si>
    <t>721194109</t>
  </si>
  <si>
    <t>Vyvedení a upevnění odpadních výpustek DN 110</t>
  </si>
  <si>
    <t>1980916378</t>
  </si>
  <si>
    <t>75</t>
  </si>
  <si>
    <t>721274121</t>
  </si>
  <si>
    <t>Přivzdušňovací ventil vnitřní odpadních potrubí do DN 50</t>
  </si>
  <si>
    <t>-1821800357</t>
  </si>
  <si>
    <t>76</t>
  </si>
  <si>
    <t>721290111</t>
  </si>
  <si>
    <t>Zkouška těsnosti potrubí kanalizace vodou do DN 125</t>
  </si>
  <si>
    <t>-1429752717</t>
  </si>
  <si>
    <t>1,3+2,2+1,3</t>
  </si>
  <si>
    <t>77</t>
  </si>
  <si>
    <t>7219-011</t>
  </si>
  <si>
    <t xml:space="preserve">Stavební výpomoce - sekání, hrubé začištění . . . </t>
  </si>
  <si>
    <t>Kč</t>
  </si>
  <si>
    <t>1585865793</t>
  </si>
  <si>
    <t>78</t>
  </si>
  <si>
    <t>998721101</t>
  </si>
  <si>
    <t>Přesun hmot tonážní pro vnitřní kanalizace v objektech v do 6 m</t>
  </si>
  <si>
    <t>-218885238</t>
  </si>
  <si>
    <t>79</t>
  </si>
  <si>
    <t>998721181</t>
  </si>
  <si>
    <t>Příplatek k přesunu hmot tonážní 721 prováděný bez použití mechanizace</t>
  </si>
  <si>
    <t>-1794600697</t>
  </si>
  <si>
    <t>722</t>
  </si>
  <si>
    <t>Zdravotechnika - vnitřní vodovod</t>
  </si>
  <si>
    <t>80</t>
  </si>
  <si>
    <t>722175002</t>
  </si>
  <si>
    <t>Potrubí vodovodní plastové PP-RCT svar polyfúze D 20x2,8 mm</t>
  </si>
  <si>
    <t>1786342007</t>
  </si>
  <si>
    <t>81</t>
  </si>
  <si>
    <t>722175003</t>
  </si>
  <si>
    <t>Potrubí vodovodní plastové PP-RCT svar polyfúze D 25x3,5 mm</t>
  </si>
  <si>
    <t>-2029078568</t>
  </si>
  <si>
    <t>82</t>
  </si>
  <si>
    <t>722175004</t>
  </si>
  <si>
    <t>Potrubí vodovodní plastové PP-RCT svar polyfúze D 32x4,4 mm</t>
  </si>
  <si>
    <t>1090114151</t>
  </si>
  <si>
    <t>83</t>
  </si>
  <si>
    <t>722181231</t>
  </si>
  <si>
    <t>Ochrana vodovodního potrubí přilepenými termoizolačními trubicemi z PE tl do 13 mm DN do 22 mm</t>
  </si>
  <si>
    <t>-334356170</t>
  </si>
  <si>
    <t>84</t>
  </si>
  <si>
    <t>722181232</t>
  </si>
  <si>
    <t>Ochrana vodovodního potrubí přilepenými termoizolačními trubicemi z PE tl do 13 mm DN do 45 mm</t>
  </si>
  <si>
    <t>705460457</t>
  </si>
  <si>
    <t>8,5+11</t>
  </si>
  <si>
    <t>85</t>
  </si>
  <si>
    <t>722190401</t>
  </si>
  <si>
    <t>Vyvedení a upevnění výpustku do DN 25</t>
  </si>
  <si>
    <t>-1006338034</t>
  </si>
  <si>
    <t>"WC" 6</t>
  </si>
  <si>
    <t>"Výlevka" 1</t>
  </si>
  <si>
    <t>"Sprcha" 2</t>
  </si>
  <si>
    <t>"Umyvadla" 6*2</t>
  </si>
  <si>
    <t>86</t>
  </si>
  <si>
    <t>722230102</t>
  </si>
  <si>
    <t>Ventil přímý G 3/4" se dvěma závity</t>
  </si>
  <si>
    <t>-2134603488</t>
  </si>
  <si>
    <t>87</t>
  </si>
  <si>
    <t>722290226</t>
  </si>
  <si>
    <t>Zkouška těsnosti vodovodního potrubí závitového do DN 50</t>
  </si>
  <si>
    <t>2089035306</t>
  </si>
  <si>
    <t>2,5+8,5+11</t>
  </si>
  <si>
    <t>88</t>
  </si>
  <si>
    <t>722290234</t>
  </si>
  <si>
    <t>Proplach a dezinfekce vodovodního potrubí do DN 80</t>
  </si>
  <si>
    <t>1304710043</t>
  </si>
  <si>
    <t>89</t>
  </si>
  <si>
    <t>7229-010</t>
  </si>
  <si>
    <t>Zpětná montáž stávající termostatické hlavice</t>
  </si>
  <si>
    <t>ks</t>
  </si>
  <si>
    <t>-1035466448</t>
  </si>
  <si>
    <t>90</t>
  </si>
  <si>
    <t>7229-011</t>
  </si>
  <si>
    <t>-1077583264</t>
  </si>
  <si>
    <t>91</t>
  </si>
  <si>
    <t>998722101</t>
  </si>
  <si>
    <t>Přesun hmot tonážní pro vnitřní vodovod v objektech v do 6 m</t>
  </si>
  <si>
    <t>339790433</t>
  </si>
  <si>
    <t>92</t>
  </si>
  <si>
    <t>998722181</t>
  </si>
  <si>
    <t>Příplatek k přesunu hmot tonážní 722 prováděný bez použití mechanizace</t>
  </si>
  <si>
    <t>907881679</t>
  </si>
  <si>
    <t>725</t>
  </si>
  <si>
    <t>Zdravotechnika - zařizovací předměty</t>
  </si>
  <si>
    <t>93</t>
  </si>
  <si>
    <t>725111132</t>
  </si>
  <si>
    <t>Splachovač nádržkový plastový vysokopoložený</t>
  </si>
  <si>
    <t>1615911416</t>
  </si>
  <si>
    <t>94</t>
  </si>
  <si>
    <t>6000000800</t>
  </si>
  <si>
    <t>Splachovací trubice např. Alcaplast A950 DN35</t>
  </si>
  <si>
    <t>392246714</t>
  </si>
  <si>
    <t>95</t>
  </si>
  <si>
    <t>725112015</t>
  </si>
  <si>
    <t>Klozet keramický dětský standardní samostatně stojící s hlubokým splachováním odpad svislý (např. JIKA BABY)</t>
  </si>
  <si>
    <t>127315408</t>
  </si>
  <si>
    <t>725211601</t>
  </si>
  <si>
    <t>Umyvadlo keramické bílé šířky 500 mm bez krytu na sifon připevněné na stěnu šrouby (např. JIKA LYRA PLUS)</t>
  </si>
  <si>
    <t>627312028</t>
  </si>
  <si>
    <t>97</t>
  </si>
  <si>
    <t>725241901</t>
  </si>
  <si>
    <t>Montáž vaničky sprchové</t>
  </si>
  <si>
    <t>-1446964268</t>
  </si>
  <si>
    <t>98</t>
  </si>
  <si>
    <t>55220018</t>
  </si>
  <si>
    <t>vanička sprchová smaltovaná bílá 700x700x135mm (např. JIKA SOFIA)</t>
  </si>
  <si>
    <t>-1602974904</t>
  </si>
  <si>
    <t>99</t>
  </si>
  <si>
    <t>725339111</t>
  </si>
  <si>
    <t>Montáž výlevky</t>
  </si>
  <si>
    <t>-469307889</t>
  </si>
  <si>
    <t>"Použita stávající" 1</t>
  </si>
  <si>
    <t>100</t>
  </si>
  <si>
    <t>725813111</t>
  </si>
  <si>
    <t>Ventil rohový bez připojovací trubičky nebo flexi hadičky G 1/2"</t>
  </si>
  <si>
    <t>-1936463060</t>
  </si>
  <si>
    <t>101</t>
  </si>
  <si>
    <t>IVR.15020150</t>
  </si>
  <si>
    <t>Sanitární flexi-ohebná hadice (9x13) - 3/8"FF; 50cm</t>
  </si>
  <si>
    <t>-147920087</t>
  </si>
  <si>
    <t>102</t>
  </si>
  <si>
    <t>725821323</t>
  </si>
  <si>
    <t>Baterie nástěnná klasická s otáčivým kulatým ústím a délkou ramínka 300 mm</t>
  </si>
  <si>
    <t>1326213315</t>
  </si>
  <si>
    <t>103</t>
  </si>
  <si>
    <t>725822613</t>
  </si>
  <si>
    <t>Baterie umyvadlová stojánková páková s výpustí</t>
  </si>
  <si>
    <t>192630392</t>
  </si>
  <si>
    <t>104</t>
  </si>
  <si>
    <t>725849413</t>
  </si>
  <si>
    <t>Montáž baterie sprchové nástěnné termostatické</t>
  </si>
  <si>
    <t>1959350701</t>
  </si>
  <si>
    <t>105</t>
  </si>
  <si>
    <t>55145600</t>
  </si>
  <si>
    <t>baterie sprchová nástěnná termostatická 150mm chrom</t>
  </si>
  <si>
    <t>-1677651273</t>
  </si>
  <si>
    <t>106</t>
  </si>
  <si>
    <t>6000005880</t>
  </si>
  <si>
    <t>Držák sprchy posuvný, chrom</t>
  </si>
  <si>
    <t>-1468493598</t>
  </si>
  <si>
    <t>107</t>
  </si>
  <si>
    <t>725980123</t>
  </si>
  <si>
    <t>Dvířka 30/30</t>
  </si>
  <si>
    <t>-190715101</t>
  </si>
  <si>
    <t>108</t>
  </si>
  <si>
    <t>72599-010</t>
  </si>
  <si>
    <t>Dodávka a montáž dávkovače tekutého mýdla, plast - chrom, 170 ml,  cca 140/65/60 mm, viz. ozn. D1</t>
  </si>
  <si>
    <t>-1583545555</t>
  </si>
  <si>
    <t>109</t>
  </si>
  <si>
    <t>72599-020</t>
  </si>
  <si>
    <t>Dodávka a montáž WC soupravy závěsné na stěnu - WC štětka, chrom/sklo, cca 120/120/380 mm, viz. ozn. D2</t>
  </si>
  <si>
    <t>-599547629</t>
  </si>
  <si>
    <t>110</t>
  </si>
  <si>
    <t>72599-030</t>
  </si>
  <si>
    <t>Dodávka a montáž držáku na toaletní papír, nerez, cca 150/150/80 mm, viz. ozn. D3</t>
  </si>
  <si>
    <t>-1893808937</t>
  </si>
  <si>
    <t>111</t>
  </si>
  <si>
    <t>72599-040</t>
  </si>
  <si>
    <t>Dodávka a montáž stěnového věšáku jednoduchého, chrom, viz. ozn. D5</t>
  </si>
  <si>
    <t>-996522525</t>
  </si>
  <si>
    <t>112</t>
  </si>
  <si>
    <t>72599-050</t>
  </si>
  <si>
    <t>Dodávka a montáž sprchového závěsu, polyester, 1200/1200 mm, viz. ozn. D6</t>
  </si>
  <si>
    <t>-2020874372</t>
  </si>
  <si>
    <t>113</t>
  </si>
  <si>
    <t>72599-060</t>
  </si>
  <si>
    <t>Dodávka a montáž sklopného dvojitého madla, nerez, dl. 800 mm, viz. ozn. D6</t>
  </si>
  <si>
    <t>1248865416</t>
  </si>
  <si>
    <t>114</t>
  </si>
  <si>
    <t>998725101</t>
  </si>
  <si>
    <t>Přesun hmot tonážní pro zařizovací předměty v objektech v do 6 m</t>
  </si>
  <si>
    <t>-359512474</t>
  </si>
  <si>
    <t>115</t>
  </si>
  <si>
    <t>998725181</t>
  </si>
  <si>
    <t>Příplatek k přesunu hmot tonážní 725 prováděný bez použití mechanizace</t>
  </si>
  <si>
    <t>1884070032</t>
  </si>
  <si>
    <t>735</t>
  </si>
  <si>
    <t>Ústřední vytápění - otopná tělesa</t>
  </si>
  <si>
    <t>116</t>
  </si>
  <si>
    <t>7359-030</t>
  </si>
  <si>
    <t>Odpojení a demontáž litinového radiátoru včetně souvisejícívh prací</t>
  </si>
  <si>
    <t>-1879703711</t>
  </si>
  <si>
    <t>"U7" 2</t>
  </si>
  <si>
    <t>117</t>
  </si>
  <si>
    <t>7359-060</t>
  </si>
  <si>
    <t>Zpětná montáž a připojení litinového radiátoru včetně souvisejícívh prací</t>
  </si>
  <si>
    <t>1827404033</t>
  </si>
  <si>
    <t>118</t>
  </si>
  <si>
    <t>998735201</t>
  </si>
  <si>
    <t>Přesun hmot procentní pro otopná tělesa v objektech v do 6 m</t>
  </si>
  <si>
    <t>%</t>
  </si>
  <si>
    <t>473951935</t>
  </si>
  <si>
    <t>741</t>
  </si>
  <si>
    <t>Elektroinstalace - silnoproud</t>
  </si>
  <si>
    <t>119</t>
  </si>
  <si>
    <t>7419-010</t>
  </si>
  <si>
    <t>Přemístění vypínače v úklidu na druhou stranu dveří - provedení drážky, osazení krabice, napojení a osazení kabelu, kompletace vypínače</t>
  </si>
  <si>
    <t>-1091219532</t>
  </si>
  <si>
    <t>"U8" 1</t>
  </si>
  <si>
    <t>120</t>
  </si>
  <si>
    <t>7419-020</t>
  </si>
  <si>
    <t>Sejmutí tlačítek světel před prováděním obkladů a opětovné osazení, případně přizvednutí strojku vypínače</t>
  </si>
  <si>
    <t>-1444141629</t>
  </si>
  <si>
    <t>"U9" 3</t>
  </si>
  <si>
    <t>121</t>
  </si>
  <si>
    <t>7419-030</t>
  </si>
  <si>
    <t>Sejmutí krytů světel před prováděním prací a opětovné osazení</t>
  </si>
  <si>
    <t>1074384728</t>
  </si>
  <si>
    <t>122</t>
  </si>
  <si>
    <t>998741201</t>
  </si>
  <si>
    <t>Přesun hmot procentní pro silnoproud v objektech v do 6 m</t>
  </si>
  <si>
    <t>1123954827</t>
  </si>
  <si>
    <t>763</t>
  </si>
  <si>
    <t>Konstrukce suché výstavby</t>
  </si>
  <si>
    <t>123</t>
  </si>
  <si>
    <t>763121422</t>
  </si>
  <si>
    <t>SDK stěna předsazená tl 62,5 mm profil CW+UW 50 deska 1xH2 12,5  bez izolace EI 15</t>
  </si>
  <si>
    <t>-2062043705</t>
  </si>
  <si>
    <t>"U4" (0,35+0,1)*3</t>
  </si>
  <si>
    <t>"U5" (0,16+0,25)*0,75</t>
  </si>
  <si>
    <t>124</t>
  </si>
  <si>
    <t>763121712</t>
  </si>
  <si>
    <t>SDK stěna předsazená zalomení</t>
  </si>
  <si>
    <t>-272134130</t>
  </si>
  <si>
    <t>"U4" 3</t>
  </si>
  <si>
    <t>"U5" 0,75</t>
  </si>
  <si>
    <t>125</t>
  </si>
  <si>
    <t>763121751</t>
  </si>
  <si>
    <t>Příplatek k SDK stěně předsazené za plochu do 6 m2 jednotlivě</t>
  </si>
  <si>
    <t>293600236</t>
  </si>
  <si>
    <t>126</t>
  </si>
  <si>
    <t>998763301</t>
  </si>
  <si>
    <t>Přesun hmot tonážní pro sádrokartonové konstrukce v objektech v do 6 m</t>
  </si>
  <si>
    <t>-1751750905</t>
  </si>
  <si>
    <t>127</t>
  </si>
  <si>
    <t>998763381</t>
  </si>
  <si>
    <t>Příplatek k přesunu hmot tonážní 763 SDK prováděný bez použití mechanizace</t>
  </si>
  <si>
    <t>1780576410</t>
  </si>
  <si>
    <t>766</t>
  </si>
  <si>
    <t>Konstrukce truhlářské</t>
  </si>
  <si>
    <t>128</t>
  </si>
  <si>
    <t>766-010</t>
  </si>
  <si>
    <t>Dodávka  a montáž vnitřních dveří posuvných na stěnu, plných 700/1970 mm, CPL, včetně kování, zákrytu pojezdu a mřížky, viz. ozn. T1</t>
  </si>
  <si>
    <t>1108779847</t>
  </si>
  <si>
    <t>129</t>
  </si>
  <si>
    <t>766-020</t>
  </si>
  <si>
    <t>Demontáž poličky s věšáčky, zrcadel nad umyvadly a radiátorových krytů a jejich uskladnění ve stavbě</t>
  </si>
  <si>
    <t>hod</t>
  </si>
  <si>
    <t>1831393206</t>
  </si>
  <si>
    <t>130</t>
  </si>
  <si>
    <t>766-030</t>
  </si>
  <si>
    <t>Demontáž žaluzií ze všech oken a jejich uskladnění ve stavbě</t>
  </si>
  <si>
    <t>980433329</t>
  </si>
  <si>
    <t>131</t>
  </si>
  <si>
    <t>766-040</t>
  </si>
  <si>
    <t>Vystěhování police a regálu z m.č.1.9 a jejich uskladnění na stavbě</t>
  </si>
  <si>
    <t>-220820038</t>
  </si>
  <si>
    <t>132</t>
  </si>
  <si>
    <t>766-050</t>
  </si>
  <si>
    <t>Zpětná montáž radiátorových krytů cca 1800/450 mm</t>
  </si>
  <si>
    <t>1564653262</t>
  </si>
  <si>
    <t>133</t>
  </si>
  <si>
    <t>766-060</t>
  </si>
  <si>
    <t>Zpětná montáž okenních vnitřních horizontálních žaluzií</t>
  </si>
  <si>
    <t>1486120732</t>
  </si>
  <si>
    <t>1,17*2,36*4</t>
  </si>
  <si>
    <t>134</t>
  </si>
  <si>
    <t>998766201</t>
  </si>
  <si>
    <t>Přesun hmot procentní pro konstrukce truhlářské v objektech v do 6 m</t>
  </si>
  <si>
    <t>-225556721</t>
  </si>
  <si>
    <t>767</t>
  </si>
  <si>
    <t>Konstrukce zámečnické</t>
  </si>
  <si>
    <t>135</t>
  </si>
  <si>
    <t>7679-010</t>
  </si>
  <si>
    <t>Dodávka a montáž záchodové dělící příčky 600x930 mm, nerez + plexisklo, viz. ozn. Z1</t>
  </si>
  <si>
    <t>1788878477</t>
  </si>
  <si>
    <t>136</t>
  </si>
  <si>
    <t>998767201</t>
  </si>
  <si>
    <t>Přesun hmot procentní pro zámečnické konstrukce v objektech v do 6 m</t>
  </si>
  <si>
    <t>1044838185</t>
  </si>
  <si>
    <t>771</t>
  </si>
  <si>
    <t>Podlahy z dlaždic</t>
  </si>
  <si>
    <t>137</t>
  </si>
  <si>
    <t>771121011</t>
  </si>
  <si>
    <t>Nátěr penetrační na podlahu</t>
  </si>
  <si>
    <t>-1009869334</t>
  </si>
  <si>
    <t>138</t>
  </si>
  <si>
    <t>771161011</t>
  </si>
  <si>
    <t>Montáž profilu dilatační spáry bez izolace v rovině dlažby</t>
  </si>
  <si>
    <t>-2037468694</t>
  </si>
  <si>
    <t>"U1" 2</t>
  </si>
  <si>
    <t>139</t>
  </si>
  <si>
    <t>59054168</t>
  </si>
  <si>
    <t>profil dilatační - hliník s vnitřní dilatační EPDM vložkou tl. 8 mm</t>
  </si>
  <si>
    <t>-177283843</t>
  </si>
  <si>
    <t>2*1,1</t>
  </si>
  <si>
    <t>140</t>
  </si>
  <si>
    <t>771573921</t>
  </si>
  <si>
    <t>Oprava podlah z keramických lepených do 100 ks/m2</t>
  </si>
  <si>
    <t>995658910</t>
  </si>
  <si>
    <t>"Ve dveřích mezi šatnou a umývárnou" 8</t>
  </si>
  <si>
    <t>141</t>
  </si>
  <si>
    <t>771574111</t>
  </si>
  <si>
    <t>Montáž podlah keramických hladkých lepených flexibilním lepidlem do 9 ks/m2</t>
  </si>
  <si>
    <t>240809916</t>
  </si>
  <si>
    <t>142</t>
  </si>
  <si>
    <t>597610111</t>
  </si>
  <si>
    <t>dlažba keramická slinutá glazovaná 333/333/8 mm, matná, světle šedá (např.Rako Form DAA3B695 nebo Rako Garda DAA3B568)</t>
  </si>
  <si>
    <t>1157410581</t>
  </si>
  <si>
    <t>20,9*1,1-2,927</t>
  </si>
  <si>
    <t>143</t>
  </si>
  <si>
    <t>597610112</t>
  </si>
  <si>
    <t>dlažba keramická slinutá glazovaná 333/333/8 mm, matná, pískově žlutá (např.Rako PatinaGAT3B230 nebo Rako Remix DAA3B606)</t>
  </si>
  <si>
    <t>100540836</t>
  </si>
  <si>
    <t>0,333*0,333*24*1,1</t>
  </si>
  <si>
    <t>144</t>
  </si>
  <si>
    <t>771577111</t>
  </si>
  <si>
    <t>Příplatek k montáži podlah keramických lepených flexibilním lepidlem za plochu do 5 m2</t>
  </si>
  <si>
    <t>-1874768618</t>
  </si>
  <si>
    <t>145</t>
  </si>
  <si>
    <t>771591112</t>
  </si>
  <si>
    <t>Izolace pod dlažbu nátěrem nebo stěrkou ve dvou vrstvách</t>
  </si>
  <si>
    <t>-509772044</t>
  </si>
  <si>
    <t>"Pod sprchou" 0,8*0,8</t>
  </si>
  <si>
    <t>146</t>
  </si>
  <si>
    <t>998771101</t>
  </si>
  <si>
    <t>Přesun hmot tonážní pro podlahy z dlaždic v objektech v do 6 m</t>
  </si>
  <si>
    <t>623102514</t>
  </si>
  <si>
    <t>147</t>
  </si>
  <si>
    <t>998771181</t>
  </si>
  <si>
    <t>Příplatek k přesunu hmot tonážní 771 prováděný bez použití mechanizace</t>
  </si>
  <si>
    <t>-535903055</t>
  </si>
  <si>
    <t>781</t>
  </si>
  <si>
    <t>Dokončovací práce - obklady</t>
  </si>
  <si>
    <t>148</t>
  </si>
  <si>
    <t>781121011</t>
  </si>
  <si>
    <t>Nátěr penetrační na stěnu</t>
  </si>
  <si>
    <t>886513974</t>
  </si>
  <si>
    <t>"M.č. 1.7" (3,43+0,65+0,175+4,65+0,175*2+0,15)*1,6+2,65*0,63+0,25*0,97</t>
  </si>
  <si>
    <t>"M.č. 1.8" 2,1*0,63+(3,2+0,05+2,2+2,15-0,8)*1,6+(0,6*2+0,7*2)*1,21+0,25*0,97+(0,6*0,11+0,7*0,11)</t>
  </si>
  <si>
    <t>"M.č. 1.9" (2,2*2+1,14*2-0,8)*1,6+0,15*0,75</t>
  </si>
  <si>
    <t>149</t>
  </si>
  <si>
    <t>781131112</t>
  </si>
  <si>
    <t>Izolace pod obklad nátěrem nebo stěrkou ve dvou vrstvách</t>
  </si>
  <si>
    <t>-397502922</t>
  </si>
  <si>
    <t>"U sprchy" (0,7*2+0,1)*1,6</t>
  </si>
  <si>
    <t>150</t>
  </si>
  <si>
    <t>781131232</t>
  </si>
  <si>
    <t>Izolace pod obklad těsnícími pásy pro styčné nebo dilatační spáry</t>
  </si>
  <si>
    <t>-932128019</t>
  </si>
  <si>
    <t>1,6*2</t>
  </si>
  <si>
    <t>151</t>
  </si>
  <si>
    <t>781131241</t>
  </si>
  <si>
    <t>Izolace pod obklad těsnícími pásy vnitřní kout</t>
  </si>
  <si>
    <t>-1984069649</t>
  </si>
  <si>
    <t>152</t>
  </si>
  <si>
    <t>781131251</t>
  </si>
  <si>
    <t>Izolace pod obklad těsnící manžetou pro prostupy potrubí</t>
  </si>
  <si>
    <t>-653732639</t>
  </si>
  <si>
    <t>153</t>
  </si>
  <si>
    <t>781131264</t>
  </si>
  <si>
    <t>Izolace pod obklad těsnícími pásy mezi podlahou a stěnou</t>
  </si>
  <si>
    <t>-1754898493</t>
  </si>
  <si>
    <t>"U sprchy" (0,7*2+0,1)</t>
  </si>
  <si>
    <t>154</t>
  </si>
  <si>
    <t>781151031</t>
  </si>
  <si>
    <t>Celoplošné vyrovnání podkladu stěrkou tl 3 mm</t>
  </si>
  <si>
    <t>-795588363</t>
  </si>
  <si>
    <t>155</t>
  </si>
  <si>
    <t>781151041</t>
  </si>
  <si>
    <t>Příplatek k cenám celoplošné vyrovnání stěrkou za každý další 1 mm přes tl  3 mm</t>
  </si>
  <si>
    <t>1699293440</t>
  </si>
  <si>
    <t>"Předpoklad 50 %"42,216/2</t>
  </si>
  <si>
    <t>156</t>
  </si>
  <si>
    <t>781474113</t>
  </si>
  <si>
    <t>Montáž obkladů vnitřních keramických hladkých do 19 ks/m2 lepených flexibilním lepidlem</t>
  </si>
  <si>
    <t>-1149242023</t>
  </si>
  <si>
    <t>157</t>
  </si>
  <si>
    <t>597610711</t>
  </si>
  <si>
    <t>obklad keramický hladký glazovaný 198/398/7 mm (např. Rako Color One WAAMB012)</t>
  </si>
  <si>
    <t>1996004150</t>
  </si>
  <si>
    <t>42,216/8*5*1,1</t>
  </si>
  <si>
    <t>158</t>
  </si>
  <si>
    <t>597610712</t>
  </si>
  <si>
    <t>obklad keramický hladký glazovaný 198/398/7 mm (např. Rako Color One WAAMB222)</t>
  </si>
  <si>
    <t>-1071222276</t>
  </si>
  <si>
    <t>42,216/8*3*1,1</t>
  </si>
  <si>
    <t>159</t>
  </si>
  <si>
    <t>781477111</t>
  </si>
  <si>
    <t>Příplatek k montáži obkladů vnitřních keramických hladkých za plochu do 10 m2</t>
  </si>
  <si>
    <t>406517778</t>
  </si>
  <si>
    <t>"M.č. 1.9" (2,2*2+1,14*2-0,8)*1,6</t>
  </si>
  <si>
    <t>160</t>
  </si>
  <si>
    <t>781491021</t>
  </si>
  <si>
    <t>Montáž zrcadel plochy do 1 m2 lepených silikonovým tmelem na keramický obklad</t>
  </si>
  <si>
    <t>-1030837333</t>
  </si>
  <si>
    <t>"D4" 0,4*0,4*6</t>
  </si>
  <si>
    <t>161</t>
  </si>
  <si>
    <t>63465124</t>
  </si>
  <si>
    <t>zrcadlo nemontované čiré tl 4mm max rozměr 3210x2250mm</t>
  </si>
  <si>
    <t>280083555</t>
  </si>
  <si>
    <t>0,96*1,2</t>
  </si>
  <si>
    <t>162</t>
  </si>
  <si>
    <t>781492-010</t>
  </si>
  <si>
    <t>Zabroušení hran zrcalla s fazetou</t>
  </si>
  <si>
    <t>-360102135</t>
  </si>
  <si>
    <t>"D4" 0,4*4*6</t>
  </si>
  <si>
    <t>163</t>
  </si>
  <si>
    <t>781493611</t>
  </si>
  <si>
    <t>Montáž vanových plastových dvířek s rámem lepených</t>
  </si>
  <si>
    <t>-238489688</t>
  </si>
  <si>
    <t>"U2" 1</t>
  </si>
  <si>
    <t>"U3" 1</t>
  </si>
  <si>
    <t>"Pod sprchou" 1</t>
  </si>
  <si>
    <t>164</t>
  </si>
  <si>
    <t>56245725</t>
  </si>
  <si>
    <t>dvířka vanová bílá 150x200mm</t>
  </si>
  <si>
    <t>-448794990</t>
  </si>
  <si>
    <t>165</t>
  </si>
  <si>
    <t>56245724</t>
  </si>
  <si>
    <t>dvířka vanová bílá 200x200mm</t>
  </si>
  <si>
    <t>765829668</t>
  </si>
  <si>
    <t>166</t>
  </si>
  <si>
    <t>56245721</t>
  </si>
  <si>
    <t>dvířka vanová bílá 300x300mm</t>
  </si>
  <si>
    <t>659979999</t>
  </si>
  <si>
    <t>167</t>
  </si>
  <si>
    <t>781494112-R</t>
  </si>
  <si>
    <t>Eloxované Al profily rohové lepené flexibilním lepidlem</t>
  </si>
  <si>
    <t>-1930184056</t>
  </si>
  <si>
    <t>"M.č. 1.7" 1,6*6+1,21</t>
  </si>
  <si>
    <t>"M.č. 1.8" 1,21*2</t>
  </si>
  <si>
    <t>"M.č. 1.9" 1,6+0,75</t>
  </si>
  <si>
    <t>168</t>
  </si>
  <si>
    <t>781495115</t>
  </si>
  <si>
    <t>Spárování vnitřních obkladů silikonem</t>
  </si>
  <si>
    <t>1132663477</t>
  </si>
  <si>
    <t>Mezi obkladem a dlažbou :</t>
  </si>
  <si>
    <t>"M.č. 1.7" (3,43+0,65+0,175+4,65+0,175*2+0,15)+2,65</t>
  </si>
  <si>
    <t>"M.č. 1.8" 2,1+(3,2+0,05+2,2+2,15-0,8)+(0,6*2+0,7*2)</t>
  </si>
  <si>
    <t>169</t>
  </si>
  <si>
    <t>998781101</t>
  </si>
  <si>
    <t>Přesun hmot tonážní pro obklady keramické v objektech v do 6 m</t>
  </si>
  <si>
    <t>-2001697900</t>
  </si>
  <si>
    <t>170</t>
  </si>
  <si>
    <t>998781181</t>
  </si>
  <si>
    <t>Příplatek k přesunu hmot tonážní 781 prováděný bez použití mechanizace</t>
  </si>
  <si>
    <t>625687461</t>
  </si>
  <si>
    <t>783</t>
  </si>
  <si>
    <t>Dokončovací práce - nátěry</t>
  </si>
  <si>
    <t>171</t>
  </si>
  <si>
    <t>783314101</t>
  </si>
  <si>
    <t>Základní jednonásobný syntetický nátěr zámečnických konstrukcí</t>
  </si>
  <si>
    <t>1873103232</t>
  </si>
  <si>
    <t>"L 50/50 - dvojnásobně" 1,1*2*0,05*4*2</t>
  </si>
  <si>
    <t>172</t>
  </si>
  <si>
    <t>783601441</t>
  </si>
  <si>
    <t>Ometením litinových otopných těles před provedením nátěru</t>
  </si>
  <si>
    <t>2126427341</t>
  </si>
  <si>
    <t>"U7" 0,15*0,44*2*1,2*(28+22)</t>
  </si>
  <si>
    <t>173</t>
  </si>
  <si>
    <t>783606821</t>
  </si>
  <si>
    <t>Odstranění nátěrů z litinových otopných těles obroušením</t>
  </si>
  <si>
    <t>700857652</t>
  </si>
  <si>
    <t>174</t>
  </si>
  <si>
    <t>783606861</t>
  </si>
  <si>
    <t>Odstranění nátěrů z potrubí DN do 50 mm obroušením</t>
  </si>
  <si>
    <t>-1536186940</t>
  </si>
  <si>
    <t>"U7" 3</t>
  </si>
  <si>
    <t>175</t>
  </si>
  <si>
    <t>783614141</t>
  </si>
  <si>
    <t>Základní jednonásobný syntetický nátěr litinových otopných těles</t>
  </si>
  <si>
    <t>-790896712</t>
  </si>
  <si>
    <t>176</t>
  </si>
  <si>
    <t>783614551</t>
  </si>
  <si>
    <t>Základní jednonásobný syntetický nátěr potrubí DN do 50 mm</t>
  </si>
  <si>
    <t>-772528985</t>
  </si>
  <si>
    <t>177</t>
  </si>
  <si>
    <t>783617147</t>
  </si>
  <si>
    <t>Krycí dvojnásobný syntetický nátěr litinových otopných těles</t>
  </si>
  <si>
    <t>-2050098130</t>
  </si>
  <si>
    <t>178</t>
  </si>
  <si>
    <t>783617611</t>
  </si>
  <si>
    <t>Krycí dvojnásobný syntetický nátěr potrubí DN do 50 mm</t>
  </si>
  <si>
    <t>-1778559833</t>
  </si>
  <si>
    <t>784</t>
  </si>
  <si>
    <t>Dokončovací práce - malby a tapety</t>
  </si>
  <si>
    <t>179</t>
  </si>
  <si>
    <t>784121001</t>
  </si>
  <si>
    <t>Oškrabání malby v mísnostech výšky do 3,80 m</t>
  </si>
  <si>
    <t>170767529</t>
  </si>
  <si>
    <t>"Plocha neobložených stěn" ((3,43+2,45+4,5+0,15+2,15+2,2+3,2+0,05)+(1,14*2+2,2*2))*(3-1,6)</t>
  </si>
  <si>
    <t>"Stropy" 20,9</t>
  </si>
  <si>
    <t>180</t>
  </si>
  <si>
    <t>784131101</t>
  </si>
  <si>
    <t>Odstranění linkrustace v místnostech výšky do 3,80 m</t>
  </si>
  <si>
    <t>-1294769000</t>
  </si>
  <si>
    <t>"Nátěr olejový" (4,65+0,175*2)*1,3</t>
  </si>
  <si>
    <t>181</t>
  </si>
  <si>
    <t>784161301</t>
  </si>
  <si>
    <t>Lokální vyrovnání podkladu disperzní stěrkou plochy do 0,1 m2 v místnostech výšky do 3,80 m</t>
  </si>
  <si>
    <t>-1981288119</t>
  </si>
  <si>
    <t>"Ohdad" 5</t>
  </si>
  <si>
    <t>182</t>
  </si>
  <si>
    <t>784171111</t>
  </si>
  <si>
    <t>Zakrytí vnitřních ploch stěn v místnostech výšky do 3,80 m</t>
  </si>
  <si>
    <t>1912743710</t>
  </si>
  <si>
    <t>"Obklady" 42,216</t>
  </si>
  <si>
    <t>"Topení" (1,7+1,33)*(0,44+0,25)+0,44*0,25*2*2</t>
  </si>
  <si>
    <t>"Okna a dveře (včetně pouzdra posuvných dveří)" 1,64*2,05+0,99*2,04+1,17*2,36*4+0,8*2,02*3</t>
  </si>
  <si>
    <t>183</t>
  </si>
  <si>
    <t>58124844</t>
  </si>
  <si>
    <t>fólie pro malířské potřeby zakrývací tl 25µ 4x5m</t>
  </si>
  <si>
    <t>389306627</t>
  </si>
  <si>
    <t>66,021*1,2</t>
  </si>
  <si>
    <t>184</t>
  </si>
  <si>
    <t>784181101</t>
  </si>
  <si>
    <t>Základní akrylátová jednonásobná bezbarvá penetrace podkladu v místnostech výšky do 3,80 m</t>
  </si>
  <si>
    <t>-2080142097</t>
  </si>
  <si>
    <t>"Strop" 20,9</t>
  </si>
  <si>
    <t>185</t>
  </si>
  <si>
    <t>784221101</t>
  </si>
  <si>
    <t>Dvojnásobné bílé malby ze směsí za sucha dobře otěruvzdorných v místnostech do 3,80 m</t>
  </si>
  <si>
    <t>1928422093</t>
  </si>
  <si>
    <t>186</t>
  </si>
  <si>
    <t>784221133</t>
  </si>
  <si>
    <t>Příplatek k cenám 2x maleb za sucha otěruvzdorných za provádění styku 2 barev</t>
  </si>
  <si>
    <t>-421414065</t>
  </si>
  <si>
    <t>"Rozhraní barev pod stropem" (3,43+2,45+4,5+0,15+2,15+2,2+3,2+0,05+0,25*2+1,4)+(1,14*2+2,2*2)</t>
  </si>
  <si>
    <t>187</t>
  </si>
  <si>
    <t>784221155</t>
  </si>
  <si>
    <t>Příplatek k cenám 2x maleb za sucha otěruvzdorných za barevnou malbu v odstínu sytém</t>
  </si>
  <si>
    <t>-1199246835</t>
  </si>
  <si>
    <t>VRN</t>
  </si>
  <si>
    <t>Vedlejší rozpočtové náklady</t>
  </si>
  <si>
    <t>VRN3</t>
  </si>
  <si>
    <t>Zařízení staveniště</t>
  </si>
  <si>
    <t>188</t>
  </si>
  <si>
    <t>030001000</t>
  </si>
  <si>
    <t>1024</t>
  </si>
  <si>
    <t>402515129</t>
  </si>
  <si>
    <t>VRN7</t>
  </si>
  <si>
    <t>Provozní vlivy</t>
  </si>
  <si>
    <t>189</t>
  </si>
  <si>
    <t>070001000</t>
  </si>
  <si>
    <t>1972815495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</si>
</sst>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8</v>
      </c>
      <c r="BT3" s="16" t="s">
        <v>9</v>
      </c>
    </row>
    <row r="4" spans="1:74" s="1" customFormat="1" ht="24.95" customHeight="1">
      <c r="B4" s="20"/>
      <c r="C4" s="21"/>
      <c r="D4" s="22" t="s">
        <v>10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11</v>
      </c>
      <c r="BE4" s="24" t="s">
        <v>12</v>
      </c>
      <c r="BS4" s="16" t="s">
        <v>13</v>
      </c>
    </row>
    <row r="5" spans="1:74" s="1" customFormat="1" ht="12" customHeight="1">
      <c r="B5" s="20"/>
      <c r="C5" s="21"/>
      <c r="D5" s="25" t="s">
        <v>14</v>
      </c>
      <c r="E5" s="21"/>
      <c r="F5" s="21"/>
      <c r="G5" s="21"/>
      <c r="H5" s="21"/>
      <c r="I5" s="21"/>
      <c r="J5" s="21"/>
      <c r="K5" s="237" t="s">
        <v>15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1"/>
      <c r="AQ5" s="21"/>
      <c r="AR5" s="19"/>
      <c r="BE5" s="234" t="s">
        <v>16</v>
      </c>
      <c r="BS5" s="16" t="s">
        <v>6</v>
      </c>
    </row>
    <row r="6" spans="1:74" s="1" customFormat="1" ht="36.950000000000003" customHeight="1">
      <c r="B6" s="20"/>
      <c r="C6" s="21"/>
      <c r="D6" s="27" t="s">
        <v>17</v>
      </c>
      <c r="E6" s="21"/>
      <c r="F6" s="21"/>
      <c r="G6" s="21"/>
      <c r="H6" s="21"/>
      <c r="I6" s="21"/>
      <c r="J6" s="21"/>
      <c r="K6" s="239" t="s">
        <v>18</v>
      </c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1"/>
      <c r="AQ6" s="21"/>
      <c r="AR6" s="19"/>
      <c r="BE6" s="235"/>
      <c r="BS6" s="16" t="s">
        <v>6</v>
      </c>
    </row>
    <row r="7" spans="1:74" s="1" customFormat="1" ht="12" customHeight="1">
      <c r="B7" s="20"/>
      <c r="C7" s="21"/>
      <c r="D7" s="28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20</v>
      </c>
      <c r="AL7" s="21"/>
      <c r="AM7" s="21"/>
      <c r="AN7" s="26" t="s">
        <v>1</v>
      </c>
      <c r="AO7" s="21"/>
      <c r="AP7" s="21"/>
      <c r="AQ7" s="21"/>
      <c r="AR7" s="19"/>
      <c r="BE7" s="235"/>
      <c r="BS7" s="16" t="s">
        <v>6</v>
      </c>
    </row>
    <row r="8" spans="1:74" s="1" customFormat="1" ht="12" customHeight="1">
      <c r="B8" s="20"/>
      <c r="C8" s="21"/>
      <c r="D8" s="28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23</v>
      </c>
      <c r="AL8" s="21"/>
      <c r="AM8" s="21"/>
      <c r="AN8" s="29" t="s">
        <v>24</v>
      </c>
      <c r="AO8" s="21"/>
      <c r="AP8" s="21"/>
      <c r="AQ8" s="21"/>
      <c r="AR8" s="19"/>
      <c r="BE8" s="235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5"/>
      <c r="BS9" s="16" t="s">
        <v>6</v>
      </c>
    </row>
    <row r="10" spans="1:74" s="1" customFormat="1" ht="12" customHeight="1">
      <c r="B10" s="20"/>
      <c r="C10" s="21"/>
      <c r="D10" s="28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26</v>
      </c>
      <c r="AL10" s="21"/>
      <c r="AM10" s="21"/>
      <c r="AN10" s="26" t="s">
        <v>1</v>
      </c>
      <c r="AO10" s="21"/>
      <c r="AP10" s="21"/>
      <c r="AQ10" s="21"/>
      <c r="AR10" s="19"/>
      <c r="BE10" s="235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1</v>
      </c>
      <c r="AO11" s="21"/>
      <c r="AP11" s="21"/>
      <c r="AQ11" s="21"/>
      <c r="AR11" s="19"/>
      <c r="BE11" s="235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5"/>
      <c r="BS12" s="16" t="s">
        <v>6</v>
      </c>
    </row>
    <row r="13" spans="1:74" s="1" customFormat="1" ht="12" customHeight="1">
      <c r="B13" s="20"/>
      <c r="C13" s="21"/>
      <c r="D13" s="28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26</v>
      </c>
      <c r="AL13" s="21"/>
      <c r="AM13" s="21"/>
      <c r="AN13" s="30" t="s">
        <v>30</v>
      </c>
      <c r="AO13" s="21"/>
      <c r="AP13" s="21"/>
      <c r="AQ13" s="21"/>
      <c r="AR13" s="19"/>
      <c r="BE13" s="235"/>
      <c r="BS13" s="16" t="s">
        <v>6</v>
      </c>
    </row>
    <row r="14" spans="1:74" ht="12.75">
      <c r="B14" s="20"/>
      <c r="C14" s="21"/>
      <c r="D14" s="21"/>
      <c r="E14" s="240" t="s">
        <v>30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8" t="s">
        <v>28</v>
      </c>
      <c r="AL14" s="21"/>
      <c r="AM14" s="21"/>
      <c r="AN14" s="30" t="s">
        <v>30</v>
      </c>
      <c r="AO14" s="21"/>
      <c r="AP14" s="21"/>
      <c r="AQ14" s="21"/>
      <c r="AR14" s="19"/>
      <c r="BE14" s="235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5"/>
      <c r="BS15" s="16" t="s">
        <v>4</v>
      </c>
    </row>
    <row r="16" spans="1:74" s="1" customFormat="1" ht="12" customHeight="1">
      <c r="B16" s="20"/>
      <c r="C16" s="21"/>
      <c r="D16" s="28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26</v>
      </c>
      <c r="AL16" s="21"/>
      <c r="AM16" s="21"/>
      <c r="AN16" s="26" t="s">
        <v>1</v>
      </c>
      <c r="AO16" s="21"/>
      <c r="AP16" s="21"/>
      <c r="AQ16" s="21"/>
      <c r="AR16" s="19"/>
      <c r="BE16" s="235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32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235"/>
      <c r="BS17" s="16" t="s">
        <v>33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5"/>
      <c r="BS18" s="16" t="s">
        <v>8</v>
      </c>
    </row>
    <row r="19" spans="1:71" s="1" customFormat="1" ht="12" customHeight="1">
      <c r="B19" s="20"/>
      <c r="C19" s="21"/>
      <c r="D19" s="28" t="s">
        <v>34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26</v>
      </c>
      <c r="AL19" s="21"/>
      <c r="AM19" s="21"/>
      <c r="AN19" s="26" t="s">
        <v>1</v>
      </c>
      <c r="AO19" s="21"/>
      <c r="AP19" s="21"/>
      <c r="AQ19" s="21"/>
      <c r="AR19" s="19"/>
      <c r="BE19" s="235"/>
      <c r="BS19" s="16" t="s">
        <v>8</v>
      </c>
    </row>
    <row r="20" spans="1:71" s="1" customFormat="1" ht="18.399999999999999" customHeight="1">
      <c r="B20" s="20"/>
      <c r="C20" s="21"/>
      <c r="D20" s="21"/>
      <c r="E20" s="26" t="s">
        <v>35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235"/>
      <c r="BS20" s="16" t="s">
        <v>33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5"/>
    </row>
    <row r="22" spans="1:71" s="1" customFormat="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5"/>
    </row>
    <row r="23" spans="1:71" s="1" customFormat="1" ht="16.5" customHeight="1">
      <c r="B23" s="20"/>
      <c r="C23" s="21"/>
      <c r="D23" s="21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1"/>
      <c r="AP23" s="21"/>
      <c r="AQ23" s="21"/>
      <c r="AR23" s="19"/>
      <c r="BE23" s="235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5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5"/>
    </row>
    <row r="26" spans="1:71" s="2" customFormat="1" ht="25.9" customHeight="1">
      <c r="A26" s="33"/>
      <c r="B26" s="34"/>
      <c r="C26" s="35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3">
        <f>ROUND(AG94,0)</f>
        <v>0</v>
      </c>
      <c r="AL26" s="244"/>
      <c r="AM26" s="244"/>
      <c r="AN26" s="244"/>
      <c r="AO26" s="244"/>
      <c r="AP26" s="35"/>
      <c r="AQ26" s="35"/>
      <c r="AR26" s="38"/>
      <c r="BE26" s="235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35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45" t="s">
        <v>38</v>
      </c>
      <c r="M28" s="245"/>
      <c r="N28" s="245"/>
      <c r="O28" s="245"/>
      <c r="P28" s="245"/>
      <c r="Q28" s="35"/>
      <c r="R28" s="35"/>
      <c r="S28" s="35"/>
      <c r="T28" s="35"/>
      <c r="U28" s="35"/>
      <c r="V28" s="35"/>
      <c r="W28" s="245" t="s">
        <v>39</v>
      </c>
      <c r="X28" s="245"/>
      <c r="Y28" s="245"/>
      <c r="Z28" s="245"/>
      <c r="AA28" s="245"/>
      <c r="AB28" s="245"/>
      <c r="AC28" s="245"/>
      <c r="AD28" s="245"/>
      <c r="AE28" s="245"/>
      <c r="AF28" s="35"/>
      <c r="AG28" s="35"/>
      <c r="AH28" s="35"/>
      <c r="AI28" s="35"/>
      <c r="AJ28" s="35"/>
      <c r="AK28" s="245" t="s">
        <v>40</v>
      </c>
      <c r="AL28" s="245"/>
      <c r="AM28" s="245"/>
      <c r="AN28" s="245"/>
      <c r="AO28" s="245"/>
      <c r="AP28" s="35"/>
      <c r="AQ28" s="35"/>
      <c r="AR28" s="38"/>
      <c r="BE28" s="235"/>
    </row>
    <row r="29" spans="1:71" s="3" customFormat="1" ht="14.45" customHeight="1">
      <c r="B29" s="39"/>
      <c r="C29" s="40"/>
      <c r="D29" s="28" t="s">
        <v>41</v>
      </c>
      <c r="E29" s="40"/>
      <c r="F29" s="28" t="s">
        <v>42</v>
      </c>
      <c r="G29" s="40"/>
      <c r="H29" s="40"/>
      <c r="I29" s="40"/>
      <c r="J29" s="40"/>
      <c r="K29" s="40"/>
      <c r="L29" s="248">
        <v>0.21</v>
      </c>
      <c r="M29" s="247"/>
      <c r="N29" s="247"/>
      <c r="O29" s="247"/>
      <c r="P29" s="247"/>
      <c r="Q29" s="40"/>
      <c r="R29" s="40"/>
      <c r="S29" s="40"/>
      <c r="T29" s="40"/>
      <c r="U29" s="40"/>
      <c r="V29" s="40"/>
      <c r="W29" s="246">
        <f>ROUND(AZ94, 0)</f>
        <v>0</v>
      </c>
      <c r="X29" s="247"/>
      <c r="Y29" s="247"/>
      <c r="Z29" s="247"/>
      <c r="AA29" s="247"/>
      <c r="AB29" s="247"/>
      <c r="AC29" s="247"/>
      <c r="AD29" s="247"/>
      <c r="AE29" s="247"/>
      <c r="AF29" s="40"/>
      <c r="AG29" s="40"/>
      <c r="AH29" s="40"/>
      <c r="AI29" s="40"/>
      <c r="AJ29" s="40"/>
      <c r="AK29" s="246">
        <f>ROUND(AV94, 0)</f>
        <v>0</v>
      </c>
      <c r="AL29" s="247"/>
      <c r="AM29" s="247"/>
      <c r="AN29" s="247"/>
      <c r="AO29" s="247"/>
      <c r="AP29" s="40"/>
      <c r="AQ29" s="40"/>
      <c r="AR29" s="41"/>
      <c r="BE29" s="236"/>
    </row>
    <row r="30" spans="1:71" s="3" customFormat="1" ht="14.45" customHeight="1">
      <c r="B30" s="39"/>
      <c r="C30" s="40"/>
      <c r="D30" s="40"/>
      <c r="E30" s="40"/>
      <c r="F30" s="28" t="s">
        <v>43</v>
      </c>
      <c r="G30" s="40"/>
      <c r="H30" s="40"/>
      <c r="I30" s="40"/>
      <c r="J30" s="40"/>
      <c r="K30" s="40"/>
      <c r="L30" s="248">
        <v>0.15</v>
      </c>
      <c r="M30" s="247"/>
      <c r="N30" s="247"/>
      <c r="O30" s="247"/>
      <c r="P30" s="247"/>
      <c r="Q30" s="40"/>
      <c r="R30" s="40"/>
      <c r="S30" s="40"/>
      <c r="T30" s="40"/>
      <c r="U30" s="40"/>
      <c r="V30" s="40"/>
      <c r="W30" s="246">
        <f>ROUND(BA94, 0)</f>
        <v>0</v>
      </c>
      <c r="X30" s="247"/>
      <c r="Y30" s="247"/>
      <c r="Z30" s="247"/>
      <c r="AA30" s="247"/>
      <c r="AB30" s="247"/>
      <c r="AC30" s="247"/>
      <c r="AD30" s="247"/>
      <c r="AE30" s="247"/>
      <c r="AF30" s="40"/>
      <c r="AG30" s="40"/>
      <c r="AH30" s="40"/>
      <c r="AI30" s="40"/>
      <c r="AJ30" s="40"/>
      <c r="AK30" s="246">
        <f>ROUND(AW94, 0)</f>
        <v>0</v>
      </c>
      <c r="AL30" s="247"/>
      <c r="AM30" s="247"/>
      <c r="AN30" s="247"/>
      <c r="AO30" s="247"/>
      <c r="AP30" s="40"/>
      <c r="AQ30" s="40"/>
      <c r="AR30" s="41"/>
      <c r="BE30" s="236"/>
    </row>
    <row r="31" spans="1:71" s="3" customFormat="1" ht="14.45" hidden="1" customHeight="1">
      <c r="B31" s="39"/>
      <c r="C31" s="40"/>
      <c r="D31" s="40"/>
      <c r="E31" s="40"/>
      <c r="F31" s="28" t="s">
        <v>44</v>
      </c>
      <c r="G31" s="40"/>
      <c r="H31" s="40"/>
      <c r="I31" s="40"/>
      <c r="J31" s="40"/>
      <c r="K31" s="40"/>
      <c r="L31" s="248">
        <v>0.21</v>
      </c>
      <c r="M31" s="247"/>
      <c r="N31" s="247"/>
      <c r="O31" s="247"/>
      <c r="P31" s="247"/>
      <c r="Q31" s="40"/>
      <c r="R31" s="40"/>
      <c r="S31" s="40"/>
      <c r="T31" s="40"/>
      <c r="U31" s="40"/>
      <c r="V31" s="40"/>
      <c r="W31" s="246">
        <f>ROUND(BB94, 0)</f>
        <v>0</v>
      </c>
      <c r="X31" s="247"/>
      <c r="Y31" s="247"/>
      <c r="Z31" s="247"/>
      <c r="AA31" s="247"/>
      <c r="AB31" s="247"/>
      <c r="AC31" s="247"/>
      <c r="AD31" s="247"/>
      <c r="AE31" s="247"/>
      <c r="AF31" s="40"/>
      <c r="AG31" s="40"/>
      <c r="AH31" s="40"/>
      <c r="AI31" s="40"/>
      <c r="AJ31" s="40"/>
      <c r="AK31" s="246">
        <v>0</v>
      </c>
      <c r="AL31" s="247"/>
      <c r="AM31" s="247"/>
      <c r="AN31" s="247"/>
      <c r="AO31" s="247"/>
      <c r="AP31" s="40"/>
      <c r="AQ31" s="40"/>
      <c r="AR31" s="41"/>
      <c r="BE31" s="236"/>
    </row>
    <row r="32" spans="1:71" s="3" customFormat="1" ht="14.45" hidden="1" customHeight="1">
      <c r="B32" s="39"/>
      <c r="C32" s="40"/>
      <c r="D32" s="40"/>
      <c r="E32" s="40"/>
      <c r="F32" s="28" t="s">
        <v>45</v>
      </c>
      <c r="G32" s="40"/>
      <c r="H32" s="40"/>
      <c r="I32" s="40"/>
      <c r="J32" s="40"/>
      <c r="K32" s="40"/>
      <c r="L32" s="248">
        <v>0.15</v>
      </c>
      <c r="M32" s="247"/>
      <c r="N32" s="247"/>
      <c r="O32" s="247"/>
      <c r="P32" s="247"/>
      <c r="Q32" s="40"/>
      <c r="R32" s="40"/>
      <c r="S32" s="40"/>
      <c r="T32" s="40"/>
      <c r="U32" s="40"/>
      <c r="V32" s="40"/>
      <c r="W32" s="246">
        <f>ROUND(BC94, 0)</f>
        <v>0</v>
      </c>
      <c r="X32" s="247"/>
      <c r="Y32" s="247"/>
      <c r="Z32" s="247"/>
      <c r="AA32" s="247"/>
      <c r="AB32" s="247"/>
      <c r="AC32" s="247"/>
      <c r="AD32" s="247"/>
      <c r="AE32" s="247"/>
      <c r="AF32" s="40"/>
      <c r="AG32" s="40"/>
      <c r="AH32" s="40"/>
      <c r="AI32" s="40"/>
      <c r="AJ32" s="40"/>
      <c r="AK32" s="246">
        <v>0</v>
      </c>
      <c r="AL32" s="247"/>
      <c r="AM32" s="247"/>
      <c r="AN32" s="247"/>
      <c r="AO32" s="247"/>
      <c r="AP32" s="40"/>
      <c r="AQ32" s="40"/>
      <c r="AR32" s="41"/>
      <c r="BE32" s="236"/>
    </row>
    <row r="33" spans="1:57" s="3" customFormat="1" ht="14.45" hidden="1" customHeight="1">
      <c r="B33" s="39"/>
      <c r="C33" s="40"/>
      <c r="D33" s="40"/>
      <c r="E33" s="40"/>
      <c r="F33" s="28" t="s">
        <v>46</v>
      </c>
      <c r="G33" s="40"/>
      <c r="H33" s="40"/>
      <c r="I33" s="40"/>
      <c r="J33" s="40"/>
      <c r="K33" s="40"/>
      <c r="L33" s="248">
        <v>0</v>
      </c>
      <c r="M33" s="247"/>
      <c r="N33" s="247"/>
      <c r="O33" s="247"/>
      <c r="P33" s="247"/>
      <c r="Q33" s="40"/>
      <c r="R33" s="40"/>
      <c r="S33" s="40"/>
      <c r="T33" s="40"/>
      <c r="U33" s="40"/>
      <c r="V33" s="40"/>
      <c r="W33" s="246">
        <f>ROUND(BD94, 0)</f>
        <v>0</v>
      </c>
      <c r="X33" s="247"/>
      <c r="Y33" s="247"/>
      <c r="Z33" s="247"/>
      <c r="AA33" s="247"/>
      <c r="AB33" s="247"/>
      <c r="AC33" s="247"/>
      <c r="AD33" s="247"/>
      <c r="AE33" s="247"/>
      <c r="AF33" s="40"/>
      <c r="AG33" s="40"/>
      <c r="AH33" s="40"/>
      <c r="AI33" s="40"/>
      <c r="AJ33" s="40"/>
      <c r="AK33" s="246">
        <v>0</v>
      </c>
      <c r="AL33" s="247"/>
      <c r="AM33" s="247"/>
      <c r="AN33" s="247"/>
      <c r="AO33" s="247"/>
      <c r="AP33" s="40"/>
      <c r="AQ33" s="40"/>
      <c r="AR33" s="41"/>
      <c r="BE33" s="236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35"/>
    </row>
    <row r="35" spans="1:57" s="2" customFormat="1" ht="25.9" customHeight="1">
      <c r="A35" s="33"/>
      <c r="B35" s="34"/>
      <c r="C35" s="42"/>
      <c r="D35" s="43" t="s">
        <v>47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48</v>
      </c>
      <c r="U35" s="44"/>
      <c r="V35" s="44"/>
      <c r="W35" s="44"/>
      <c r="X35" s="249" t="s">
        <v>49</v>
      </c>
      <c r="Y35" s="250"/>
      <c r="Z35" s="250"/>
      <c r="AA35" s="250"/>
      <c r="AB35" s="250"/>
      <c r="AC35" s="44"/>
      <c r="AD35" s="44"/>
      <c r="AE35" s="44"/>
      <c r="AF35" s="44"/>
      <c r="AG35" s="44"/>
      <c r="AH35" s="44"/>
      <c r="AI35" s="44"/>
      <c r="AJ35" s="44"/>
      <c r="AK35" s="251">
        <f>SUM(AK26:AK33)</f>
        <v>0</v>
      </c>
      <c r="AL35" s="250"/>
      <c r="AM35" s="250"/>
      <c r="AN35" s="250"/>
      <c r="AO35" s="252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50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51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52</v>
      </c>
      <c r="AI60" s="37"/>
      <c r="AJ60" s="37"/>
      <c r="AK60" s="37"/>
      <c r="AL60" s="37"/>
      <c r="AM60" s="51" t="s">
        <v>53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54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55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52</v>
      </c>
      <c r="AI75" s="37"/>
      <c r="AJ75" s="37"/>
      <c r="AK75" s="37"/>
      <c r="AL75" s="37"/>
      <c r="AM75" s="51" t="s">
        <v>53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0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0" s="2" customFormat="1" ht="24.95" customHeight="1">
      <c r="A82" s="33"/>
      <c r="B82" s="34"/>
      <c r="C82" s="22" t="s">
        <v>56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>
      <c r="B84" s="57"/>
      <c r="C84" s="28" t="s">
        <v>14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2021-023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0" s="5" customFormat="1" ht="36.950000000000003" customHeight="1">
      <c r="B85" s="60"/>
      <c r="C85" s="61" t="s">
        <v>17</v>
      </c>
      <c r="D85" s="62"/>
      <c r="E85" s="62"/>
      <c r="F85" s="62"/>
      <c r="G85" s="62"/>
      <c r="H85" s="62"/>
      <c r="I85" s="62"/>
      <c r="J85" s="62"/>
      <c r="K85" s="62"/>
      <c r="L85" s="253" t="str">
        <f>K6</f>
        <v>MŠ Lidická, č.p.625, Strakonice - rekonstrukce sociálního zařízení pro děti v severním pavilonu</v>
      </c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62"/>
      <c r="AQ85" s="62"/>
      <c r="AR85" s="63"/>
    </row>
    <row r="86" spans="1:90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>
      <c r="A87" s="33"/>
      <c r="B87" s="34"/>
      <c r="C87" s="28" t="s">
        <v>21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Strakonice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23</v>
      </c>
      <c r="AJ87" s="35"/>
      <c r="AK87" s="35"/>
      <c r="AL87" s="35"/>
      <c r="AM87" s="255" t="str">
        <f>IF(AN8= "","",AN8)</f>
        <v>26. 3. 2021</v>
      </c>
      <c r="AN87" s="255"/>
      <c r="AO87" s="35"/>
      <c r="AP87" s="35"/>
      <c r="AQ87" s="35"/>
      <c r="AR87" s="38"/>
      <c r="BE87" s="33"/>
    </row>
    <row r="88" spans="1:90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>
      <c r="A89" s="33"/>
      <c r="B89" s="34"/>
      <c r="C89" s="28" t="s">
        <v>25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Město Strakonice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31</v>
      </c>
      <c r="AJ89" s="35"/>
      <c r="AK89" s="35"/>
      <c r="AL89" s="35"/>
      <c r="AM89" s="256" t="str">
        <f>IF(E17="","",E17)</f>
        <v>Ing. Miloš Polanka</v>
      </c>
      <c r="AN89" s="257"/>
      <c r="AO89" s="257"/>
      <c r="AP89" s="257"/>
      <c r="AQ89" s="35"/>
      <c r="AR89" s="38"/>
      <c r="AS89" s="258" t="s">
        <v>57</v>
      </c>
      <c r="AT89" s="259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0" s="2" customFormat="1" ht="15.2" customHeight="1">
      <c r="A90" s="33"/>
      <c r="B90" s="34"/>
      <c r="C90" s="28" t="s">
        <v>29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34</v>
      </c>
      <c r="AJ90" s="35"/>
      <c r="AK90" s="35"/>
      <c r="AL90" s="35"/>
      <c r="AM90" s="256" t="str">
        <f>IF(E20="","",E20)</f>
        <v>Pavel Hrba</v>
      </c>
      <c r="AN90" s="257"/>
      <c r="AO90" s="257"/>
      <c r="AP90" s="257"/>
      <c r="AQ90" s="35"/>
      <c r="AR90" s="38"/>
      <c r="AS90" s="260"/>
      <c r="AT90" s="261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0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2"/>
      <c r="AT91" s="263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0" s="2" customFormat="1" ht="29.25" customHeight="1">
      <c r="A92" s="33"/>
      <c r="B92" s="34"/>
      <c r="C92" s="264" t="s">
        <v>58</v>
      </c>
      <c r="D92" s="265"/>
      <c r="E92" s="265"/>
      <c r="F92" s="265"/>
      <c r="G92" s="265"/>
      <c r="H92" s="72"/>
      <c r="I92" s="266" t="s">
        <v>59</v>
      </c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7" t="s">
        <v>60</v>
      </c>
      <c r="AH92" s="265"/>
      <c r="AI92" s="265"/>
      <c r="AJ92" s="265"/>
      <c r="AK92" s="265"/>
      <c r="AL92" s="265"/>
      <c r="AM92" s="265"/>
      <c r="AN92" s="266" t="s">
        <v>61</v>
      </c>
      <c r="AO92" s="265"/>
      <c r="AP92" s="268"/>
      <c r="AQ92" s="73" t="s">
        <v>62</v>
      </c>
      <c r="AR92" s="38"/>
      <c r="AS92" s="74" t="s">
        <v>63</v>
      </c>
      <c r="AT92" s="75" t="s">
        <v>64</v>
      </c>
      <c r="AU92" s="75" t="s">
        <v>65</v>
      </c>
      <c r="AV92" s="75" t="s">
        <v>66</v>
      </c>
      <c r="AW92" s="75" t="s">
        <v>67</v>
      </c>
      <c r="AX92" s="75" t="s">
        <v>68</v>
      </c>
      <c r="AY92" s="75" t="s">
        <v>69</v>
      </c>
      <c r="AZ92" s="75" t="s">
        <v>70</v>
      </c>
      <c r="BA92" s="75" t="s">
        <v>71</v>
      </c>
      <c r="BB92" s="75" t="s">
        <v>72</v>
      </c>
      <c r="BC92" s="75" t="s">
        <v>73</v>
      </c>
      <c r="BD92" s="76" t="s">
        <v>74</v>
      </c>
      <c r="BE92" s="33"/>
    </row>
    <row r="93" spans="1:90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0" s="6" customFormat="1" ht="32.450000000000003" customHeight="1">
      <c r="B94" s="80"/>
      <c r="C94" s="81" t="s">
        <v>75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2">
        <f>ROUND(AG95,0)</f>
        <v>0</v>
      </c>
      <c r="AH94" s="272"/>
      <c r="AI94" s="272"/>
      <c r="AJ94" s="272"/>
      <c r="AK94" s="272"/>
      <c r="AL94" s="272"/>
      <c r="AM94" s="272"/>
      <c r="AN94" s="273">
        <f>SUM(AG94,AT94)</f>
        <v>0</v>
      </c>
      <c r="AO94" s="273"/>
      <c r="AP94" s="273"/>
      <c r="AQ94" s="84" t="s">
        <v>1</v>
      </c>
      <c r="AR94" s="85"/>
      <c r="AS94" s="86">
        <f>ROUND(AS95,0)</f>
        <v>0</v>
      </c>
      <c r="AT94" s="87">
        <f>ROUND(SUM(AV94:AW94),0)</f>
        <v>0</v>
      </c>
      <c r="AU94" s="88">
        <f>ROUND(AU95,5)</f>
        <v>0</v>
      </c>
      <c r="AV94" s="87">
        <f>ROUND(AZ94*L29,0)</f>
        <v>0</v>
      </c>
      <c r="AW94" s="87">
        <f>ROUND(BA94*L30,0)</f>
        <v>0</v>
      </c>
      <c r="AX94" s="87">
        <f>ROUND(BB94*L29,0)</f>
        <v>0</v>
      </c>
      <c r="AY94" s="87">
        <f>ROUND(BC94*L30,0)</f>
        <v>0</v>
      </c>
      <c r="AZ94" s="87">
        <f>ROUND(AZ95,0)</f>
        <v>0</v>
      </c>
      <c r="BA94" s="87">
        <f>ROUND(BA95,0)</f>
        <v>0</v>
      </c>
      <c r="BB94" s="87">
        <f>ROUND(BB95,0)</f>
        <v>0</v>
      </c>
      <c r="BC94" s="87">
        <f>ROUND(BC95,0)</f>
        <v>0</v>
      </c>
      <c r="BD94" s="89">
        <f>ROUND(BD95,0)</f>
        <v>0</v>
      </c>
      <c r="BS94" s="90" t="s">
        <v>76</v>
      </c>
      <c r="BT94" s="90" t="s">
        <v>77</v>
      </c>
      <c r="BV94" s="90" t="s">
        <v>78</v>
      </c>
      <c r="BW94" s="90" t="s">
        <v>5</v>
      </c>
      <c r="BX94" s="90" t="s">
        <v>79</v>
      </c>
      <c r="CL94" s="90" t="s">
        <v>1</v>
      </c>
    </row>
    <row r="95" spans="1:90" s="7" customFormat="1" ht="37.5" customHeight="1">
      <c r="A95" s="91" t="s">
        <v>80</v>
      </c>
      <c r="B95" s="92"/>
      <c r="C95" s="93"/>
      <c r="D95" s="271" t="s">
        <v>15</v>
      </c>
      <c r="E95" s="271"/>
      <c r="F95" s="271"/>
      <c r="G95" s="271"/>
      <c r="H95" s="271"/>
      <c r="I95" s="94"/>
      <c r="J95" s="271" t="s">
        <v>18</v>
      </c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1"/>
      <c r="AF95" s="271"/>
      <c r="AG95" s="269">
        <f>'2021-023 - MŠ Lidická, č....'!J28</f>
        <v>0</v>
      </c>
      <c r="AH95" s="270"/>
      <c r="AI95" s="270"/>
      <c r="AJ95" s="270"/>
      <c r="AK95" s="270"/>
      <c r="AL95" s="270"/>
      <c r="AM95" s="270"/>
      <c r="AN95" s="269">
        <f>SUM(AG95,AT95)</f>
        <v>0</v>
      </c>
      <c r="AO95" s="270"/>
      <c r="AP95" s="270"/>
      <c r="AQ95" s="95" t="s">
        <v>81</v>
      </c>
      <c r="AR95" s="96"/>
      <c r="AS95" s="97">
        <v>0</v>
      </c>
      <c r="AT95" s="98">
        <f>ROUND(SUM(AV95:AW95),0)</f>
        <v>0</v>
      </c>
      <c r="AU95" s="99">
        <f>'2021-023 - MŠ Lidická, č....'!P138</f>
        <v>0</v>
      </c>
      <c r="AV95" s="98">
        <f>'2021-023 - MŠ Lidická, č....'!J31</f>
        <v>0</v>
      </c>
      <c r="AW95" s="98">
        <f>'2021-023 - MŠ Lidická, č....'!J32</f>
        <v>0</v>
      </c>
      <c r="AX95" s="98">
        <f>'2021-023 - MŠ Lidická, č....'!J33</f>
        <v>0</v>
      </c>
      <c r="AY95" s="98">
        <f>'2021-023 - MŠ Lidická, č....'!J34</f>
        <v>0</v>
      </c>
      <c r="AZ95" s="98">
        <f>'2021-023 - MŠ Lidická, č....'!F31</f>
        <v>0</v>
      </c>
      <c r="BA95" s="98">
        <f>'2021-023 - MŠ Lidická, č....'!F32</f>
        <v>0</v>
      </c>
      <c r="BB95" s="98">
        <f>'2021-023 - MŠ Lidická, č....'!F33</f>
        <v>0</v>
      </c>
      <c r="BC95" s="98">
        <f>'2021-023 - MŠ Lidická, č....'!F34</f>
        <v>0</v>
      </c>
      <c r="BD95" s="100">
        <f>'2021-023 - MŠ Lidická, č....'!F35</f>
        <v>0</v>
      </c>
      <c r="BT95" s="101" t="s">
        <v>8</v>
      </c>
      <c r="BU95" s="101" t="s">
        <v>82</v>
      </c>
      <c r="BV95" s="101" t="s">
        <v>78</v>
      </c>
      <c r="BW95" s="101" t="s">
        <v>5</v>
      </c>
      <c r="BX95" s="101" t="s">
        <v>79</v>
      </c>
      <c r="CL95" s="101" t="s">
        <v>1</v>
      </c>
    </row>
    <row r="96" spans="1:90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RyrOwUrgdJC8kFHakbcRWB/dOxEqJZChexo6GAodL/6uVq9UHDOCxul1HkDmV2j+xRCdhGabKytEqqwt3L2V/w==" saltValue="5iuq0YPxrqUswa/ta0PyZJO6o4qVkRZWcDvwUKyRndhznWaw0q/yQNYzMoxOaesGFcMNSmrEZIm69m9xyhJUh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21-023 - MŠ Lidická, č.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85"/>
  <sheetViews>
    <sheetView showGridLines="0" tabSelected="1" topLeftCell="A176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5</v>
      </c>
    </row>
    <row r="3" spans="1:46" s="1" customFormat="1" ht="6.95" customHeight="1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9"/>
      <c r="AT3" s="16" t="s">
        <v>83</v>
      </c>
    </row>
    <row r="4" spans="1:46" s="1" customFormat="1" ht="24.95" customHeight="1">
      <c r="B4" s="19"/>
      <c r="D4" s="104" t="s">
        <v>84</v>
      </c>
      <c r="L4" s="19"/>
      <c r="M4" s="105" t="s">
        <v>11</v>
      </c>
      <c r="AT4" s="16" t="s">
        <v>4</v>
      </c>
    </row>
    <row r="5" spans="1:46" s="1" customFormat="1" ht="6.95" customHeight="1">
      <c r="B5" s="19"/>
      <c r="L5" s="19"/>
    </row>
    <row r="6" spans="1:46" s="2" customFormat="1" ht="12" customHeight="1">
      <c r="A6" s="33"/>
      <c r="B6" s="38"/>
      <c r="C6" s="33"/>
      <c r="D6" s="106" t="s">
        <v>17</v>
      </c>
      <c r="E6" s="33"/>
      <c r="F6" s="33"/>
      <c r="G6" s="33"/>
      <c r="H6" s="33"/>
      <c r="I6" s="33"/>
      <c r="J6" s="33"/>
      <c r="K6" s="33"/>
      <c r="L6" s="50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30" customHeight="1">
      <c r="A7" s="33"/>
      <c r="B7" s="38"/>
      <c r="C7" s="33"/>
      <c r="D7" s="33"/>
      <c r="E7" s="275" t="s">
        <v>18</v>
      </c>
      <c r="F7" s="276"/>
      <c r="G7" s="276"/>
      <c r="H7" s="276"/>
      <c r="I7" s="33"/>
      <c r="J7" s="33"/>
      <c r="K7" s="33"/>
      <c r="L7" s="50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 ht="11.25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106" t="s">
        <v>19</v>
      </c>
      <c r="E9" s="33"/>
      <c r="F9" s="107" t="s">
        <v>1</v>
      </c>
      <c r="G9" s="33"/>
      <c r="H9" s="33"/>
      <c r="I9" s="106" t="s">
        <v>20</v>
      </c>
      <c r="J9" s="107" t="s">
        <v>1</v>
      </c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106" t="s">
        <v>21</v>
      </c>
      <c r="E10" s="33"/>
      <c r="F10" s="107" t="s">
        <v>22</v>
      </c>
      <c r="G10" s="33"/>
      <c r="H10" s="33"/>
      <c r="I10" s="106" t="s">
        <v>23</v>
      </c>
      <c r="J10" s="108" t="str">
        <f>'Rekapitulace stavby'!AN8</f>
        <v>26. 3. 2021</v>
      </c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6" t="s">
        <v>25</v>
      </c>
      <c r="E12" s="33"/>
      <c r="F12" s="33"/>
      <c r="G12" s="33"/>
      <c r="H12" s="33"/>
      <c r="I12" s="106" t="s">
        <v>26</v>
      </c>
      <c r="J12" s="107" t="s">
        <v>1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07" t="s">
        <v>27</v>
      </c>
      <c r="F13" s="33"/>
      <c r="G13" s="33"/>
      <c r="H13" s="33"/>
      <c r="I13" s="106" t="s">
        <v>28</v>
      </c>
      <c r="J13" s="107" t="s">
        <v>1</v>
      </c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106" t="s">
        <v>29</v>
      </c>
      <c r="E15" s="33"/>
      <c r="F15" s="33"/>
      <c r="G15" s="33"/>
      <c r="H15" s="33"/>
      <c r="I15" s="106" t="s">
        <v>26</v>
      </c>
      <c r="J15" s="29" t="str">
        <f>'Rekapitulace stavby'!AN13</f>
        <v>Vyplň údaj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277" t="str">
        <f>'Rekapitulace stavby'!E14</f>
        <v>Vyplň údaj</v>
      </c>
      <c r="F16" s="278"/>
      <c r="G16" s="278"/>
      <c r="H16" s="278"/>
      <c r="I16" s="106" t="s">
        <v>28</v>
      </c>
      <c r="J16" s="29" t="str">
        <f>'Rekapitulace stavby'!AN14</f>
        <v>Vyplň údaj</v>
      </c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2" customHeight="1">
      <c r="A18" s="33"/>
      <c r="B18" s="38"/>
      <c r="C18" s="33"/>
      <c r="D18" s="106" t="s">
        <v>31</v>
      </c>
      <c r="E18" s="33"/>
      <c r="F18" s="33"/>
      <c r="G18" s="33"/>
      <c r="H18" s="33"/>
      <c r="I18" s="106" t="s">
        <v>26</v>
      </c>
      <c r="J18" s="107" t="s">
        <v>1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8" customHeight="1">
      <c r="A19" s="33"/>
      <c r="B19" s="38"/>
      <c r="C19" s="33"/>
      <c r="D19" s="33"/>
      <c r="E19" s="107" t="s">
        <v>32</v>
      </c>
      <c r="F19" s="33"/>
      <c r="G19" s="33"/>
      <c r="H19" s="33"/>
      <c r="I19" s="106" t="s">
        <v>28</v>
      </c>
      <c r="J19" s="107" t="s">
        <v>1</v>
      </c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2" customHeight="1">
      <c r="A21" s="33"/>
      <c r="B21" s="38"/>
      <c r="C21" s="33"/>
      <c r="D21" s="106" t="s">
        <v>34</v>
      </c>
      <c r="E21" s="33"/>
      <c r="F21" s="33"/>
      <c r="G21" s="33"/>
      <c r="H21" s="33"/>
      <c r="I21" s="106" t="s">
        <v>26</v>
      </c>
      <c r="J21" s="107" t="s">
        <v>1</v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8" customHeight="1">
      <c r="A22" s="33"/>
      <c r="B22" s="38"/>
      <c r="C22" s="33"/>
      <c r="D22" s="33"/>
      <c r="E22" s="107" t="s">
        <v>35</v>
      </c>
      <c r="F22" s="33"/>
      <c r="G22" s="33"/>
      <c r="H22" s="33"/>
      <c r="I22" s="106" t="s">
        <v>28</v>
      </c>
      <c r="J22" s="107" t="s">
        <v>1</v>
      </c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2" customHeight="1">
      <c r="A24" s="33"/>
      <c r="B24" s="38"/>
      <c r="C24" s="33"/>
      <c r="D24" s="106" t="s">
        <v>36</v>
      </c>
      <c r="E24" s="33"/>
      <c r="F24" s="33"/>
      <c r="G24" s="33"/>
      <c r="H24" s="33"/>
      <c r="I24" s="33"/>
      <c r="J24" s="33"/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8" customFormat="1" ht="16.5" customHeight="1">
      <c r="A25" s="109"/>
      <c r="B25" s="110"/>
      <c r="C25" s="109"/>
      <c r="D25" s="109"/>
      <c r="E25" s="279" t="s">
        <v>1</v>
      </c>
      <c r="F25" s="279"/>
      <c r="G25" s="279"/>
      <c r="H25" s="279"/>
      <c r="I25" s="109"/>
      <c r="J25" s="109"/>
      <c r="K25" s="109"/>
      <c r="L25" s="111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</row>
    <row r="26" spans="1:31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8"/>
      <c r="C27" s="33"/>
      <c r="D27" s="112"/>
      <c r="E27" s="112"/>
      <c r="F27" s="112"/>
      <c r="G27" s="112"/>
      <c r="H27" s="112"/>
      <c r="I27" s="112"/>
      <c r="J27" s="112"/>
      <c r="K27" s="112"/>
      <c r="L27" s="50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25.35" customHeight="1">
      <c r="A28" s="33"/>
      <c r="B28" s="38"/>
      <c r="C28" s="33"/>
      <c r="D28" s="113" t="s">
        <v>37</v>
      </c>
      <c r="E28" s="33"/>
      <c r="F28" s="33"/>
      <c r="G28" s="33"/>
      <c r="H28" s="33"/>
      <c r="I28" s="33"/>
      <c r="J28" s="114">
        <f>ROUND(J138, 0)</f>
        <v>0</v>
      </c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2"/>
      <c r="E29" s="112"/>
      <c r="F29" s="112"/>
      <c r="G29" s="112"/>
      <c r="H29" s="112"/>
      <c r="I29" s="112"/>
      <c r="J29" s="112"/>
      <c r="K29" s="112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14.45" customHeight="1">
      <c r="A30" s="33"/>
      <c r="B30" s="38"/>
      <c r="C30" s="33"/>
      <c r="D30" s="33"/>
      <c r="E30" s="33"/>
      <c r="F30" s="115" t="s">
        <v>39</v>
      </c>
      <c r="G30" s="33"/>
      <c r="H30" s="33"/>
      <c r="I30" s="115" t="s">
        <v>38</v>
      </c>
      <c r="J30" s="115" t="s">
        <v>40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14.45" customHeight="1">
      <c r="A31" s="33"/>
      <c r="B31" s="38"/>
      <c r="C31" s="33"/>
      <c r="D31" s="116" t="s">
        <v>41</v>
      </c>
      <c r="E31" s="106" t="s">
        <v>42</v>
      </c>
      <c r="F31" s="117">
        <f>ROUND((SUM(BE138:BE484)),  0)</f>
        <v>0</v>
      </c>
      <c r="G31" s="33"/>
      <c r="H31" s="33"/>
      <c r="I31" s="118">
        <v>0.21</v>
      </c>
      <c r="J31" s="117">
        <f>ROUND(((SUM(BE138:BE484))*I31),  0)</f>
        <v>0</v>
      </c>
      <c r="K31" s="3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106" t="s">
        <v>43</v>
      </c>
      <c r="F32" s="117">
        <f>ROUND((SUM(BF138:BF484)),  0)</f>
        <v>0</v>
      </c>
      <c r="G32" s="33"/>
      <c r="H32" s="33"/>
      <c r="I32" s="118">
        <v>0.15</v>
      </c>
      <c r="J32" s="117">
        <f>ROUND(((SUM(BF138:BF484))*I32),  0)</f>
        <v>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hidden="1" customHeight="1">
      <c r="A33" s="33"/>
      <c r="B33" s="38"/>
      <c r="C33" s="33"/>
      <c r="D33" s="33"/>
      <c r="E33" s="106" t="s">
        <v>44</v>
      </c>
      <c r="F33" s="117">
        <f>ROUND((SUM(BG138:BG484)),  0)</f>
        <v>0</v>
      </c>
      <c r="G33" s="33"/>
      <c r="H33" s="33"/>
      <c r="I33" s="118">
        <v>0.21</v>
      </c>
      <c r="J33" s="117">
        <f>0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hidden="1" customHeight="1">
      <c r="A34" s="33"/>
      <c r="B34" s="38"/>
      <c r="C34" s="33"/>
      <c r="D34" s="33"/>
      <c r="E34" s="106" t="s">
        <v>45</v>
      </c>
      <c r="F34" s="117">
        <f>ROUND((SUM(BH138:BH484)),  0)</f>
        <v>0</v>
      </c>
      <c r="G34" s="33"/>
      <c r="H34" s="33"/>
      <c r="I34" s="118">
        <v>0.15</v>
      </c>
      <c r="J34" s="117">
        <f>0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6" t="s">
        <v>46</v>
      </c>
      <c r="F35" s="117">
        <f>ROUND((SUM(BI138:BI484)),  0)</f>
        <v>0</v>
      </c>
      <c r="G35" s="33"/>
      <c r="H35" s="33"/>
      <c r="I35" s="118">
        <v>0</v>
      </c>
      <c r="J35" s="117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25.35" customHeight="1">
      <c r="A37" s="33"/>
      <c r="B37" s="38"/>
      <c r="C37" s="119"/>
      <c r="D37" s="120" t="s">
        <v>47</v>
      </c>
      <c r="E37" s="121"/>
      <c r="F37" s="121"/>
      <c r="G37" s="122" t="s">
        <v>48</v>
      </c>
      <c r="H37" s="123" t="s">
        <v>49</v>
      </c>
      <c r="I37" s="121"/>
      <c r="J37" s="124">
        <f>SUM(J28:J35)</f>
        <v>0</v>
      </c>
      <c r="K37" s="125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1" customFormat="1" ht="14.45" customHeight="1">
      <c r="B39" s="19"/>
      <c r="L39" s="19"/>
    </row>
    <row r="40" spans="1:31" s="1" customFormat="1" ht="14.45" customHeight="1">
      <c r="B40" s="19"/>
      <c r="L40" s="19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26" t="s">
        <v>50</v>
      </c>
      <c r="E50" s="127"/>
      <c r="F50" s="127"/>
      <c r="G50" s="126" t="s">
        <v>51</v>
      </c>
      <c r="H50" s="127"/>
      <c r="I50" s="127"/>
      <c r="J50" s="127"/>
      <c r="K50" s="127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28" t="s">
        <v>52</v>
      </c>
      <c r="E61" s="129"/>
      <c r="F61" s="130" t="s">
        <v>53</v>
      </c>
      <c r="G61" s="128" t="s">
        <v>52</v>
      </c>
      <c r="H61" s="129"/>
      <c r="I61" s="129"/>
      <c r="J61" s="131" t="s">
        <v>53</v>
      </c>
      <c r="K61" s="129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26" t="s">
        <v>54</v>
      </c>
      <c r="E65" s="132"/>
      <c r="F65" s="132"/>
      <c r="G65" s="126" t="s">
        <v>55</v>
      </c>
      <c r="H65" s="132"/>
      <c r="I65" s="132"/>
      <c r="J65" s="132"/>
      <c r="K65" s="132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28" t="s">
        <v>52</v>
      </c>
      <c r="E76" s="129"/>
      <c r="F76" s="130" t="s">
        <v>53</v>
      </c>
      <c r="G76" s="128" t="s">
        <v>52</v>
      </c>
      <c r="H76" s="129"/>
      <c r="I76" s="129"/>
      <c r="J76" s="131" t="s">
        <v>53</v>
      </c>
      <c r="K76" s="129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3"/>
      <c r="C77" s="134"/>
      <c r="D77" s="134"/>
      <c r="E77" s="134"/>
      <c r="F77" s="134"/>
      <c r="G77" s="134"/>
      <c r="H77" s="134"/>
      <c r="I77" s="134"/>
      <c r="J77" s="134"/>
      <c r="K77" s="134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35"/>
      <c r="C81" s="136"/>
      <c r="D81" s="136"/>
      <c r="E81" s="136"/>
      <c r="F81" s="136"/>
      <c r="G81" s="136"/>
      <c r="H81" s="136"/>
      <c r="I81" s="136"/>
      <c r="J81" s="136"/>
      <c r="K81" s="136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85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17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30" customHeight="1">
      <c r="A85" s="33"/>
      <c r="B85" s="34"/>
      <c r="C85" s="35"/>
      <c r="D85" s="35"/>
      <c r="E85" s="253" t="str">
        <f>E7</f>
        <v>MŠ Lidická, č.p.625, Strakonice - rekonstrukce sociálního zařízení pro děti v severním pavilonu</v>
      </c>
      <c r="F85" s="280"/>
      <c r="G85" s="280"/>
      <c r="H85" s="280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customHeight="1">
      <c r="A87" s="33"/>
      <c r="B87" s="34"/>
      <c r="C87" s="28" t="s">
        <v>21</v>
      </c>
      <c r="D87" s="35"/>
      <c r="E87" s="35"/>
      <c r="F87" s="26" t="str">
        <f>F10</f>
        <v>Strakonice</v>
      </c>
      <c r="G87" s="35"/>
      <c r="H87" s="35"/>
      <c r="I87" s="28" t="s">
        <v>23</v>
      </c>
      <c r="J87" s="65" t="str">
        <f>IF(J10="","",J10)</f>
        <v>26. 3. 2021</v>
      </c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customHeight="1">
      <c r="A89" s="33"/>
      <c r="B89" s="34"/>
      <c r="C89" s="28" t="s">
        <v>25</v>
      </c>
      <c r="D89" s="35"/>
      <c r="E89" s="35"/>
      <c r="F89" s="26" t="str">
        <f>E13</f>
        <v>Město Strakonice</v>
      </c>
      <c r="G89" s="35"/>
      <c r="H89" s="35"/>
      <c r="I89" s="28" t="s">
        <v>31</v>
      </c>
      <c r="J89" s="31" t="str">
        <f>E19</f>
        <v>Ing. Miloš Polanka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15.2" customHeight="1">
      <c r="A90" s="33"/>
      <c r="B90" s="34"/>
      <c r="C90" s="28" t="s">
        <v>29</v>
      </c>
      <c r="D90" s="35"/>
      <c r="E90" s="35"/>
      <c r="F90" s="26" t="str">
        <f>IF(E16="","",E16)</f>
        <v>Vyplň údaj</v>
      </c>
      <c r="G90" s="35"/>
      <c r="H90" s="35"/>
      <c r="I90" s="28" t="s">
        <v>34</v>
      </c>
      <c r="J90" s="31" t="str">
        <f>E22</f>
        <v>Pavel Hrba</v>
      </c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customHeight="1">
      <c r="A92" s="33"/>
      <c r="B92" s="34"/>
      <c r="C92" s="137" t="s">
        <v>86</v>
      </c>
      <c r="D92" s="138"/>
      <c r="E92" s="138"/>
      <c r="F92" s="138"/>
      <c r="G92" s="138"/>
      <c r="H92" s="138"/>
      <c r="I92" s="138"/>
      <c r="J92" s="139" t="s">
        <v>87</v>
      </c>
      <c r="K92" s="138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customHeight="1">
      <c r="A94" s="33"/>
      <c r="B94" s="34"/>
      <c r="C94" s="140" t="s">
        <v>88</v>
      </c>
      <c r="D94" s="35"/>
      <c r="E94" s="35"/>
      <c r="F94" s="35"/>
      <c r="G94" s="35"/>
      <c r="H94" s="35"/>
      <c r="I94" s="35"/>
      <c r="J94" s="83">
        <f>J138</f>
        <v>0</v>
      </c>
      <c r="K94" s="35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89</v>
      </c>
    </row>
    <row r="95" spans="1:47" s="9" customFormat="1" ht="24.95" customHeight="1">
      <c r="B95" s="141"/>
      <c r="C95" s="142"/>
      <c r="D95" s="143" t="s">
        <v>90</v>
      </c>
      <c r="E95" s="144"/>
      <c r="F95" s="144"/>
      <c r="G95" s="144"/>
      <c r="H95" s="144"/>
      <c r="I95" s="144"/>
      <c r="J95" s="145">
        <f>J139</f>
        <v>0</v>
      </c>
      <c r="K95" s="142"/>
      <c r="L95" s="146"/>
    </row>
    <row r="96" spans="1:47" s="10" customFormat="1" ht="19.899999999999999" customHeight="1">
      <c r="B96" s="147"/>
      <c r="C96" s="148"/>
      <c r="D96" s="149" t="s">
        <v>91</v>
      </c>
      <c r="E96" s="150"/>
      <c r="F96" s="150"/>
      <c r="G96" s="150"/>
      <c r="H96" s="150"/>
      <c r="I96" s="150"/>
      <c r="J96" s="151">
        <f>J140</f>
        <v>0</v>
      </c>
      <c r="K96" s="148"/>
      <c r="L96" s="152"/>
    </row>
    <row r="97" spans="2:12" s="10" customFormat="1" ht="19.899999999999999" customHeight="1">
      <c r="B97" s="147"/>
      <c r="C97" s="148"/>
      <c r="D97" s="149" t="s">
        <v>92</v>
      </c>
      <c r="E97" s="150"/>
      <c r="F97" s="150"/>
      <c r="G97" s="150"/>
      <c r="H97" s="150"/>
      <c r="I97" s="150"/>
      <c r="J97" s="151">
        <f>J144</f>
        <v>0</v>
      </c>
      <c r="K97" s="148"/>
      <c r="L97" s="152"/>
    </row>
    <row r="98" spans="2:12" s="10" customFormat="1" ht="19.899999999999999" customHeight="1">
      <c r="B98" s="147"/>
      <c r="C98" s="148"/>
      <c r="D98" s="149" t="s">
        <v>93</v>
      </c>
      <c r="E98" s="150"/>
      <c r="F98" s="150"/>
      <c r="G98" s="150"/>
      <c r="H98" s="150"/>
      <c r="I98" s="150"/>
      <c r="J98" s="151">
        <f>J155</f>
        <v>0</v>
      </c>
      <c r="K98" s="148"/>
      <c r="L98" s="152"/>
    </row>
    <row r="99" spans="2:12" s="10" customFormat="1" ht="19.899999999999999" customHeight="1">
      <c r="B99" s="147"/>
      <c r="C99" s="148"/>
      <c r="D99" s="149" t="s">
        <v>94</v>
      </c>
      <c r="E99" s="150"/>
      <c r="F99" s="150"/>
      <c r="G99" s="150"/>
      <c r="H99" s="150"/>
      <c r="I99" s="150"/>
      <c r="J99" s="151">
        <f>J187</f>
        <v>0</v>
      </c>
      <c r="K99" s="148"/>
      <c r="L99" s="152"/>
    </row>
    <row r="100" spans="2:12" s="10" customFormat="1" ht="19.899999999999999" customHeight="1">
      <c r="B100" s="147"/>
      <c r="C100" s="148"/>
      <c r="D100" s="149" t="s">
        <v>95</v>
      </c>
      <c r="E100" s="150"/>
      <c r="F100" s="150"/>
      <c r="G100" s="150"/>
      <c r="H100" s="150"/>
      <c r="I100" s="150"/>
      <c r="J100" s="151">
        <f>J191</f>
        <v>0</v>
      </c>
      <c r="K100" s="148"/>
      <c r="L100" s="152"/>
    </row>
    <row r="101" spans="2:12" s="10" customFormat="1" ht="19.899999999999999" customHeight="1">
      <c r="B101" s="147"/>
      <c r="C101" s="148"/>
      <c r="D101" s="149" t="s">
        <v>96</v>
      </c>
      <c r="E101" s="150"/>
      <c r="F101" s="150"/>
      <c r="G101" s="150"/>
      <c r="H101" s="150"/>
      <c r="I101" s="150"/>
      <c r="J101" s="151">
        <f>J247</f>
        <v>0</v>
      </c>
      <c r="K101" s="148"/>
      <c r="L101" s="152"/>
    </row>
    <row r="102" spans="2:12" s="10" customFormat="1" ht="19.899999999999999" customHeight="1">
      <c r="B102" s="147"/>
      <c r="C102" s="148"/>
      <c r="D102" s="149" t="s">
        <v>97</v>
      </c>
      <c r="E102" s="150"/>
      <c r="F102" s="150"/>
      <c r="G102" s="150"/>
      <c r="H102" s="150"/>
      <c r="I102" s="150"/>
      <c r="J102" s="151">
        <f>J256</f>
        <v>0</v>
      </c>
      <c r="K102" s="148"/>
      <c r="L102" s="152"/>
    </row>
    <row r="103" spans="2:12" s="9" customFormat="1" ht="24.95" customHeight="1">
      <c r="B103" s="141"/>
      <c r="C103" s="142"/>
      <c r="D103" s="143" t="s">
        <v>98</v>
      </c>
      <c r="E103" s="144"/>
      <c r="F103" s="144"/>
      <c r="G103" s="144"/>
      <c r="H103" s="144"/>
      <c r="I103" s="144"/>
      <c r="J103" s="145">
        <f>J258</f>
        <v>0</v>
      </c>
      <c r="K103" s="142"/>
      <c r="L103" s="146"/>
    </row>
    <row r="104" spans="2:12" s="10" customFormat="1" ht="19.899999999999999" customHeight="1">
      <c r="B104" s="147"/>
      <c r="C104" s="148"/>
      <c r="D104" s="149" t="s">
        <v>99</v>
      </c>
      <c r="E104" s="150"/>
      <c r="F104" s="150"/>
      <c r="G104" s="150"/>
      <c r="H104" s="150"/>
      <c r="I104" s="150"/>
      <c r="J104" s="151">
        <f>J259</f>
        <v>0</v>
      </c>
      <c r="K104" s="148"/>
      <c r="L104" s="152"/>
    </row>
    <row r="105" spans="2:12" s="10" customFormat="1" ht="19.899999999999999" customHeight="1">
      <c r="B105" s="147"/>
      <c r="C105" s="148"/>
      <c r="D105" s="149" t="s">
        <v>100</v>
      </c>
      <c r="E105" s="150"/>
      <c r="F105" s="150"/>
      <c r="G105" s="150"/>
      <c r="H105" s="150"/>
      <c r="I105" s="150"/>
      <c r="J105" s="151">
        <f>J271</f>
        <v>0</v>
      </c>
      <c r="K105" s="148"/>
      <c r="L105" s="152"/>
    </row>
    <row r="106" spans="2:12" s="10" customFormat="1" ht="19.899999999999999" customHeight="1">
      <c r="B106" s="147"/>
      <c r="C106" s="148"/>
      <c r="D106" s="149" t="s">
        <v>101</v>
      </c>
      <c r="E106" s="150"/>
      <c r="F106" s="150"/>
      <c r="G106" s="150"/>
      <c r="H106" s="150"/>
      <c r="I106" s="150"/>
      <c r="J106" s="151">
        <f>J280</f>
        <v>0</v>
      </c>
      <c r="K106" s="148"/>
      <c r="L106" s="152"/>
    </row>
    <row r="107" spans="2:12" s="10" customFormat="1" ht="19.899999999999999" customHeight="1">
      <c r="B107" s="147"/>
      <c r="C107" s="148"/>
      <c r="D107" s="149" t="s">
        <v>102</v>
      </c>
      <c r="E107" s="150"/>
      <c r="F107" s="150"/>
      <c r="G107" s="150"/>
      <c r="H107" s="150"/>
      <c r="I107" s="150"/>
      <c r="J107" s="151">
        <f>J294</f>
        <v>0</v>
      </c>
      <c r="K107" s="148"/>
      <c r="L107" s="152"/>
    </row>
    <row r="108" spans="2:12" s="10" customFormat="1" ht="19.899999999999999" customHeight="1">
      <c r="B108" s="147"/>
      <c r="C108" s="148"/>
      <c r="D108" s="149" t="s">
        <v>103</v>
      </c>
      <c r="E108" s="150"/>
      <c r="F108" s="150"/>
      <c r="G108" s="150"/>
      <c r="H108" s="150"/>
      <c r="I108" s="150"/>
      <c r="J108" s="151">
        <f>J314</f>
        <v>0</v>
      </c>
      <c r="K108" s="148"/>
      <c r="L108" s="152"/>
    </row>
    <row r="109" spans="2:12" s="10" customFormat="1" ht="19.899999999999999" customHeight="1">
      <c r="B109" s="147"/>
      <c r="C109" s="148"/>
      <c r="D109" s="149" t="s">
        <v>104</v>
      </c>
      <c r="E109" s="150"/>
      <c r="F109" s="150"/>
      <c r="G109" s="150"/>
      <c r="H109" s="150"/>
      <c r="I109" s="150"/>
      <c r="J109" s="151">
        <f>J342</f>
        <v>0</v>
      </c>
      <c r="K109" s="148"/>
      <c r="L109" s="152"/>
    </row>
    <row r="110" spans="2:12" s="10" customFormat="1" ht="19.899999999999999" customHeight="1">
      <c r="B110" s="147"/>
      <c r="C110" s="148"/>
      <c r="D110" s="149" t="s">
        <v>105</v>
      </c>
      <c r="E110" s="150"/>
      <c r="F110" s="150"/>
      <c r="G110" s="150"/>
      <c r="H110" s="150"/>
      <c r="I110" s="150"/>
      <c r="J110" s="151">
        <f>J347</f>
        <v>0</v>
      </c>
      <c r="K110" s="148"/>
      <c r="L110" s="152"/>
    </row>
    <row r="111" spans="2:12" s="10" customFormat="1" ht="19.899999999999999" customHeight="1">
      <c r="B111" s="147"/>
      <c r="C111" s="148"/>
      <c r="D111" s="149" t="s">
        <v>106</v>
      </c>
      <c r="E111" s="150"/>
      <c r="F111" s="150"/>
      <c r="G111" s="150"/>
      <c r="H111" s="150"/>
      <c r="I111" s="150"/>
      <c r="J111" s="151">
        <f>J354</f>
        <v>0</v>
      </c>
      <c r="K111" s="148"/>
      <c r="L111" s="152"/>
    </row>
    <row r="112" spans="2:12" s="10" customFormat="1" ht="19.899999999999999" customHeight="1">
      <c r="B112" s="147"/>
      <c r="C112" s="148"/>
      <c r="D112" s="149" t="s">
        <v>107</v>
      </c>
      <c r="E112" s="150"/>
      <c r="F112" s="150"/>
      <c r="G112" s="150"/>
      <c r="H112" s="150"/>
      <c r="I112" s="150"/>
      <c r="J112" s="151">
        <f>J364</f>
        <v>0</v>
      </c>
      <c r="K112" s="148"/>
      <c r="L112" s="152"/>
    </row>
    <row r="113" spans="1:31" s="10" customFormat="1" ht="19.899999999999999" customHeight="1">
      <c r="B113" s="147"/>
      <c r="C113" s="148"/>
      <c r="D113" s="149" t="s">
        <v>108</v>
      </c>
      <c r="E113" s="150"/>
      <c r="F113" s="150"/>
      <c r="G113" s="150"/>
      <c r="H113" s="150"/>
      <c r="I113" s="150"/>
      <c r="J113" s="151">
        <f>J373</f>
        <v>0</v>
      </c>
      <c r="K113" s="148"/>
      <c r="L113" s="152"/>
    </row>
    <row r="114" spans="1:31" s="10" customFormat="1" ht="19.899999999999999" customHeight="1">
      <c r="B114" s="147"/>
      <c r="C114" s="148"/>
      <c r="D114" s="149" t="s">
        <v>109</v>
      </c>
      <c r="E114" s="150"/>
      <c r="F114" s="150"/>
      <c r="G114" s="150"/>
      <c r="H114" s="150"/>
      <c r="I114" s="150"/>
      <c r="J114" s="151">
        <f>J376</f>
        <v>0</v>
      </c>
      <c r="K114" s="148"/>
      <c r="L114" s="152"/>
    </row>
    <row r="115" spans="1:31" s="10" customFormat="1" ht="19.899999999999999" customHeight="1">
      <c r="B115" s="147"/>
      <c r="C115" s="148"/>
      <c r="D115" s="149" t="s">
        <v>110</v>
      </c>
      <c r="E115" s="150"/>
      <c r="F115" s="150"/>
      <c r="G115" s="150"/>
      <c r="H115" s="150"/>
      <c r="I115" s="150"/>
      <c r="J115" s="151">
        <f>J394</f>
        <v>0</v>
      </c>
      <c r="K115" s="148"/>
      <c r="L115" s="152"/>
    </row>
    <row r="116" spans="1:31" s="10" customFormat="1" ht="19.899999999999999" customHeight="1">
      <c r="B116" s="147"/>
      <c r="C116" s="148"/>
      <c r="D116" s="149" t="s">
        <v>111</v>
      </c>
      <c r="E116" s="150"/>
      <c r="F116" s="150"/>
      <c r="G116" s="150"/>
      <c r="H116" s="150"/>
      <c r="I116" s="150"/>
      <c r="J116" s="151">
        <f>J444</f>
        <v>0</v>
      </c>
      <c r="K116" s="148"/>
      <c r="L116" s="152"/>
    </row>
    <row r="117" spans="1:31" s="10" customFormat="1" ht="19.899999999999999" customHeight="1">
      <c r="B117" s="147"/>
      <c r="C117" s="148"/>
      <c r="D117" s="149" t="s">
        <v>112</v>
      </c>
      <c r="E117" s="150"/>
      <c r="F117" s="150"/>
      <c r="G117" s="150"/>
      <c r="H117" s="150"/>
      <c r="I117" s="150"/>
      <c r="J117" s="151">
        <f>J456</f>
        <v>0</v>
      </c>
      <c r="K117" s="148"/>
      <c r="L117" s="152"/>
    </row>
    <row r="118" spans="1:31" s="9" customFormat="1" ht="24.95" customHeight="1">
      <c r="B118" s="141"/>
      <c r="C118" s="142"/>
      <c r="D118" s="143" t="s">
        <v>113</v>
      </c>
      <c r="E118" s="144"/>
      <c r="F118" s="144"/>
      <c r="G118" s="144"/>
      <c r="H118" s="144"/>
      <c r="I118" s="144"/>
      <c r="J118" s="145">
        <f>J480</f>
        <v>0</v>
      </c>
      <c r="K118" s="142"/>
      <c r="L118" s="146"/>
    </row>
    <row r="119" spans="1:31" s="10" customFormat="1" ht="19.899999999999999" customHeight="1">
      <c r="B119" s="147"/>
      <c r="C119" s="148"/>
      <c r="D119" s="149" t="s">
        <v>114</v>
      </c>
      <c r="E119" s="150"/>
      <c r="F119" s="150"/>
      <c r="G119" s="150"/>
      <c r="H119" s="150"/>
      <c r="I119" s="150"/>
      <c r="J119" s="151">
        <f>J481</f>
        <v>0</v>
      </c>
      <c r="K119" s="148"/>
      <c r="L119" s="152"/>
    </row>
    <row r="120" spans="1:31" s="10" customFormat="1" ht="19.899999999999999" customHeight="1">
      <c r="B120" s="147"/>
      <c r="C120" s="148"/>
      <c r="D120" s="149" t="s">
        <v>115</v>
      </c>
      <c r="E120" s="150"/>
      <c r="F120" s="150"/>
      <c r="G120" s="150"/>
      <c r="H120" s="150"/>
      <c r="I120" s="150"/>
      <c r="J120" s="151">
        <f>J483</f>
        <v>0</v>
      </c>
      <c r="K120" s="148"/>
      <c r="L120" s="152"/>
    </row>
    <row r="121" spans="1:31" s="2" customFormat="1" ht="21.75" customHeight="1">
      <c r="A121" s="33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53"/>
      <c r="C122" s="54"/>
      <c r="D122" s="54"/>
      <c r="E122" s="54"/>
      <c r="F122" s="54"/>
      <c r="G122" s="54"/>
      <c r="H122" s="54"/>
      <c r="I122" s="54"/>
      <c r="J122" s="54"/>
      <c r="K122" s="54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6" spans="1:31" s="2" customFormat="1" ht="6.95" customHeight="1">
      <c r="A126" s="33"/>
      <c r="B126" s="55"/>
      <c r="C126" s="56"/>
      <c r="D126" s="56"/>
      <c r="E126" s="56"/>
      <c r="F126" s="56"/>
      <c r="G126" s="56"/>
      <c r="H126" s="56"/>
      <c r="I126" s="56"/>
      <c r="J126" s="56"/>
      <c r="K126" s="56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24.95" customHeight="1">
      <c r="A127" s="33"/>
      <c r="B127" s="34"/>
      <c r="C127" s="22" t="s">
        <v>116</v>
      </c>
      <c r="D127" s="35"/>
      <c r="E127" s="35"/>
      <c r="F127" s="35"/>
      <c r="G127" s="35"/>
      <c r="H127" s="35"/>
      <c r="I127" s="35"/>
      <c r="J127" s="35"/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2" customFormat="1" ht="12" customHeight="1">
      <c r="A129" s="33"/>
      <c r="B129" s="34"/>
      <c r="C129" s="28" t="s">
        <v>17</v>
      </c>
      <c r="D129" s="35"/>
      <c r="E129" s="35"/>
      <c r="F129" s="35"/>
      <c r="G129" s="35"/>
      <c r="H129" s="35"/>
      <c r="I129" s="35"/>
      <c r="J129" s="35"/>
      <c r="K129" s="35"/>
      <c r="L129" s="50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5" s="2" customFormat="1" ht="30" customHeight="1">
      <c r="A130" s="33"/>
      <c r="B130" s="34"/>
      <c r="C130" s="35"/>
      <c r="D130" s="35"/>
      <c r="E130" s="253" t="str">
        <f>E7</f>
        <v>MŠ Lidická, č.p.625, Strakonice - rekonstrukce sociálního zařízení pro děti v severním pavilonu</v>
      </c>
      <c r="F130" s="280"/>
      <c r="G130" s="280"/>
      <c r="H130" s="280"/>
      <c r="I130" s="35"/>
      <c r="J130" s="35"/>
      <c r="K130" s="35"/>
      <c r="L130" s="50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5" s="2" customFormat="1" ht="6.95" customHeight="1">
      <c r="A131" s="33"/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50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pans="1:65" s="2" customFormat="1" ht="12" customHeight="1">
      <c r="A132" s="33"/>
      <c r="B132" s="34"/>
      <c r="C132" s="28" t="s">
        <v>21</v>
      </c>
      <c r="D132" s="35"/>
      <c r="E132" s="35"/>
      <c r="F132" s="26" t="str">
        <f>F10</f>
        <v>Strakonice</v>
      </c>
      <c r="G132" s="35"/>
      <c r="H132" s="35"/>
      <c r="I132" s="28" t="s">
        <v>23</v>
      </c>
      <c r="J132" s="65" t="str">
        <f>IF(J10="","",J10)</f>
        <v>26. 3. 2021</v>
      </c>
      <c r="K132" s="35"/>
      <c r="L132" s="50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5" s="2" customFormat="1" ht="6.95" customHeight="1">
      <c r="A133" s="33"/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50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5" s="2" customFormat="1" ht="15.2" customHeight="1">
      <c r="A134" s="33"/>
      <c r="B134" s="34"/>
      <c r="C134" s="28" t="s">
        <v>25</v>
      </c>
      <c r="D134" s="35"/>
      <c r="E134" s="35"/>
      <c r="F134" s="26" t="str">
        <f>E13</f>
        <v>Město Strakonice</v>
      </c>
      <c r="G134" s="35"/>
      <c r="H134" s="35"/>
      <c r="I134" s="28" t="s">
        <v>31</v>
      </c>
      <c r="J134" s="31" t="str">
        <f>E19</f>
        <v>Ing. Miloš Polanka</v>
      </c>
      <c r="K134" s="35"/>
      <c r="L134" s="50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5" s="2" customFormat="1" ht="15.2" customHeight="1">
      <c r="A135" s="33"/>
      <c r="B135" s="34"/>
      <c r="C135" s="28" t="s">
        <v>29</v>
      </c>
      <c r="D135" s="35"/>
      <c r="E135" s="35"/>
      <c r="F135" s="26" t="str">
        <f>IF(E16="","",E16)</f>
        <v>Vyplň údaj</v>
      </c>
      <c r="G135" s="35"/>
      <c r="H135" s="35"/>
      <c r="I135" s="28" t="s">
        <v>34</v>
      </c>
      <c r="J135" s="31" t="str">
        <f>E22</f>
        <v>Pavel Hrba</v>
      </c>
      <c r="K135" s="35"/>
      <c r="L135" s="50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5" s="2" customFormat="1" ht="10.35" customHeight="1">
      <c r="A136" s="33"/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50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5" s="11" customFormat="1" ht="29.25" customHeight="1">
      <c r="A137" s="153"/>
      <c r="B137" s="154"/>
      <c r="C137" s="155" t="s">
        <v>117</v>
      </c>
      <c r="D137" s="156" t="s">
        <v>62</v>
      </c>
      <c r="E137" s="156" t="s">
        <v>58</v>
      </c>
      <c r="F137" s="156" t="s">
        <v>59</v>
      </c>
      <c r="G137" s="156" t="s">
        <v>118</v>
      </c>
      <c r="H137" s="156" t="s">
        <v>119</v>
      </c>
      <c r="I137" s="156" t="s">
        <v>120</v>
      </c>
      <c r="J137" s="157" t="s">
        <v>87</v>
      </c>
      <c r="K137" s="158" t="s">
        <v>121</v>
      </c>
      <c r="L137" s="159"/>
      <c r="M137" s="74" t="s">
        <v>1</v>
      </c>
      <c r="N137" s="75" t="s">
        <v>41</v>
      </c>
      <c r="O137" s="75" t="s">
        <v>122</v>
      </c>
      <c r="P137" s="75" t="s">
        <v>123</v>
      </c>
      <c r="Q137" s="75" t="s">
        <v>124</v>
      </c>
      <c r="R137" s="75" t="s">
        <v>125</v>
      </c>
      <c r="S137" s="75" t="s">
        <v>126</v>
      </c>
      <c r="T137" s="76" t="s">
        <v>127</v>
      </c>
      <c r="U137" s="153"/>
      <c r="V137" s="153"/>
      <c r="W137" s="153"/>
      <c r="X137" s="153"/>
      <c r="Y137" s="153"/>
      <c r="Z137" s="153"/>
      <c r="AA137" s="153"/>
      <c r="AB137" s="153"/>
      <c r="AC137" s="153"/>
      <c r="AD137" s="153"/>
      <c r="AE137" s="153"/>
    </row>
    <row r="138" spans="1:65" s="2" customFormat="1" ht="22.9" customHeight="1">
      <c r="A138" s="33"/>
      <c r="B138" s="34"/>
      <c r="C138" s="81" t="s">
        <v>128</v>
      </c>
      <c r="D138" s="35"/>
      <c r="E138" s="35"/>
      <c r="F138" s="35"/>
      <c r="G138" s="35"/>
      <c r="H138" s="35"/>
      <c r="I138" s="35"/>
      <c r="J138" s="160">
        <f>BK138</f>
        <v>0</v>
      </c>
      <c r="K138" s="35"/>
      <c r="L138" s="38"/>
      <c r="M138" s="77"/>
      <c r="N138" s="161"/>
      <c r="O138" s="78"/>
      <c r="P138" s="162">
        <f>P139+P258+P480</f>
        <v>0</v>
      </c>
      <c r="Q138" s="78"/>
      <c r="R138" s="162">
        <f>R139+R258+R480</f>
        <v>6.2681947600000001</v>
      </c>
      <c r="S138" s="78"/>
      <c r="T138" s="163">
        <f>T139+T258+T480</f>
        <v>7.9327061400000014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T138" s="16" t="s">
        <v>76</v>
      </c>
      <c r="AU138" s="16" t="s">
        <v>89</v>
      </c>
      <c r="BK138" s="164">
        <f>BK139+BK258+BK480</f>
        <v>0</v>
      </c>
    </row>
    <row r="139" spans="1:65" s="12" customFormat="1" ht="25.9" customHeight="1">
      <c r="B139" s="165"/>
      <c r="C139" s="166"/>
      <c r="D139" s="167" t="s">
        <v>76</v>
      </c>
      <c r="E139" s="168" t="s">
        <v>129</v>
      </c>
      <c r="F139" s="168" t="s">
        <v>130</v>
      </c>
      <c r="G139" s="166"/>
      <c r="H139" s="166"/>
      <c r="I139" s="169"/>
      <c r="J139" s="170">
        <f>BK139</f>
        <v>0</v>
      </c>
      <c r="K139" s="166"/>
      <c r="L139" s="171"/>
      <c r="M139" s="172"/>
      <c r="N139" s="173"/>
      <c r="O139" s="173"/>
      <c r="P139" s="174">
        <f>P140+P144+P155+P187+P191+P247+P256</f>
        <v>0</v>
      </c>
      <c r="Q139" s="173"/>
      <c r="R139" s="174">
        <f>R140+R144+R155+R187+R191+R247+R256</f>
        <v>4.1434907699999997</v>
      </c>
      <c r="S139" s="173"/>
      <c r="T139" s="175">
        <f>T140+T144+T155+T187+T191+T247+T256</f>
        <v>7.9128996000000011</v>
      </c>
      <c r="AR139" s="176" t="s">
        <v>8</v>
      </c>
      <c r="AT139" s="177" t="s">
        <v>76</v>
      </c>
      <c r="AU139" s="177" t="s">
        <v>77</v>
      </c>
      <c r="AY139" s="176" t="s">
        <v>131</v>
      </c>
      <c r="BK139" s="178">
        <f>BK140+BK144+BK155+BK187+BK191+BK247+BK256</f>
        <v>0</v>
      </c>
    </row>
    <row r="140" spans="1:65" s="12" customFormat="1" ht="22.9" customHeight="1">
      <c r="B140" s="165"/>
      <c r="C140" s="166"/>
      <c r="D140" s="167" t="s">
        <v>76</v>
      </c>
      <c r="E140" s="179" t="s">
        <v>8</v>
      </c>
      <c r="F140" s="179" t="s">
        <v>132</v>
      </c>
      <c r="G140" s="166"/>
      <c r="H140" s="166"/>
      <c r="I140" s="169"/>
      <c r="J140" s="180">
        <f>BK140</f>
        <v>0</v>
      </c>
      <c r="K140" s="166"/>
      <c r="L140" s="171"/>
      <c r="M140" s="172"/>
      <c r="N140" s="173"/>
      <c r="O140" s="173"/>
      <c r="P140" s="174">
        <f>SUM(P141:P143)</f>
        <v>0</v>
      </c>
      <c r="Q140" s="173"/>
      <c r="R140" s="174">
        <f>SUM(R141:R143)</f>
        <v>0</v>
      </c>
      <c r="S140" s="173"/>
      <c r="T140" s="175">
        <f>SUM(T141:T143)</f>
        <v>0</v>
      </c>
      <c r="AR140" s="176" t="s">
        <v>8</v>
      </c>
      <c r="AT140" s="177" t="s">
        <v>76</v>
      </c>
      <c r="AU140" s="177" t="s">
        <v>8</v>
      </c>
      <c r="AY140" s="176" t="s">
        <v>131</v>
      </c>
      <c r="BK140" s="178">
        <f>SUM(BK141:BK143)</f>
        <v>0</v>
      </c>
    </row>
    <row r="141" spans="1:65" s="2" customFormat="1" ht="21.75" customHeight="1">
      <c r="A141" s="33"/>
      <c r="B141" s="34"/>
      <c r="C141" s="181" t="s">
        <v>8</v>
      </c>
      <c r="D141" s="181" t="s">
        <v>133</v>
      </c>
      <c r="E141" s="182" t="s">
        <v>134</v>
      </c>
      <c r="F141" s="183" t="s">
        <v>135</v>
      </c>
      <c r="G141" s="184" t="s">
        <v>136</v>
      </c>
      <c r="H141" s="185">
        <v>0.192</v>
      </c>
      <c r="I141" s="186"/>
      <c r="J141" s="187">
        <f>ROUND(I141*H141,0)</f>
        <v>0</v>
      </c>
      <c r="K141" s="188"/>
      <c r="L141" s="38"/>
      <c r="M141" s="189" t="s">
        <v>1</v>
      </c>
      <c r="N141" s="190" t="s">
        <v>42</v>
      </c>
      <c r="O141" s="70"/>
      <c r="P141" s="191">
        <f>O141*H141</f>
        <v>0</v>
      </c>
      <c r="Q141" s="191">
        <v>0</v>
      </c>
      <c r="R141" s="191">
        <f>Q141*H141</f>
        <v>0</v>
      </c>
      <c r="S141" s="191">
        <v>0</v>
      </c>
      <c r="T141" s="192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93" t="s">
        <v>137</v>
      </c>
      <c r="AT141" s="193" t="s">
        <v>133</v>
      </c>
      <c r="AU141" s="193" t="s">
        <v>83</v>
      </c>
      <c r="AY141" s="16" t="s">
        <v>131</v>
      </c>
      <c r="BE141" s="194">
        <f>IF(N141="základní",J141,0)</f>
        <v>0</v>
      </c>
      <c r="BF141" s="194">
        <f>IF(N141="snížená",J141,0)</f>
        <v>0</v>
      </c>
      <c r="BG141" s="194">
        <f>IF(N141="zákl. přenesená",J141,0)</f>
        <v>0</v>
      </c>
      <c r="BH141" s="194">
        <f>IF(N141="sníž. přenesená",J141,0)</f>
        <v>0</v>
      </c>
      <c r="BI141" s="194">
        <f>IF(N141="nulová",J141,0)</f>
        <v>0</v>
      </c>
      <c r="BJ141" s="16" t="s">
        <v>8</v>
      </c>
      <c r="BK141" s="194">
        <f>ROUND(I141*H141,0)</f>
        <v>0</v>
      </c>
      <c r="BL141" s="16" t="s">
        <v>137</v>
      </c>
      <c r="BM141" s="193" t="s">
        <v>138</v>
      </c>
    </row>
    <row r="142" spans="1:65" s="13" customFormat="1" ht="11.25">
      <c r="B142" s="195"/>
      <c r="C142" s="196"/>
      <c r="D142" s="197" t="s">
        <v>139</v>
      </c>
      <c r="E142" s="198" t="s">
        <v>1</v>
      </c>
      <c r="F142" s="199" t="s">
        <v>140</v>
      </c>
      <c r="G142" s="196"/>
      <c r="H142" s="200">
        <v>0.192</v>
      </c>
      <c r="I142" s="201"/>
      <c r="J142" s="196"/>
      <c r="K142" s="196"/>
      <c r="L142" s="202"/>
      <c r="M142" s="203"/>
      <c r="N142" s="204"/>
      <c r="O142" s="204"/>
      <c r="P142" s="204"/>
      <c r="Q142" s="204"/>
      <c r="R142" s="204"/>
      <c r="S142" s="204"/>
      <c r="T142" s="205"/>
      <c r="AT142" s="206" t="s">
        <v>139</v>
      </c>
      <c r="AU142" s="206" t="s">
        <v>83</v>
      </c>
      <c r="AV142" s="13" t="s">
        <v>83</v>
      </c>
      <c r="AW142" s="13" t="s">
        <v>33</v>
      </c>
      <c r="AX142" s="13" t="s">
        <v>77</v>
      </c>
      <c r="AY142" s="206" t="s">
        <v>131</v>
      </c>
    </row>
    <row r="143" spans="1:65" s="2" customFormat="1" ht="21.75" customHeight="1">
      <c r="A143" s="33"/>
      <c r="B143" s="34"/>
      <c r="C143" s="181" t="s">
        <v>83</v>
      </c>
      <c r="D143" s="181" t="s">
        <v>133</v>
      </c>
      <c r="E143" s="182" t="s">
        <v>141</v>
      </c>
      <c r="F143" s="183" t="s">
        <v>142</v>
      </c>
      <c r="G143" s="184" t="s">
        <v>136</v>
      </c>
      <c r="H143" s="185">
        <v>0.192</v>
      </c>
      <c r="I143" s="186"/>
      <c r="J143" s="187">
        <f>ROUND(I143*H143,0)</f>
        <v>0</v>
      </c>
      <c r="K143" s="188"/>
      <c r="L143" s="38"/>
      <c r="M143" s="189" t="s">
        <v>1</v>
      </c>
      <c r="N143" s="190" t="s">
        <v>42</v>
      </c>
      <c r="O143" s="70"/>
      <c r="P143" s="191">
        <f>O143*H143</f>
        <v>0</v>
      </c>
      <c r="Q143" s="191">
        <v>0</v>
      </c>
      <c r="R143" s="191">
        <f>Q143*H143</f>
        <v>0</v>
      </c>
      <c r="S143" s="191">
        <v>0</v>
      </c>
      <c r="T143" s="192">
        <f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93" t="s">
        <v>137</v>
      </c>
      <c r="AT143" s="193" t="s">
        <v>133</v>
      </c>
      <c r="AU143" s="193" t="s">
        <v>83</v>
      </c>
      <c r="AY143" s="16" t="s">
        <v>131</v>
      </c>
      <c r="BE143" s="194">
        <f>IF(N143="základní",J143,0)</f>
        <v>0</v>
      </c>
      <c r="BF143" s="194">
        <f>IF(N143="snížená",J143,0)</f>
        <v>0</v>
      </c>
      <c r="BG143" s="194">
        <f>IF(N143="zákl. přenesená",J143,0)</f>
        <v>0</v>
      </c>
      <c r="BH143" s="194">
        <f>IF(N143="sníž. přenesená",J143,0)</f>
        <v>0</v>
      </c>
      <c r="BI143" s="194">
        <f>IF(N143="nulová",J143,0)</f>
        <v>0</v>
      </c>
      <c r="BJ143" s="16" t="s">
        <v>8</v>
      </c>
      <c r="BK143" s="194">
        <f>ROUND(I143*H143,0)</f>
        <v>0</v>
      </c>
      <c r="BL143" s="16" t="s">
        <v>137</v>
      </c>
      <c r="BM143" s="193" t="s">
        <v>143</v>
      </c>
    </row>
    <row r="144" spans="1:65" s="12" customFormat="1" ht="22.9" customHeight="1">
      <c r="B144" s="165"/>
      <c r="C144" s="166"/>
      <c r="D144" s="167" t="s">
        <v>76</v>
      </c>
      <c r="E144" s="179" t="s">
        <v>144</v>
      </c>
      <c r="F144" s="179" t="s">
        <v>145</v>
      </c>
      <c r="G144" s="166"/>
      <c r="H144" s="166"/>
      <c r="I144" s="169"/>
      <c r="J144" s="180">
        <f>BK144</f>
        <v>0</v>
      </c>
      <c r="K144" s="166"/>
      <c r="L144" s="171"/>
      <c r="M144" s="172"/>
      <c r="N144" s="173"/>
      <c r="O144" s="173"/>
      <c r="P144" s="174">
        <f>SUM(P145:P154)</f>
        <v>0</v>
      </c>
      <c r="Q144" s="173"/>
      <c r="R144" s="174">
        <f>SUM(R145:R154)</f>
        <v>0.25011715000000001</v>
      </c>
      <c r="S144" s="173"/>
      <c r="T144" s="175">
        <f>SUM(T145:T154)</f>
        <v>0</v>
      </c>
      <c r="AR144" s="176" t="s">
        <v>8</v>
      </c>
      <c r="AT144" s="177" t="s">
        <v>76</v>
      </c>
      <c r="AU144" s="177" t="s">
        <v>8</v>
      </c>
      <c r="AY144" s="176" t="s">
        <v>131</v>
      </c>
      <c r="BK144" s="178">
        <f>SUM(BK145:BK154)</f>
        <v>0</v>
      </c>
    </row>
    <row r="145" spans="1:65" s="2" customFormat="1" ht="16.5" customHeight="1">
      <c r="A145" s="33"/>
      <c r="B145" s="34"/>
      <c r="C145" s="181" t="s">
        <v>144</v>
      </c>
      <c r="D145" s="181" t="s">
        <v>133</v>
      </c>
      <c r="E145" s="182" t="s">
        <v>146</v>
      </c>
      <c r="F145" s="183" t="s">
        <v>147</v>
      </c>
      <c r="G145" s="184" t="s">
        <v>136</v>
      </c>
      <c r="H145" s="185">
        <v>2.5000000000000001E-2</v>
      </c>
      <c r="I145" s="186"/>
      <c r="J145" s="187">
        <f>ROUND(I145*H145,0)</f>
        <v>0</v>
      </c>
      <c r="K145" s="188"/>
      <c r="L145" s="38"/>
      <c r="M145" s="189" t="s">
        <v>1</v>
      </c>
      <c r="N145" s="190" t="s">
        <v>42</v>
      </c>
      <c r="O145" s="70"/>
      <c r="P145" s="191">
        <f>O145*H145</f>
        <v>0</v>
      </c>
      <c r="Q145" s="191">
        <v>1.94302</v>
      </c>
      <c r="R145" s="191">
        <f>Q145*H145</f>
        <v>4.8575500000000001E-2</v>
      </c>
      <c r="S145" s="191">
        <v>0</v>
      </c>
      <c r="T145" s="192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3" t="s">
        <v>137</v>
      </c>
      <c r="AT145" s="193" t="s">
        <v>133</v>
      </c>
      <c r="AU145" s="193" t="s">
        <v>83</v>
      </c>
      <c r="AY145" s="16" t="s">
        <v>131</v>
      </c>
      <c r="BE145" s="194">
        <f>IF(N145="základní",J145,0)</f>
        <v>0</v>
      </c>
      <c r="BF145" s="194">
        <f>IF(N145="snížená",J145,0)</f>
        <v>0</v>
      </c>
      <c r="BG145" s="194">
        <f>IF(N145="zákl. přenesená",J145,0)</f>
        <v>0</v>
      </c>
      <c r="BH145" s="194">
        <f>IF(N145="sníž. přenesená",J145,0)</f>
        <v>0</v>
      </c>
      <c r="BI145" s="194">
        <f>IF(N145="nulová",J145,0)</f>
        <v>0</v>
      </c>
      <c r="BJ145" s="16" t="s">
        <v>8</v>
      </c>
      <c r="BK145" s="194">
        <f>ROUND(I145*H145,0)</f>
        <v>0</v>
      </c>
      <c r="BL145" s="16" t="s">
        <v>137</v>
      </c>
      <c r="BM145" s="193" t="s">
        <v>148</v>
      </c>
    </row>
    <row r="146" spans="1:65" s="13" customFormat="1" ht="11.25">
      <c r="B146" s="195"/>
      <c r="C146" s="196"/>
      <c r="D146" s="197" t="s">
        <v>139</v>
      </c>
      <c r="E146" s="198" t="s">
        <v>1</v>
      </c>
      <c r="F146" s="199" t="s">
        <v>149</v>
      </c>
      <c r="G146" s="196"/>
      <c r="H146" s="200">
        <v>2.5000000000000001E-2</v>
      </c>
      <c r="I146" s="201"/>
      <c r="J146" s="196"/>
      <c r="K146" s="196"/>
      <c r="L146" s="202"/>
      <c r="M146" s="203"/>
      <c r="N146" s="204"/>
      <c r="O146" s="204"/>
      <c r="P146" s="204"/>
      <c r="Q146" s="204"/>
      <c r="R146" s="204"/>
      <c r="S146" s="204"/>
      <c r="T146" s="205"/>
      <c r="AT146" s="206" t="s">
        <v>139</v>
      </c>
      <c r="AU146" s="206" t="s">
        <v>83</v>
      </c>
      <c r="AV146" s="13" t="s">
        <v>83</v>
      </c>
      <c r="AW146" s="13" t="s">
        <v>33</v>
      </c>
      <c r="AX146" s="13" t="s">
        <v>77</v>
      </c>
      <c r="AY146" s="206" t="s">
        <v>131</v>
      </c>
    </row>
    <row r="147" spans="1:65" s="2" customFormat="1" ht="21.75" customHeight="1">
      <c r="A147" s="33"/>
      <c r="B147" s="34"/>
      <c r="C147" s="181" t="s">
        <v>137</v>
      </c>
      <c r="D147" s="181" t="s">
        <v>133</v>
      </c>
      <c r="E147" s="182" t="s">
        <v>150</v>
      </c>
      <c r="F147" s="183" t="s">
        <v>151</v>
      </c>
      <c r="G147" s="184" t="s">
        <v>152</v>
      </c>
      <c r="H147" s="185">
        <v>8.0000000000000002E-3</v>
      </c>
      <c r="I147" s="186"/>
      <c r="J147" s="187">
        <f>ROUND(I147*H147,0)</f>
        <v>0</v>
      </c>
      <c r="K147" s="188"/>
      <c r="L147" s="38"/>
      <c r="M147" s="189" t="s">
        <v>1</v>
      </c>
      <c r="N147" s="190" t="s">
        <v>42</v>
      </c>
      <c r="O147" s="70"/>
      <c r="P147" s="191">
        <f>O147*H147</f>
        <v>0</v>
      </c>
      <c r="Q147" s="191">
        <v>1.0900000000000001</v>
      </c>
      <c r="R147" s="191">
        <f>Q147*H147</f>
        <v>8.7200000000000003E-3</v>
      </c>
      <c r="S147" s="191">
        <v>0</v>
      </c>
      <c r="T147" s="192">
        <f>S147*H147</f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93" t="s">
        <v>137</v>
      </c>
      <c r="AT147" s="193" t="s">
        <v>133</v>
      </c>
      <c r="AU147" s="193" t="s">
        <v>83</v>
      </c>
      <c r="AY147" s="16" t="s">
        <v>131</v>
      </c>
      <c r="BE147" s="194">
        <f>IF(N147="základní",J147,0)</f>
        <v>0</v>
      </c>
      <c r="BF147" s="194">
        <f>IF(N147="snížená",J147,0)</f>
        <v>0</v>
      </c>
      <c r="BG147" s="194">
        <f>IF(N147="zákl. přenesená",J147,0)</f>
        <v>0</v>
      </c>
      <c r="BH147" s="194">
        <f>IF(N147="sníž. přenesená",J147,0)</f>
        <v>0</v>
      </c>
      <c r="BI147" s="194">
        <f>IF(N147="nulová",J147,0)</f>
        <v>0</v>
      </c>
      <c r="BJ147" s="16" t="s">
        <v>8</v>
      </c>
      <c r="BK147" s="194">
        <f>ROUND(I147*H147,0)</f>
        <v>0</v>
      </c>
      <c r="BL147" s="16" t="s">
        <v>137</v>
      </c>
      <c r="BM147" s="193" t="s">
        <v>153</v>
      </c>
    </row>
    <row r="148" spans="1:65" s="13" customFormat="1" ht="11.25">
      <c r="B148" s="195"/>
      <c r="C148" s="196"/>
      <c r="D148" s="197" t="s">
        <v>139</v>
      </c>
      <c r="E148" s="198" t="s">
        <v>1</v>
      </c>
      <c r="F148" s="199" t="s">
        <v>154</v>
      </c>
      <c r="G148" s="196"/>
      <c r="H148" s="200">
        <v>8.0000000000000002E-3</v>
      </c>
      <c r="I148" s="201"/>
      <c r="J148" s="196"/>
      <c r="K148" s="196"/>
      <c r="L148" s="202"/>
      <c r="M148" s="203"/>
      <c r="N148" s="204"/>
      <c r="O148" s="204"/>
      <c r="P148" s="204"/>
      <c r="Q148" s="204"/>
      <c r="R148" s="204"/>
      <c r="S148" s="204"/>
      <c r="T148" s="205"/>
      <c r="AT148" s="206" t="s">
        <v>139</v>
      </c>
      <c r="AU148" s="206" t="s">
        <v>83</v>
      </c>
      <c r="AV148" s="13" t="s">
        <v>83</v>
      </c>
      <c r="AW148" s="13" t="s">
        <v>33</v>
      </c>
      <c r="AX148" s="13" t="s">
        <v>77</v>
      </c>
      <c r="AY148" s="206" t="s">
        <v>131</v>
      </c>
    </row>
    <row r="149" spans="1:65" s="2" customFormat="1" ht="21.75" customHeight="1">
      <c r="A149" s="33"/>
      <c r="B149" s="34"/>
      <c r="C149" s="181" t="s">
        <v>155</v>
      </c>
      <c r="D149" s="181" t="s">
        <v>133</v>
      </c>
      <c r="E149" s="182" t="s">
        <v>156</v>
      </c>
      <c r="F149" s="183" t="s">
        <v>157</v>
      </c>
      <c r="G149" s="184" t="s">
        <v>158</v>
      </c>
      <c r="H149" s="185">
        <v>0.13100000000000001</v>
      </c>
      <c r="I149" s="186"/>
      <c r="J149" s="187">
        <f>ROUND(I149*H149,0)</f>
        <v>0</v>
      </c>
      <c r="K149" s="188"/>
      <c r="L149" s="38"/>
      <c r="M149" s="189" t="s">
        <v>1</v>
      </c>
      <c r="N149" s="190" t="s">
        <v>42</v>
      </c>
      <c r="O149" s="70"/>
      <c r="P149" s="191">
        <f>O149*H149</f>
        <v>0</v>
      </c>
      <c r="Q149" s="191">
        <v>7.9369999999999996E-2</v>
      </c>
      <c r="R149" s="191">
        <f>Q149*H149</f>
        <v>1.0397470000000001E-2</v>
      </c>
      <c r="S149" s="191">
        <v>0</v>
      </c>
      <c r="T149" s="192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3" t="s">
        <v>137</v>
      </c>
      <c r="AT149" s="193" t="s">
        <v>133</v>
      </c>
      <c r="AU149" s="193" t="s">
        <v>83</v>
      </c>
      <c r="AY149" s="16" t="s">
        <v>131</v>
      </c>
      <c r="BE149" s="194">
        <f>IF(N149="základní",J149,0)</f>
        <v>0</v>
      </c>
      <c r="BF149" s="194">
        <f>IF(N149="snížená",J149,0)</f>
        <v>0</v>
      </c>
      <c r="BG149" s="194">
        <f>IF(N149="zákl. přenesená",J149,0)</f>
        <v>0</v>
      </c>
      <c r="BH149" s="194">
        <f>IF(N149="sníž. přenesená",J149,0)</f>
        <v>0</v>
      </c>
      <c r="BI149" s="194">
        <f>IF(N149="nulová",J149,0)</f>
        <v>0</v>
      </c>
      <c r="BJ149" s="16" t="s">
        <v>8</v>
      </c>
      <c r="BK149" s="194">
        <f>ROUND(I149*H149,0)</f>
        <v>0</v>
      </c>
      <c r="BL149" s="16" t="s">
        <v>137</v>
      </c>
      <c r="BM149" s="193" t="s">
        <v>159</v>
      </c>
    </row>
    <row r="150" spans="1:65" s="13" customFormat="1" ht="11.25">
      <c r="B150" s="195"/>
      <c r="C150" s="196"/>
      <c r="D150" s="197" t="s">
        <v>139</v>
      </c>
      <c r="E150" s="198" t="s">
        <v>1</v>
      </c>
      <c r="F150" s="199" t="s">
        <v>160</v>
      </c>
      <c r="G150" s="196"/>
      <c r="H150" s="200">
        <v>0.13100000000000001</v>
      </c>
      <c r="I150" s="201"/>
      <c r="J150" s="196"/>
      <c r="K150" s="196"/>
      <c r="L150" s="202"/>
      <c r="M150" s="203"/>
      <c r="N150" s="204"/>
      <c r="O150" s="204"/>
      <c r="P150" s="204"/>
      <c r="Q150" s="204"/>
      <c r="R150" s="204"/>
      <c r="S150" s="204"/>
      <c r="T150" s="205"/>
      <c r="AT150" s="206" t="s">
        <v>139</v>
      </c>
      <c r="AU150" s="206" t="s">
        <v>83</v>
      </c>
      <c r="AV150" s="13" t="s">
        <v>83</v>
      </c>
      <c r="AW150" s="13" t="s">
        <v>33</v>
      </c>
      <c r="AX150" s="13" t="s">
        <v>77</v>
      </c>
      <c r="AY150" s="206" t="s">
        <v>131</v>
      </c>
    </row>
    <row r="151" spans="1:65" s="2" customFormat="1" ht="21.75" customHeight="1">
      <c r="A151" s="33"/>
      <c r="B151" s="34"/>
      <c r="C151" s="181" t="s">
        <v>161</v>
      </c>
      <c r="D151" s="181" t="s">
        <v>133</v>
      </c>
      <c r="E151" s="182" t="s">
        <v>162</v>
      </c>
      <c r="F151" s="183" t="s">
        <v>163</v>
      </c>
      <c r="G151" s="184" t="s">
        <v>158</v>
      </c>
      <c r="H151" s="185">
        <v>0.39</v>
      </c>
      <c r="I151" s="186"/>
      <c r="J151" s="187">
        <f>ROUND(I151*H151,0)</f>
        <v>0</v>
      </c>
      <c r="K151" s="188"/>
      <c r="L151" s="38"/>
      <c r="M151" s="189" t="s">
        <v>1</v>
      </c>
      <c r="N151" s="190" t="s">
        <v>42</v>
      </c>
      <c r="O151" s="70"/>
      <c r="P151" s="191">
        <f>O151*H151</f>
        <v>0</v>
      </c>
      <c r="Q151" s="191">
        <v>5.2519999999999997E-2</v>
      </c>
      <c r="R151" s="191">
        <f>Q151*H151</f>
        <v>2.0482799999999999E-2</v>
      </c>
      <c r="S151" s="191">
        <v>0</v>
      </c>
      <c r="T151" s="192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3" t="s">
        <v>137</v>
      </c>
      <c r="AT151" s="193" t="s">
        <v>133</v>
      </c>
      <c r="AU151" s="193" t="s">
        <v>83</v>
      </c>
      <c r="AY151" s="16" t="s">
        <v>131</v>
      </c>
      <c r="BE151" s="194">
        <f>IF(N151="základní",J151,0)</f>
        <v>0</v>
      </c>
      <c r="BF151" s="194">
        <f>IF(N151="snížená",J151,0)</f>
        <v>0</v>
      </c>
      <c r="BG151" s="194">
        <f>IF(N151="zákl. přenesená",J151,0)</f>
        <v>0</v>
      </c>
      <c r="BH151" s="194">
        <f>IF(N151="sníž. přenesená",J151,0)</f>
        <v>0</v>
      </c>
      <c r="BI151" s="194">
        <f>IF(N151="nulová",J151,0)</f>
        <v>0</v>
      </c>
      <c r="BJ151" s="16" t="s">
        <v>8</v>
      </c>
      <c r="BK151" s="194">
        <f>ROUND(I151*H151,0)</f>
        <v>0</v>
      </c>
      <c r="BL151" s="16" t="s">
        <v>137</v>
      </c>
      <c r="BM151" s="193" t="s">
        <v>164</v>
      </c>
    </row>
    <row r="152" spans="1:65" s="13" customFormat="1" ht="11.25">
      <c r="B152" s="195"/>
      <c r="C152" s="196"/>
      <c r="D152" s="197" t="s">
        <v>139</v>
      </c>
      <c r="E152" s="198" t="s">
        <v>1</v>
      </c>
      <c r="F152" s="199" t="s">
        <v>165</v>
      </c>
      <c r="G152" s="196"/>
      <c r="H152" s="200">
        <v>0.39</v>
      </c>
      <c r="I152" s="201"/>
      <c r="J152" s="196"/>
      <c r="K152" s="196"/>
      <c r="L152" s="202"/>
      <c r="M152" s="203"/>
      <c r="N152" s="204"/>
      <c r="O152" s="204"/>
      <c r="P152" s="204"/>
      <c r="Q152" s="204"/>
      <c r="R152" s="204"/>
      <c r="S152" s="204"/>
      <c r="T152" s="205"/>
      <c r="AT152" s="206" t="s">
        <v>139</v>
      </c>
      <c r="AU152" s="206" t="s">
        <v>83</v>
      </c>
      <c r="AV152" s="13" t="s">
        <v>83</v>
      </c>
      <c r="AW152" s="13" t="s">
        <v>33</v>
      </c>
      <c r="AX152" s="13" t="s">
        <v>77</v>
      </c>
      <c r="AY152" s="206" t="s">
        <v>131</v>
      </c>
    </row>
    <row r="153" spans="1:65" s="2" customFormat="1" ht="16.5" customHeight="1">
      <c r="A153" s="33"/>
      <c r="B153" s="34"/>
      <c r="C153" s="181" t="s">
        <v>166</v>
      </c>
      <c r="D153" s="181" t="s">
        <v>133</v>
      </c>
      <c r="E153" s="182" t="s">
        <v>167</v>
      </c>
      <c r="F153" s="183" t="s">
        <v>168</v>
      </c>
      <c r="G153" s="184" t="s">
        <v>158</v>
      </c>
      <c r="H153" s="185">
        <v>0.60599999999999998</v>
      </c>
      <c r="I153" s="186"/>
      <c r="J153" s="187">
        <f>ROUND(I153*H153,0)</f>
        <v>0</v>
      </c>
      <c r="K153" s="188"/>
      <c r="L153" s="38"/>
      <c r="M153" s="189" t="s">
        <v>1</v>
      </c>
      <c r="N153" s="190" t="s">
        <v>42</v>
      </c>
      <c r="O153" s="70"/>
      <c r="P153" s="191">
        <f>O153*H153</f>
        <v>0</v>
      </c>
      <c r="Q153" s="191">
        <v>0.26723000000000002</v>
      </c>
      <c r="R153" s="191">
        <f>Q153*H153</f>
        <v>0.16194138</v>
      </c>
      <c r="S153" s="191">
        <v>0</v>
      </c>
      <c r="T153" s="192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3" t="s">
        <v>137</v>
      </c>
      <c r="AT153" s="193" t="s">
        <v>133</v>
      </c>
      <c r="AU153" s="193" t="s">
        <v>83</v>
      </c>
      <c r="AY153" s="16" t="s">
        <v>131</v>
      </c>
      <c r="BE153" s="194">
        <f>IF(N153="základní",J153,0)</f>
        <v>0</v>
      </c>
      <c r="BF153" s="194">
        <f>IF(N153="snížená",J153,0)</f>
        <v>0</v>
      </c>
      <c r="BG153" s="194">
        <f>IF(N153="zákl. přenesená",J153,0)</f>
        <v>0</v>
      </c>
      <c r="BH153" s="194">
        <f>IF(N153="sníž. přenesená",J153,0)</f>
        <v>0</v>
      </c>
      <c r="BI153" s="194">
        <f>IF(N153="nulová",J153,0)</f>
        <v>0</v>
      </c>
      <c r="BJ153" s="16" t="s">
        <v>8</v>
      </c>
      <c r="BK153" s="194">
        <f>ROUND(I153*H153,0)</f>
        <v>0</v>
      </c>
      <c r="BL153" s="16" t="s">
        <v>137</v>
      </c>
      <c r="BM153" s="193" t="s">
        <v>169</v>
      </c>
    </row>
    <row r="154" spans="1:65" s="13" customFormat="1" ht="11.25">
      <c r="B154" s="195"/>
      <c r="C154" s="196"/>
      <c r="D154" s="197" t="s">
        <v>139</v>
      </c>
      <c r="E154" s="198" t="s">
        <v>1</v>
      </c>
      <c r="F154" s="199" t="s">
        <v>170</v>
      </c>
      <c r="G154" s="196"/>
      <c r="H154" s="200">
        <v>0.60599999999999998</v>
      </c>
      <c r="I154" s="201"/>
      <c r="J154" s="196"/>
      <c r="K154" s="196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139</v>
      </c>
      <c r="AU154" s="206" t="s">
        <v>83</v>
      </c>
      <c r="AV154" s="13" t="s">
        <v>83</v>
      </c>
      <c r="AW154" s="13" t="s">
        <v>33</v>
      </c>
      <c r="AX154" s="13" t="s">
        <v>77</v>
      </c>
      <c r="AY154" s="206" t="s">
        <v>131</v>
      </c>
    </row>
    <row r="155" spans="1:65" s="12" customFormat="1" ht="22.9" customHeight="1">
      <c r="B155" s="165"/>
      <c r="C155" s="166"/>
      <c r="D155" s="167" t="s">
        <v>76</v>
      </c>
      <c r="E155" s="179" t="s">
        <v>161</v>
      </c>
      <c r="F155" s="179" t="s">
        <v>171</v>
      </c>
      <c r="G155" s="166"/>
      <c r="H155" s="166"/>
      <c r="I155" s="169"/>
      <c r="J155" s="180">
        <f>BK155</f>
        <v>0</v>
      </c>
      <c r="K155" s="166"/>
      <c r="L155" s="171"/>
      <c r="M155" s="172"/>
      <c r="N155" s="173"/>
      <c r="O155" s="173"/>
      <c r="P155" s="174">
        <f>SUM(P156:P186)</f>
        <v>0</v>
      </c>
      <c r="Q155" s="173"/>
      <c r="R155" s="174">
        <f>SUM(R156:R186)</f>
        <v>3.8925376199999997</v>
      </c>
      <c r="S155" s="173"/>
      <c r="T155" s="175">
        <f>SUM(T156:T186)</f>
        <v>0</v>
      </c>
      <c r="AR155" s="176" t="s">
        <v>8</v>
      </c>
      <c r="AT155" s="177" t="s">
        <v>76</v>
      </c>
      <c r="AU155" s="177" t="s">
        <v>8</v>
      </c>
      <c r="AY155" s="176" t="s">
        <v>131</v>
      </c>
      <c r="BK155" s="178">
        <f>SUM(BK156:BK186)</f>
        <v>0</v>
      </c>
    </row>
    <row r="156" spans="1:65" s="2" customFormat="1" ht="21.75" customHeight="1">
      <c r="A156" s="33"/>
      <c r="B156" s="34"/>
      <c r="C156" s="181" t="s">
        <v>172</v>
      </c>
      <c r="D156" s="181" t="s">
        <v>133</v>
      </c>
      <c r="E156" s="182" t="s">
        <v>173</v>
      </c>
      <c r="F156" s="183" t="s">
        <v>174</v>
      </c>
      <c r="G156" s="184" t="s">
        <v>158</v>
      </c>
      <c r="H156" s="185">
        <v>0.315</v>
      </c>
      <c r="I156" s="186"/>
      <c r="J156" s="187">
        <f>ROUND(I156*H156,0)</f>
        <v>0</v>
      </c>
      <c r="K156" s="188"/>
      <c r="L156" s="38"/>
      <c r="M156" s="189" t="s">
        <v>1</v>
      </c>
      <c r="N156" s="190" t="s">
        <v>42</v>
      </c>
      <c r="O156" s="70"/>
      <c r="P156" s="191">
        <f>O156*H156</f>
        <v>0</v>
      </c>
      <c r="Q156" s="191">
        <v>5.4599999999999996E-3</v>
      </c>
      <c r="R156" s="191">
        <f>Q156*H156</f>
        <v>1.7198999999999999E-3</v>
      </c>
      <c r="S156" s="191">
        <v>0</v>
      </c>
      <c r="T156" s="192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3" t="s">
        <v>137</v>
      </c>
      <c r="AT156" s="193" t="s">
        <v>133</v>
      </c>
      <c r="AU156" s="193" t="s">
        <v>83</v>
      </c>
      <c r="AY156" s="16" t="s">
        <v>131</v>
      </c>
      <c r="BE156" s="194">
        <f>IF(N156="základní",J156,0)</f>
        <v>0</v>
      </c>
      <c r="BF156" s="194">
        <f>IF(N156="snížená",J156,0)</f>
        <v>0</v>
      </c>
      <c r="BG156" s="194">
        <f>IF(N156="zákl. přenesená",J156,0)</f>
        <v>0</v>
      </c>
      <c r="BH156" s="194">
        <f>IF(N156="sníž. přenesená",J156,0)</f>
        <v>0</v>
      </c>
      <c r="BI156" s="194">
        <f>IF(N156="nulová",J156,0)</f>
        <v>0</v>
      </c>
      <c r="BJ156" s="16" t="s">
        <v>8</v>
      </c>
      <c r="BK156" s="194">
        <f>ROUND(I156*H156,0)</f>
        <v>0</v>
      </c>
      <c r="BL156" s="16" t="s">
        <v>137</v>
      </c>
      <c r="BM156" s="193" t="s">
        <v>175</v>
      </c>
    </row>
    <row r="157" spans="1:65" s="13" customFormat="1" ht="11.25">
      <c r="B157" s="195"/>
      <c r="C157" s="196"/>
      <c r="D157" s="197" t="s">
        <v>139</v>
      </c>
      <c r="E157" s="198" t="s">
        <v>1</v>
      </c>
      <c r="F157" s="199" t="s">
        <v>176</v>
      </c>
      <c r="G157" s="196"/>
      <c r="H157" s="200">
        <v>0.315</v>
      </c>
      <c r="I157" s="201"/>
      <c r="J157" s="196"/>
      <c r="K157" s="196"/>
      <c r="L157" s="202"/>
      <c r="M157" s="203"/>
      <c r="N157" s="204"/>
      <c r="O157" s="204"/>
      <c r="P157" s="204"/>
      <c r="Q157" s="204"/>
      <c r="R157" s="204"/>
      <c r="S157" s="204"/>
      <c r="T157" s="205"/>
      <c r="AT157" s="206" t="s">
        <v>139</v>
      </c>
      <c r="AU157" s="206" t="s">
        <v>83</v>
      </c>
      <c r="AV157" s="13" t="s">
        <v>83</v>
      </c>
      <c r="AW157" s="13" t="s">
        <v>33</v>
      </c>
      <c r="AX157" s="13" t="s">
        <v>77</v>
      </c>
      <c r="AY157" s="206" t="s">
        <v>131</v>
      </c>
    </row>
    <row r="158" spans="1:65" s="2" customFormat="1" ht="21.75" customHeight="1">
      <c r="A158" s="33"/>
      <c r="B158" s="34"/>
      <c r="C158" s="181" t="s">
        <v>177</v>
      </c>
      <c r="D158" s="181" t="s">
        <v>133</v>
      </c>
      <c r="E158" s="182" t="s">
        <v>178</v>
      </c>
      <c r="F158" s="183" t="s">
        <v>179</v>
      </c>
      <c r="G158" s="184" t="s">
        <v>158</v>
      </c>
      <c r="H158" s="185">
        <v>1.508</v>
      </c>
      <c r="I158" s="186"/>
      <c r="J158" s="187">
        <f>ROUND(I158*H158,0)</f>
        <v>0</v>
      </c>
      <c r="K158" s="188"/>
      <c r="L158" s="38"/>
      <c r="M158" s="189" t="s">
        <v>1</v>
      </c>
      <c r="N158" s="190" t="s">
        <v>42</v>
      </c>
      <c r="O158" s="70"/>
      <c r="P158" s="191">
        <f>O158*H158</f>
        <v>0</v>
      </c>
      <c r="Q158" s="191">
        <v>3.0000000000000001E-3</v>
      </c>
      <c r="R158" s="191">
        <f>Q158*H158</f>
        <v>4.5240000000000002E-3</v>
      </c>
      <c r="S158" s="191">
        <v>0</v>
      </c>
      <c r="T158" s="192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3" t="s">
        <v>137</v>
      </c>
      <c r="AT158" s="193" t="s">
        <v>133</v>
      </c>
      <c r="AU158" s="193" t="s">
        <v>83</v>
      </c>
      <c r="AY158" s="16" t="s">
        <v>131</v>
      </c>
      <c r="BE158" s="194">
        <f>IF(N158="základní",J158,0)</f>
        <v>0</v>
      </c>
      <c r="BF158" s="194">
        <f>IF(N158="snížená",J158,0)</f>
        <v>0</v>
      </c>
      <c r="BG158" s="194">
        <f>IF(N158="zákl. přenesená",J158,0)</f>
        <v>0</v>
      </c>
      <c r="BH158" s="194">
        <f>IF(N158="sníž. přenesená",J158,0)</f>
        <v>0</v>
      </c>
      <c r="BI158" s="194">
        <f>IF(N158="nulová",J158,0)</f>
        <v>0</v>
      </c>
      <c r="BJ158" s="16" t="s">
        <v>8</v>
      </c>
      <c r="BK158" s="194">
        <f>ROUND(I158*H158,0)</f>
        <v>0</v>
      </c>
      <c r="BL158" s="16" t="s">
        <v>137</v>
      </c>
      <c r="BM158" s="193" t="s">
        <v>180</v>
      </c>
    </row>
    <row r="159" spans="1:65" s="13" customFormat="1" ht="11.25">
      <c r="B159" s="195"/>
      <c r="C159" s="196"/>
      <c r="D159" s="197" t="s">
        <v>139</v>
      </c>
      <c r="E159" s="198" t="s">
        <v>1</v>
      </c>
      <c r="F159" s="199" t="s">
        <v>181</v>
      </c>
      <c r="G159" s="196"/>
      <c r="H159" s="200">
        <v>1.508</v>
      </c>
      <c r="I159" s="201"/>
      <c r="J159" s="196"/>
      <c r="K159" s="196"/>
      <c r="L159" s="202"/>
      <c r="M159" s="203"/>
      <c r="N159" s="204"/>
      <c r="O159" s="204"/>
      <c r="P159" s="204"/>
      <c r="Q159" s="204"/>
      <c r="R159" s="204"/>
      <c r="S159" s="204"/>
      <c r="T159" s="205"/>
      <c r="AT159" s="206" t="s">
        <v>139</v>
      </c>
      <c r="AU159" s="206" t="s">
        <v>83</v>
      </c>
      <c r="AV159" s="13" t="s">
        <v>83</v>
      </c>
      <c r="AW159" s="13" t="s">
        <v>33</v>
      </c>
      <c r="AX159" s="13" t="s">
        <v>77</v>
      </c>
      <c r="AY159" s="206" t="s">
        <v>131</v>
      </c>
    </row>
    <row r="160" spans="1:65" s="2" customFormat="1" ht="21.75" customHeight="1">
      <c r="A160" s="33"/>
      <c r="B160" s="34"/>
      <c r="C160" s="181" t="s">
        <v>182</v>
      </c>
      <c r="D160" s="181" t="s">
        <v>133</v>
      </c>
      <c r="E160" s="182" t="s">
        <v>183</v>
      </c>
      <c r="F160" s="183" t="s">
        <v>184</v>
      </c>
      <c r="G160" s="184" t="s">
        <v>158</v>
      </c>
      <c r="H160" s="185">
        <v>2.42</v>
      </c>
      <c r="I160" s="186"/>
      <c r="J160" s="187">
        <f>ROUND(I160*H160,0)</f>
        <v>0</v>
      </c>
      <c r="K160" s="188"/>
      <c r="L160" s="38"/>
      <c r="M160" s="189" t="s">
        <v>1</v>
      </c>
      <c r="N160" s="190" t="s">
        <v>42</v>
      </c>
      <c r="O160" s="70"/>
      <c r="P160" s="191">
        <f>O160*H160</f>
        <v>0</v>
      </c>
      <c r="Q160" s="191">
        <v>3.8899999999999997E-2</v>
      </c>
      <c r="R160" s="191">
        <f>Q160*H160</f>
        <v>9.4137999999999986E-2</v>
      </c>
      <c r="S160" s="191">
        <v>0</v>
      </c>
      <c r="T160" s="192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93" t="s">
        <v>137</v>
      </c>
      <c r="AT160" s="193" t="s">
        <v>133</v>
      </c>
      <c r="AU160" s="193" t="s">
        <v>83</v>
      </c>
      <c r="AY160" s="16" t="s">
        <v>131</v>
      </c>
      <c r="BE160" s="194">
        <f>IF(N160="základní",J160,0)</f>
        <v>0</v>
      </c>
      <c r="BF160" s="194">
        <f>IF(N160="snížená",J160,0)</f>
        <v>0</v>
      </c>
      <c r="BG160" s="194">
        <f>IF(N160="zákl. přenesená",J160,0)</f>
        <v>0</v>
      </c>
      <c r="BH160" s="194">
        <f>IF(N160="sníž. přenesená",J160,0)</f>
        <v>0</v>
      </c>
      <c r="BI160" s="194">
        <f>IF(N160="nulová",J160,0)</f>
        <v>0</v>
      </c>
      <c r="BJ160" s="16" t="s">
        <v>8</v>
      </c>
      <c r="BK160" s="194">
        <f>ROUND(I160*H160,0)</f>
        <v>0</v>
      </c>
      <c r="BL160" s="16" t="s">
        <v>137</v>
      </c>
      <c r="BM160" s="193" t="s">
        <v>185</v>
      </c>
    </row>
    <row r="161" spans="1:65" s="13" customFormat="1" ht="11.25">
      <c r="B161" s="195"/>
      <c r="C161" s="196"/>
      <c r="D161" s="197" t="s">
        <v>139</v>
      </c>
      <c r="E161" s="198" t="s">
        <v>1</v>
      </c>
      <c r="F161" s="199" t="s">
        <v>186</v>
      </c>
      <c r="G161" s="196"/>
      <c r="H161" s="200">
        <v>1.452</v>
      </c>
      <c r="I161" s="201"/>
      <c r="J161" s="196"/>
      <c r="K161" s="196"/>
      <c r="L161" s="202"/>
      <c r="M161" s="203"/>
      <c r="N161" s="204"/>
      <c r="O161" s="204"/>
      <c r="P161" s="204"/>
      <c r="Q161" s="204"/>
      <c r="R161" s="204"/>
      <c r="S161" s="204"/>
      <c r="T161" s="205"/>
      <c r="AT161" s="206" t="s">
        <v>139</v>
      </c>
      <c r="AU161" s="206" t="s">
        <v>83</v>
      </c>
      <c r="AV161" s="13" t="s">
        <v>83</v>
      </c>
      <c r="AW161" s="13" t="s">
        <v>33</v>
      </c>
      <c r="AX161" s="13" t="s">
        <v>77</v>
      </c>
      <c r="AY161" s="206" t="s">
        <v>131</v>
      </c>
    </row>
    <row r="162" spans="1:65" s="13" customFormat="1" ht="11.25">
      <c r="B162" s="195"/>
      <c r="C162" s="196"/>
      <c r="D162" s="197" t="s">
        <v>139</v>
      </c>
      <c r="E162" s="198" t="s">
        <v>1</v>
      </c>
      <c r="F162" s="199" t="s">
        <v>187</v>
      </c>
      <c r="G162" s="196"/>
      <c r="H162" s="200">
        <v>0.96799999999999997</v>
      </c>
      <c r="I162" s="201"/>
      <c r="J162" s="196"/>
      <c r="K162" s="196"/>
      <c r="L162" s="202"/>
      <c r="M162" s="203"/>
      <c r="N162" s="204"/>
      <c r="O162" s="204"/>
      <c r="P162" s="204"/>
      <c r="Q162" s="204"/>
      <c r="R162" s="204"/>
      <c r="S162" s="204"/>
      <c r="T162" s="205"/>
      <c r="AT162" s="206" t="s">
        <v>139</v>
      </c>
      <c r="AU162" s="206" t="s">
        <v>83</v>
      </c>
      <c r="AV162" s="13" t="s">
        <v>83</v>
      </c>
      <c r="AW162" s="13" t="s">
        <v>33</v>
      </c>
      <c r="AX162" s="13" t="s">
        <v>77</v>
      </c>
      <c r="AY162" s="206" t="s">
        <v>131</v>
      </c>
    </row>
    <row r="163" spans="1:65" s="2" customFormat="1" ht="21.75" customHeight="1">
      <c r="A163" s="33"/>
      <c r="B163" s="34"/>
      <c r="C163" s="181" t="s">
        <v>188</v>
      </c>
      <c r="D163" s="181" t="s">
        <v>133</v>
      </c>
      <c r="E163" s="182" t="s">
        <v>189</v>
      </c>
      <c r="F163" s="183" t="s">
        <v>190</v>
      </c>
      <c r="G163" s="184" t="s">
        <v>158</v>
      </c>
      <c r="H163" s="185">
        <v>19.16</v>
      </c>
      <c r="I163" s="186"/>
      <c r="J163" s="187">
        <f>ROUND(I163*H163,0)</f>
        <v>0</v>
      </c>
      <c r="K163" s="188"/>
      <c r="L163" s="38"/>
      <c r="M163" s="189" t="s">
        <v>1</v>
      </c>
      <c r="N163" s="190" t="s">
        <v>42</v>
      </c>
      <c r="O163" s="70"/>
      <c r="P163" s="191">
        <f>O163*H163</f>
        <v>0</v>
      </c>
      <c r="Q163" s="191">
        <v>1.5699999999999999E-2</v>
      </c>
      <c r="R163" s="191">
        <f>Q163*H163</f>
        <v>0.30081199999999997</v>
      </c>
      <c r="S163" s="191">
        <v>0</v>
      </c>
      <c r="T163" s="192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3" t="s">
        <v>137</v>
      </c>
      <c r="AT163" s="193" t="s">
        <v>133</v>
      </c>
      <c r="AU163" s="193" t="s">
        <v>83</v>
      </c>
      <c r="AY163" s="16" t="s">
        <v>131</v>
      </c>
      <c r="BE163" s="194">
        <f>IF(N163="základní",J163,0)</f>
        <v>0</v>
      </c>
      <c r="BF163" s="194">
        <f>IF(N163="snížená",J163,0)</f>
        <v>0</v>
      </c>
      <c r="BG163" s="194">
        <f>IF(N163="zákl. přenesená",J163,0)</f>
        <v>0</v>
      </c>
      <c r="BH163" s="194">
        <f>IF(N163="sníž. přenesená",J163,0)</f>
        <v>0</v>
      </c>
      <c r="BI163" s="194">
        <f>IF(N163="nulová",J163,0)</f>
        <v>0</v>
      </c>
      <c r="BJ163" s="16" t="s">
        <v>8</v>
      </c>
      <c r="BK163" s="194">
        <f>ROUND(I163*H163,0)</f>
        <v>0</v>
      </c>
      <c r="BL163" s="16" t="s">
        <v>137</v>
      </c>
      <c r="BM163" s="193" t="s">
        <v>191</v>
      </c>
    </row>
    <row r="164" spans="1:65" s="14" customFormat="1" ht="11.25">
      <c r="B164" s="207"/>
      <c r="C164" s="208"/>
      <c r="D164" s="197" t="s">
        <v>139</v>
      </c>
      <c r="E164" s="209" t="s">
        <v>1</v>
      </c>
      <c r="F164" s="210" t="s">
        <v>192</v>
      </c>
      <c r="G164" s="208"/>
      <c r="H164" s="209" t="s">
        <v>1</v>
      </c>
      <c r="I164" s="211"/>
      <c r="J164" s="208"/>
      <c r="K164" s="208"/>
      <c r="L164" s="212"/>
      <c r="M164" s="213"/>
      <c r="N164" s="214"/>
      <c r="O164" s="214"/>
      <c r="P164" s="214"/>
      <c r="Q164" s="214"/>
      <c r="R164" s="214"/>
      <c r="S164" s="214"/>
      <c r="T164" s="215"/>
      <c r="AT164" s="216" t="s">
        <v>139</v>
      </c>
      <c r="AU164" s="216" t="s">
        <v>83</v>
      </c>
      <c r="AV164" s="14" t="s">
        <v>8</v>
      </c>
      <c r="AW164" s="14" t="s">
        <v>33</v>
      </c>
      <c r="AX164" s="14" t="s">
        <v>77</v>
      </c>
      <c r="AY164" s="216" t="s">
        <v>131</v>
      </c>
    </row>
    <row r="165" spans="1:65" s="13" customFormat="1" ht="11.25">
      <c r="B165" s="195"/>
      <c r="C165" s="196"/>
      <c r="D165" s="197" t="s">
        <v>139</v>
      </c>
      <c r="E165" s="198" t="s">
        <v>1</v>
      </c>
      <c r="F165" s="199" t="s">
        <v>193</v>
      </c>
      <c r="G165" s="196"/>
      <c r="H165" s="200">
        <v>8.0280000000000005</v>
      </c>
      <c r="I165" s="201"/>
      <c r="J165" s="196"/>
      <c r="K165" s="196"/>
      <c r="L165" s="202"/>
      <c r="M165" s="203"/>
      <c r="N165" s="204"/>
      <c r="O165" s="204"/>
      <c r="P165" s="204"/>
      <c r="Q165" s="204"/>
      <c r="R165" s="204"/>
      <c r="S165" s="204"/>
      <c r="T165" s="205"/>
      <c r="AT165" s="206" t="s">
        <v>139</v>
      </c>
      <c r="AU165" s="206" t="s">
        <v>83</v>
      </c>
      <c r="AV165" s="13" t="s">
        <v>83</v>
      </c>
      <c r="AW165" s="13" t="s">
        <v>33</v>
      </c>
      <c r="AX165" s="13" t="s">
        <v>77</v>
      </c>
      <c r="AY165" s="206" t="s">
        <v>131</v>
      </c>
    </row>
    <row r="166" spans="1:65" s="13" customFormat="1" ht="11.25">
      <c r="B166" s="195"/>
      <c r="C166" s="196"/>
      <c r="D166" s="197" t="s">
        <v>139</v>
      </c>
      <c r="E166" s="198" t="s">
        <v>1</v>
      </c>
      <c r="F166" s="199" t="s">
        <v>194</v>
      </c>
      <c r="G166" s="196"/>
      <c r="H166" s="200">
        <v>11.132</v>
      </c>
      <c r="I166" s="201"/>
      <c r="J166" s="196"/>
      <c r="K166" s="196"/>
      <c r="L166" s="202"/>
      <c r="M166" s="203"/>
      <c r="N166" s="204"/>
      <c r="O166" s="204"/>
      <c r="P166" s="204"/>
      <c r="Q166" s="204"/>
      <c r="R166" s="204"/>
      <c r="S166" s="204"/>
      <c r="T166" s="205"/>
      <c r="AT166" s="206" t="s">
        <v>139</v>
      </c>
      <c r="AU166" s="206" t="s">
        <v>83</v>
      </c>
      <c r="AV166" s="13" t="s">
        <v>83</v>
      </c>
      <c r="AW166" s="13" t="s">
        <v>33</v>
      </c>
      <c r="AX166" s="13" t="s">
        <v>77</v>
      </c>
      <c r="AY166" s="206" t="s">
        <v>131</v>
      </c>
    </row>
    <row r="167" spans="1:65" s="2" customFormat="1" ht="21.75" customHeight="1">
      <c r="A167" s="33"/>
      <c r="B167" s="34"/>
      <c r="C167" s="181" t="s">
        <v>195</v>
      </c>
      <c r="D167" s="181" t="s">
        <v>133</v>
      </c>
      <c r="E167" s="182" t="s">
        <v>196</v>
      </c>
      <c r="F167" s="183" t="s">
        <v>197</v>
      </c>
      <c r="G167" s="184" t="s">
        <v>158</v>
      </c>
      <c r="H167" s="185">
        <v>16.425999999999998</v>
      </c>
      <c r="I167" s="186"/>
      <c r="J167" s="187">
        <f>ROUND(I167*H167,0)</f>
        <v>0</v>
      </c>
      <c r="K167" s="188"/>
      <c r="L167" s="38"/>
      <c r="M167" s="189" t="s">
        <v>1</v>
      </c>
      <c r="N167" s="190" t="s">
        <v>42</v>
      </c>
      <c r="O167" s="70"/>
      <c r="P167" s="191">
        <f>O167*H167</f>
        <v>0</v>
      </c>
      <c r="Q167" s="191">
        <v>0</v>
      </c>
      <c r="R167" s="191">
        <f>Q167*H167</f>
        <v>0</v>
      </c>
      <c r="S167" s="191">
        <v>0</v>
      </c>
      <c r="T167" s="192">
        <f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93" t="s">
        <v>137</v>
      </c>
      <c r="AT167" s="193" t="s">
        <v>133</v>
      </c>
      <c r="AU167" s="193" t="s">
        <v>83</v>
      </c>
      <c r="AY167" s="16" t="s">
        <v>131</v>
      </c>
      <c r="BE167" s="194">
        <f>IF(N167="základní",J167,0)</f>
        <v>0</v>
      </c>
      <c r="BF167" s="194">
        <f>IF(N167="snížená",J167,0)</f>
        <v>0</v>
      </c>
      <c r="BG167" s="194">
        <f>IF(N167="zákl. přenesená",J167,0)</f>
        <v>0</v>
      </c>
      <c r="BH167" s="194">
        <f>IF(N167="sníž. přenesená",J167,0)</f>
        <v>0</v>
      </c>
      <c r="BI167" s="194">
        <f>IF(N167="nulová",J167,0)</f>
        <v>0</v>
      </c>
      <c r="BJ167" s="16" t="s">
        <v>8</v>
      </c>
      <c r="BK167" s="194">
        <f>ROUND(I167*H167,0)</f>
        <v>0</v>
      </c>
      <c r="BL167" s="16" t="s">
        <v>137</v>
      </c>
      <c r="BM167" s="193" t="s">
        <v>198</v>
      </c>
    </row>
    <row r="168" spans="1:65" s="13" customFormat="1" ht="11.25">
      <c r="B168" s="195"/>
      <c r="C168" s="196"/>
      <c r="D168" s="197" t="s">
        <v>139</v>
      </c>
      <c r="E168" s="198" t="s">
        <v>1</v>
      </c>
      <c r="F168" s="199" t="s">
        <v>199</v>
      </c>
      <c r="G168" s="196"/>
      <c r="H168" s="200">
        <v>16.425999999999998</v>
      </c>
      <c r="I168" s="201"/>
      <c r="J168" s="196"/>
      <c r="K168" s="196"/>
      <c r="L168" s="202"/>
      <c r="M168" s="203"/>
      <c r="N168" s="204"/>
      <c r="O168" s="204"/>
      <c r="P168" s="204"/>
      <c r="Q168" s="204"/>
      <c r="R168" s="204"/>
      <c r="S168" s="204"/>
      <c r="T168" s="205"/>
      <c r="AT168" s="206" t="s">
        <v>139</v>
      </c>
      <c r="AU168" s="206" t="s">
        <v>83</v>
      </c>
      <c r="AV168" s="13" t="s">
        <v>83</v>
      </c>
      <c r="AW168" s="13" t="s">
        <v>33</v>
      </c>
      <c r="AX168" s="13" t="s">
        <v>77</v>
      </c>
      <c r="AY168" s="206" t="s">
        <v>131</v>
      </c>
    </row>
    <row r="169" spans="1:65" s="2" customFormat="1" ht="21.75" customHeight="1">
      <c r="A169" s="33"/>
      <c r="B169" s="34"/>
      <c r="C169" s="181" t="s">
        <v>200</v>
      </c>
      <c r="D169" s="181" t="s">
        <v>133</v>
      </c>
      <c r="E169" s="182" t="s">
        <v>201</v>
      </c>
      <c r="F169" s="183" t="s">
        <v>202</v>
      </c>
      <c r="G169" s="184" t="s">
        <v>203</v>
      </c>
      <c r="H169" s="185">
        <v>37.015000000000001</v>
      </c>
      <c r="I169" s="186"/>
      <c r="J169" s="187">
        <f>ROUND(I169*H169,0)</f>
        <v>0</v>
      </c>
      <c r="K169" s="188"/>
      <c r="L169" s="38"/>
      <c r="M169" s="189" t="s">
        <v>1</v>
      </c>
      <c r="N169" s="190" t="s">
        <v>42</v>
      </c>
      <c r="O169" s="70"/>
      <c r="P169" s="191">
        <f>O169*H169</f>
        <v>0</v>
      </c>
      <c r="Q169" s="191">
        <v>1.5E-3</v>
      </c>
      <c r="R169" s="191">
        <f>Q169*H169</f>
        <v>5.5522500000000002E-2</v>
      </c>
      <c r="S169" s="191">
        <v>0</v>
      </c>
      <c r="T169" s="192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3" t="s">
        <v>137</v>
      </c>
      <c r="AT169" s="193" t="s">
        <v>133</v>
      </c>
      <c r="AU169" s="193" t="s">
        <v>83</v>
      </c>
      <c r="AY169" s="16" t="s">
        <v>131</v>
      </c>
      <c r="BE169" s="194">
        <f>IF(N169="základní",J169,0)</f>
        <v>0</v>
      </c>
      <c r="BF169" s="194">
        <f>IF(N169="snížená",J169,0)</f>
        <v>0</v>
      </c>
      <c r="BG169" s="194">
        <f>IF(N169="zákl. přenesená",J169,0)</f>
        <v>0</v>
      </c>
      <c r="BH169" s="194">
        <f>IF(N169="sníž. přenesená",J169,0)</f>
        <v>0</v>
      </c>
      <c r="BI169" s="194">
        <f>IF(N169="nulová",J169,0)</f>
        <v>0</v>
      </c>
      <c r="BJ169" s="16" t="s">
        <v>8</v>
      </c>
      <c r="BK169" s="194">
        <f>ROUND(I169*H169,0)</f>
        <v>0</v>
      </c>
      <c r="BL169" s="16" t="s">
        <v>137</v>
      </c>
      <c r="BM169" s="193" t="s">
        <v>204</v>
      </c>
    </row>
    <row r="170" spans="1:65" s="13" customFormat="1" ht="11.25">
      <c r="B170" s="195"/>
      <c r="C170" s="196"/>
      <c r="D170" s="197" t="s">
        <v>139</v>
      </c>
      <c r="E170" s="198" t="s">
        <v>1</v>
      </c>
      <c r="F170" s="199" t="s">
        <v>205</v>
      </c>
      <c r="G170" s="196"/>
      <c r="H170" s="200">
        <v>9.68</v>
      </c>
      <c r="I170" s="201"/>
      <c r="J170" s="196"/>
      <c r="K170" s="196"/>
      <c r="L170" s="202"/>
      <c r="M170" s="203"/>
      <c r="N170" s="204"/>
      <c r="O170" s="204"/>
      <c r="P170" s="204"/>
      <c r="Q170" s="204"/>
      <c r="R170" s="204"/>
      <c r="S170" s="204"/>
      <c r="T170" s="205"/>
      <c r="AT170" s="206" t="s">
        <v>139</v>
      </c>
      <c r="AU170" s="206" t="s">
        <v>83</v>
      </c>
      <c r="AV170" s="13" t="s">
        <v>83</v>
      </c>
      <c r="AW170" s="13" t="s">
        <v>33</v>
      </c>
      <c r="AX170" s="13" t="s">
        <v>77</v>
      </c>
      <c r="AY170" s="206" t="s">
        <v>131</v>
      </c>
    </row>
    <row r="171" spans="1:65" s="14" customFormat="1" ht="11.25">
      <c r="B171" s="207"/>
      <c r="C171" s="208"/>
      <c r="D171" s="197" t="s">
        <v>139</v>
      </c>
      <c r="E171" s="209" t="s">
        <v>1</v>
      </c>
      <c r="F171" s="210" t="s">
        <v>206</v>
      </c>
      <c r="G171" s="208"/>
      <c r="H171" s="209" t="s">
        <v>1</v>
      </c>
      <c r="I171" s="211"/>
      <c r="J171" s="208"/>
      <c r="K171" s="208"/>
      <c r="L171" s="212"/>
      <c r="M171" s="213"/>
      <c r="N171" s="214"/>
      <c r="O171" s="214"/>
      <c r="P171" s="214"/>
      <c r="Q171" s="214"/>
      <c r="R171" s="214"/>
      <c r="S171" s="214"/>
      <c r="T171" s="215"/>
      <c r="AT171" s="216" t="s">
        <v>139</v>
      </c>
      <c r="AU171" s="216" t="s">
        <v>83</v>
      </c>
      <c r="AV171" s="14" t="s">
        <v>8</v>
      </c>
      <c r="AW171" s="14" t="s">
        <v>33</v>
      </c>
      <c r="AX171" s="14" t="s">
        <v>77</v>
      </c>
      <c r="AY171" s="216" t="s">
        <v>131</v>
      </c>
    </row>
    <row r="172" spans="1:65" s="13" customFormat="1" ht="22.5">
      <c r="B172" s="195"/>
      <c r="C172" s="196"/>
      <c r="D172" s="197" t="s">
        <v>139</v>
      </c>
      <c r="E172" s="198" t="s">
        <v>1</v>
      </c>
      <c r="F172" s="199" t="s">
        <v>207</v>
      </c>
      <c r="G172" s="196"/>
      <c r="H172" s="200">
        <v>12.305</v>
      </c>
      <c r="I172" s="201"/>
      <c r="J172" s="196"/>
      <c r="K172" s="196"/>
      <c r="L172" s="202"/>
      <c r="M172" s="203"/>
      <c r="N172" s="204"/>
      <c r="O172" s="204"/>
      <c r="P172" s="204"/>
      <c r="Q172" s="204"/>
      <c r="R172" s="204"/>
      <c r="S172" s="204"/>
      <c r="T172" s="205"/>
      <c r="AT172" s="206" t="s">
        <v>139</v>
      </c>
      <c r="AU172" s="206" t="s">
        <v>83</v>
      </c>
      <c r="AV172" s="13" t="s">
        <v>83</v>
      </c>
      <c r="AW172" s="13" t="s">
        <v>33</v>
      </c>
      <c r="AX172" s="13" t="s">
        <v>77</v>
      </c>
      <c r="AY172" s="206" t="s">
        <v>131</v>
      </c>
    </row>
    <row r="173" spans="1:65" s="13" customFormat="1" ht="11.25">
      <c r="B173" s="195"/>
      <c r="C173" s="196"/>
      <c r="D173" s="197" t="s">
        <v>139</v>
      </c>
      <c r="E173" s="198" t="s">
        <v>1</v>
      </c>
      <c r="F173" s="199" t="s">
        <v>208</v>
      </c>
      <c r="G173" s="196"/>
      <c r="H173" s="200">
        <v>9.15</v>
      </c>
      <c r="I173" s="201"/>
      <c r="J173" s="196"/>
      <c r="K173" s="196"/>
      <c r="L173" s="202"/>
      <c r="M173" s="203"/>
      <c r="N173" s="204"/>
      <c r="O173" s="204"/>
      <c r="P173" s="204"/>
      <c r="Q173" s="204"/>
      <c r="R173" s="204"/>
      <c r="S173" s="204"/>
      <c r="T173" s="205"/>
      <c r="AT173" s="206" t="s">
        <v>139</v>
      </c>
      <c r="AU173" s="206" t="s">
        <v>83</v>
      </c>
      <c r="AV173" s="13" t="s">
        <v>83</v>
      </c>
      <c r="AW173" s="13" t="s">
        <v>33</v>
      </c>
      <c r="AX173" s="13" t="s">
        <v>77</v>
      </c>
      <c r="AY173" s="206" t="s">
        <v>131</v>
      </c>
    </row>
    <row r="174" spans="1:65" s="13" customFormat="1" ht="11.25">
      <c r="B174" s="195"/>
      <c r="C174" s="196"/>
      <c r="D174" s="197" t="s">
        <v>139</v>
      </c>
      <c r="E174" s="198" t="s">
        <v>1</v>
      </c>
      <c r="F174" s="199" t="s">
        <v>209</v>
      </c>
      <c r="G174" s="196"/>
      <c r="H174" s="200">
        <v>5.88</v>
      </c>
      <c r="I174" s="201"/>
      <c r="J174" s="196"/>
      <c r="K174" s="196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139</v>
      </c>
      <c r="AU174" s="206" t="s">
        <v>83</v>
      </c>
      <c r="AV174" s="13" t="s">
        <v>83</v>
      </c>
      <c r="AW174" s="13" t="s">
        <v>33</v>
      </c>
      <c r="AX174" s="13" t="s">
        <v>77</v>
      </c>
      <c r="AY174" s="206" t="s">
        <v>131</v>
      </c>
    </row>
    <row r="175" spans="1:65" s="2" customFormat="1" ht="21.75" customHeight="1">
      <c r="A175" s="33"/>
      <c r="B175" s="34"/>
      <c r="C175" s="181" t="s">
        <v>210</v>
      </c>
      <c r="D175" s="181" t="s">
        <v>133</v>
      </c>
      <c r="E175" s="182" t="s">
        <v>211</v>
      </c>
      <c r="F175" s="183" t="s">
        <v>212</v>
      </c>
      <c r="G175" s="184" t="s">
        <v>136</v>
      </c>
      <c r="H175" s="185">
        <v>1.1499999999999999</v>
      </c>
      <c r="I175" s="186"/>
      <c r="J175" s="187">
        <f>ROUND(I175*H175,0)</f>
        <v>0</v>
      </c>
      <c r="K175" s="188"/>
      <c r="L175" s="38"/>
      <c r="M175" s="189" t="s">
        <v>1</v>
      </c>
      <c r="N175" s="190" t="s">
        <v>42</v>
      </c>
      <c r="O175" s="70"/>
      <c r="P175" s="191">
        <f>O175*H175</f>
        <v>0</v>
      </c>
      <c r="Q175" s="191">
        <v>2.45329</v>
      </c>
      <c r="R175" s="191">
        <f>Q175*H175</f>
        <v>2.8212834999999998</v>
      </c>
      <c r="S175" s="191">
        <v>0</v>
      </c>
      <c r="T175" s="192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3" t="s">
        <v>137</v>
      </c>
      <c r="AT175" s="193" t="s">
        <v>133</v>
      </c>
      <c r="AU175" s="193" t="s">
        <v>83</v>
      </c>
      <c r="AY175" s="16" t="s">
        <v>131</v>
      </c>
      <c r="BE175" s="194">
        <f>IF(N175="základní",J175,0)</f>
        <v>0</v>
      </c>
      <c r="BF175" s="194">
        <f>IF(N175="snížená",J175,0)</f>
        <v>0</v>
      </c>
      <c r="BG175" s="194">
        <f>IF(N175="zákl. přenesená",J175,0)</f>
        <v>0</v>
      </c>
      <c r="BH175" s="194">
        <f>IF(N175="sníž. přenesená",J175,0)</f>
        <v>0</v>
      </c>
      <c r="BI175" s="194">
        <f>IF(N175="nulová",J175,0)</f>
        <v>0</v>
      </c>
      <c r="BJ175" s="16" t="s">
        <v>8</v>
      </c>
      <c r="BK175" s="194">
        <f>ROUND(I175*H175,0)</f>
        <v>0</v>
      </c>
      <c r="BL175" s="16" t="s">
        <v>137</v>
      </c>
      <c r="BM175" s="193" t="s">
        <v>213</v>
      </c>
    </row>
    <row r="176" spans="1:65" s="13" customFormat="1" ht="11.25">
      <c r="B176" s="195"/>
      <c r="C176" s="196"/>
      <c r="D176" s="197" t="s">
        <v>139</v>
      </c>
      <c r="E176" s="198" t="s">
        <v>1</v>
      </c>
      <c r="F176" s="199" t="s">
        <v>214</v>
      </c>
      <c r="G176" s="196"/>
      <c r="H176" s="200">
        <v>1.1499999999999999</v>
      </c>
      <c r="I176" s="201"/>
      <c r="J176" s="196"/>
      <c r="K176" s="196"/>
      <c r="L176" s="202"/>
      <c r="M176" s="203"/>
      <c r="N176" s="204"/>
      <c r="O176" s="204"/>
      <c r="P176" s="204"/>
      <c r="Q176" s="204"/>
      <c r="R176" s="204"/>
      <c r="S176" s="204"/>
      <c r="T176" s="205"/>
      <c r="AT176" s="206" t="s">
        <v>139</v>
      </c>
      <c r="AU176" s="206" t="s">
        <v>83</v>
      </c>
      <c r="AV176" s="13" t="s">
        <v>83</v>
      </c>
      <c r="AW176" s="13" t="s">
        <v>33</v>
      </c>
      <c r="AX176" s="13" t="s">
        <v>77</v>
      </c>
      <c r="AY176" s="206" t="s">
        <v>131</v>
      </c>
    </row>
    <row r="177" spans="1:65" s="2" customFormat="1" ht="21.75" customHeight="1">
      <c r="A177" s="33"/>
      <c r="B177" s="34"/>
      <c r="C177" s="181" t="s">
        <v>9</v>
      </c>
      <c r="D177" s="181" t="s">
        <v>133</v>
      </c>
      <c r="E177" s="182" t="s">
        <v>215</v>
      </c>
      <c r="F177" s="183" t="s">
        <v>216</v>
      </c>
      <c r="G177" s="184" t="s">
        <v>136</v>
      </c>
      <c r="H177" s="185">
        <v>0.19</v>
      </c>
      <c r="I177" s="186"/>
      <c r="J177" s="187">
        <f>ROUND(I177*H177,0)</f>
        <v>0</v>
      </c>
      <c r="K177" s="188"/>
      <c r="L177" s="38"/>
      <c r="M177" s="189" t="s">
        <v>1</v>
      </c>
      <c r="N177" s="190" t="s">
        <v>42</v>
      </c>
      <c r="O177" s="70"/>
      <c r="P177" s="191">
        <f>O177*H177</f>
        <v>0</v>
      </c>
      <c r="Q177" s="191">
        <v>2.2563399999999998</v>
      </c>
      <c r="R177" s="191">
        <f>Q177*H177</f>
        <v>0.42870459999999999</v>
      </c>
      <c r="S177" s="191">
        <v>0</v>
      </c>
      <c r="T177" s="192">
        <f>S177*H177</f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93" t="s">
        <v>137</v>
      </c>
      <c r="AT177" s="193" t="s">
        <v>133</v>
      </c>
      <c r="AU177" s="193" t="s">
        <v>83</v>
      </c>
      <c r="AY177" s="16" t="s">
        <v>131</v>
      </c>
      <c r="BE177" s="194">
        <f>IF(N177="základní",J177,0)</f>
        <v>0</v>
      </c>
      <c r="BF177" s="194">
        <f>IF(N177="snížená",J177,0)</f>
        <v>0</v>
      </c>
      <c r="BG177" s="194">
        <f>IF(N177="zákl. přenesená",J177,0)</f>
        <v>0</v>
      </c>
      <c r="BH177" s="194">
        <f>IF(N177="sníž. přenesená",J177,0)</f>
        <v>0</v>
      </c>
      <c r="BI177" s="194">
        <f>IF(N177="nulová",J177,0)</f>
        <v>0</v>
      </c>
      <c r="BJ177" s="16" t="s">
        <v>8</v>
      </c>
      <c r="BK177" s="194">
        <f>ROUND(I177*H177,0)</f>
        <v>0</v>
      </c>
      <c r="BL177" s="16" t="s">
        <v>137</v>
      </c>
      <c r="BM177" s="193" t="s">
        <v>217</v>
      </c>
    </row>
    <row r="178" spans="1:65" s="13" customFormat="1" ht="11.25">
      <c r="B178" s="195"/>
      <c r="C178" s="196"/>
      <c r="D178" s="197" t="s">
        <v>139</v>
      </c>
      <c r="E178" s="198" t="s">
        <v>1</v>
      </c>
      <c r="F178" s="199" t="s">
        <v>218</v>
      </c>
      <c r="G178" s="196"/>
      <c r="H178" s="200">
        <v>0.19</v>
      </c>
      <c r="I178" s="201"/>
      <c r="J178" s="196"/>
      <c r="K178" s="196"/>
      <c r="L178" s="202"/>
      <c r="M178" s="203"/>
      <c r="N178" s="204"/>
      <c r="O178" s="204"/>
      <c r="P178" s="204"/>
      <c r="Q178" s="204"/>
      <c r="R178" s="204"/>
      <c r="S178" s="204"/>
      <c r="T178" s="205"/>
      <c r="AT178" s="206" t="s">
        <v>139</v>
      </c>
      <c r="AU178" s="206" t="s">
        <v>83</v>
      </c>
      <c r="AV178" s="13" t="s">
        <v>83</v>
      </c>
      <c r="AW178" s="13" t="s">
        <v>33</v>
      </c>
      <c r="AX178" s="13" t="s">
        <v>77</v>
      </c>
      <c r="AY178" s="206" t="s">
        <v>131</v>
      </c>
    </row>
    <row r="179" spans="1:65" s="2" customFormat="1" ht="21.75" customHeight="1">
      <c r="A179" s="33"/>
      <c r="B179" s="34"/>
      <c r="C179" s="181" t="s">
        <v>219</v>
      </c>
      <c r="D179" s="181" t="s">
        <v>133</v>
      </c>
      <c r="E179" s="182" t="s">
        <v>220</v>
      </c>
      <c r="F179" s="183" t="s">
        <v>221</v>
      </c>
      <c r="G179" s="184" t="s">
        <v>136</v>
      </c>
      <c r="H179" s="185">
        <v>4.8000000000000001E-2</v>
      </c>
      <c r="I179" s="186"/>
      <c r="J179" s="187">
        <f>ROUND(I179*H179,0)</f>
        <v>0</v>
      </c>
      <c r="K179" s="188"/>
      <c r="L179" s="38"/>
      <c r="M179" s="189" t="s">
        <v>1</v>
      </c>
      <c r="N179" s="190" t="s">
        <v>42</v>
      </c>
      <c r="O179" s="70"/>
      <c r="P179" s="191">
        <f>O179*H179</f>
        <v>0</v>
      </c>
      <c r="Q179" s="191">
        <v>2.2563399999999998</v>
      </c>
      <c r="R179" s="191">
        <f>Q179*H179</f>
        <v>0.10830432</v>
      </c>
      <c r="S179" s="191">
        <v>0</v>
      </c>
      <c r="T179" s="192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3" t="s">
        <v>137</v>
      </c>
      <c r="AT179" s="193" t="s">
        <v>133</v>
      </c>
      <c r="AU179" s="193" t="s">
        <v>83</v>
      </c>
      <c r="AY179" s="16" t="s">
        <v>131</v>
      </c>
      <c r="BE179" s="194">
        <f>IF(N179="základní",J179,0)</f>
        <v>0</v>
      </c>
      <c r="BF179" s="194">
        <f>IF(N179="snížená",J179,0)</f>
        <v>0</v>
      </c>
      <c r="BG179" s="194">
        <f>IF(N179="zákl. přenesená",J179,0)</f>
        <v>0</v>
      </c>
      <c r="BH179" s="194">
        <f>IF(N179="sníž. přenesená",J179,0)</f>
        <v>0</v>
      </c>
      <c r="BI179" s="194">
        <f>IF(N179="nulová",J179,0)</f>
        <v>0</v>
      </c>
      <c r="BJ179" s="16" t="s">
        <v>8</v>
      </c>
      <c r="BK179" s="194">
        <f>ROUND(I179*H179,0)</f>
        <v>0</v>
      </c>
      <c r="BL179" s="16" t="s">
        <v>137</v>
      </c>
      <c r="BM179" s="193" t="s">
        <v>222</v>
      </c>
    </row>
    <row r="180" spans="1:65" s="13" customFormat="1" ht="11.25">
      <c r="B180" s="195"/>
      <c r="C180" s="196"/>
      <c r="D180" s="197" t="s">
        <v>139</v>
      </c>
      <c r="E180" s="198" t="s">
        <v>1</v>
      </c>
      <c r="F180" s="199" t="s">
        <v>223</v>
      </c>
      <c r="G180" s="196"/>
      <c r="H180" s="200">
        <v>4.8000000000000001E-2</v>
      </c>
      <c r="I180" s="201"/>
      <c r="J180" s="196"/>
      <c r="K180" s="196"/>
      <c r="L180" s="202"/>
      <c r="M180" s="203"/>
      <c r="N180" s="204"/>
      <c r="O180" s="204"/>
      <c r="P180" s="204"/>
      <c r="Q180" s="204"/>
      <c r="R180" s="204"/>
      <c r="S180" s="204"/>
      <c r="T180" s="205"/>
      <c r="AT180" s="206" t="s">
        <v>139</v>
      </c>
      <c r="AU180" s="206" t="s">
        <v>83</v>
      </c>
      <c r="AV180" s="13" t="s">
        <v>83</v>
      </c>
      <c r="AW180" s="13" t="s">
        <v>33</v>
      </c>
      <c r="AX180" s="13" t="s">
        <v>77</v>
      </c>
      <c r="AY180" s="206" t="s">
        <v>131</v>
      </c>
    </row>
    <row r="181" spans="1:65" s="2" customFormat="1" ht="21.75" customHeight="1">
      <c r="A181" s="33"/>
      <c r="B181" s="34"/>
      <c r="C181" s="181" t="s">
        <v>224</v>
      </c>
      <c r="D181" s="181" t="s">
        <v>133</v>
      </c>
      <c r="E181" s="182" t="s">
        <v>225</v>
      </c>
      <c r="F181" s="183" t="s">
        <v>226</v>
      </c>
      <c r="G181" s="184" t="s">
        <v>136</v>
      </c>
      <c r="H181" s="185">
        <v>1.1499999999999999</v>
      </c>
      <c r="I181" s="186"/>
      <c r="J181" s="187">
        <f>ROUND(I181*H181,0)</f>
        <v>0</v>
      </c>
      <c r="K181" s="188"/>
      <c r="L181" s="38"/>
      <c r="M181" s="189" t="s">
        <v>1</v>
      </c>
      <c r="N181" s="190" t="s">
        <v>42</v>
      </c>
      <c r="O181" s="70"/>
      <c r="P181" s="191">
        <f>O181*H181</f>
        <v>0</v>
      </c>
      <c r="Q181" s="191">
        <v>0</v>
      </c>
      <c r="R181" s="191">
        <f>Q181*H181</f>
        <v>0</v>
      </c>
      <c r="S181" s="191">
        <v>0</v>
      </c>
      <c r="T181" s="192">
        <f>S181*H181</f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93" t="s">
        <v>137</v>
      </c>
      <c r="AT181" s="193" t="s">
        <v>133</v>
      </c>
      <c r="AU181" s="193" t="s">
        <v>83</v>
      </c>
      <c r="AY181" s="16" t="s">
        <v>131</v>
      </c>
      <c r="BE181" s="194">
        <f>IF(N181="základní",J181,0)</f>
        <v>0</v>
      </c>
      <c r="BF181" s="194">
        <f>IF(N181="snížená",J181,0)</f>
        <v>0</v>
      </c>
      <c r="BG181" s="194">
        <f>IF(N181="zákl. přenesená",J181,0)</f>
        <v>0</v>
      </c>
      <c r="BH181" s="194">
        <f>IF(N181="sníž. přenesená",J181,0)</f>
        <v>0</v>
      </c>
      <c r="BI181" s="194">
        <f>IF(N181="nulová",J181,0)</f>
        <v>0</v>
      </c>
      <c r="BJ181" s="16" t="s">
        <v>8</v>
      </c>
      <c r="BK181" s="194">
        <f>ROUND(I181*H181,0)</f>
        <v>0</v>
      </c>
      <c r="BL181" s="16" t="s">
        <v>137</v>
      </c>
      <c r="BM181" s="193" t="s">
        <v>227</v>
      </c>
    </row>
    <row r="182" spans="1:65" s="2" customFormat="1" ht="21.75" customHeight="1">
      <c r="A182" s="33"/>
      <c r="B182" s="34"/>
      <c r="C182" s="181" t="s">
        <v>228</v>
      </c>
      <c r="D182" s="181" t="s">
        <v>133</v>
      </c>
      <c r="E182" s="182" t="s">
        <v>229</v>
      </c>
      <c r="F182" s="183" t="s">
        <v>230</v>
      </c>
      <c r="G182" s="184" t="s">
        <v>136</v>
      </c>
      <c r="H182" s="185">
        <v>1.1499999999999999</v>
      </c>
      <c r="I182" s="186"/>
      <c r="J182" s="187">
        <f>ROUND(I182*H182,0)</f>
        <v>0</v>
      </c>
      <c r="K182" s="188"/>
      <c r="L182" s="38"/>
      <c r="M182" s="189" t="s">
        <v>1</v>
      </c>
      <c r="N182" s="190" t="s">
        <v>42</v>
      </c>
      <c r="O182" s="70"/>
      <c r="P182" s="191">
        <f>O182*H182</f>
        <v>0</v>
      </c>
      <c r="Q182" s="191">
        <v>5.0499999999999998E-3</v>
      </c>
      <c r="R182" s="191">
        <f>Q182*H182</f>
        <v>5.8074999999999993E-3</v>
      </c>
      <c r="S182" s="191">
        <v>0</v>
      </c>
      <c r="T182" s="192">
        <f>S182*H182</f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3" t="s">
        <v>137</v>
      </c>
      <c r="AT182" s="193" t="s">
        <v>133</v>
      </c>
      <c r="AU182" s="193" t="s">
        <v>83</v>
      </c>
      <c r="AY182" s="16" t="s">
        <v>131</v>
      </c>
      <c r="BE182" s="194">
        <f>IF(N182="základní",J182,0)</f>
        <v>0</v>
      </c>
      <c r="BF182" s="194">
        <f>IF(N182="snížená",J182,0)</f>
        <v>0</v>
      </c>
      <c r="BG182" s="194">
        <f>IF(N182="zákl. přenesená",J182,0)</f>
        <v>0</v>
      </c>
      <c r="BH182" s="194">
        <f>IF(N182="sníž. přenesená",J182,0)</f>
        <v>0</v>
      </c>
      <c r="BI182" s="194">
        <f>IF(N182="nulová",J182,0)</f>
        <v>0</v>
      </c>
      <c r="BJ182" s="16" t="s">
        <v>8</v>
      </c>
      <c r="BK182" s="194">
        <f>ROUND(I182*H182,0)</f>
        <v>0</v>
      </c>
      <c r="BL182" s="16" t="s">
        <v>137</v>
      </c>
      <c r="BM182" s="193" t="s">
        <v>231</v>
      </c>
    </row>
    <row r="183" spans="1:65" s="2" customFormat="1" ht="21.75" customHeight="1">
      <c r="A183" s="33"/>
      <c r="B183" s="34"/>
      <c r="C183" s="181" t="s">
        <v>232</v>
      </c>
      <c r="D183" s="181" t="s">
        <v>133</v>
      </c>
      <c r="E183" s="182" t="s">
        <v>233</v>
      </c>
      <c r="F183" s="183" t="s">
        <v>234</v>
      </c>
      <c r="G183" s="184" t="s">
        <v>158</v>
      </c>
      <c r="H183" s="185">
        <v>6.9669999999999996</v>
      </c>
      <c r="I183" s="186"/>
      <c r="J183" s="187">
        <f>ROUND(I183*H183,0)</f>
        <v>0</v>
      </c>
      <c r="K183" s="188"/>
      <c r="L183" s="38"/>
      <c r="M183" s="189" t="s">
        <v>1</v>
      </c>
      <c r="N183" s="190" t="s">
        <v>42</v>
      </c>
      <c r="O183" s="70"/>
      <c r="P183" s="191">
        <f>O183*H183</f>
        <v>0</v>
      </c>
      <c r="Q183" s="191">
        <v>1.0200000000000001E-2</v>
      </c>
      <c r="R183" s="191">
        <f>Q183*H183</f>
        <v>7.1063399999999999E-2</v>
      </c>
      <c r="S183" s="191">
        <v>0</v>
      </c>
      <c r="T183" s="192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3" t="s">
        <v>137</v>
      </c>
      <c r="AT183" s="193" t="s">
        <v>133</v>
      </c>
      <c r="AU183" s="193" t="s">
        <v>83</v>
      </c>
      <c r="AY183" s="16" t="s">
        <v>131</v>
      </c>
      <c r="BE183" s="194">
        <f>IF(N183="základní",J183,0)</f>
        <v>0</v>
      </c>
      <c r="BF183" s="194">
        <f>IF(N183="snížená",J183,0)</f>
        <v>0</v>
      </c>
      <c r="BG183" s="194">
        <f>IF(N183="zákl. přenesená",J183,0)</f>
        <v>0</v>
      </c>
      <c r="BH183" s="194">
        <f>IF(N183="sníž. přenesená",J183,0)</f>
        <v>0</v>
      </c>
      <c r="BI183" s="194">
        <f>IF(N183="nulová",J183,0)</f>
        <v>0</v>
      </c>
      <c r="BJ183" s="16" t="s">
        <v>8</v>
      </c>
      <c r="BK183" s="194">
        <f>ROUND(I183*H183,0)</f>
        <v>0</v>
      </c>
      <c r="BL183" s="16" t="s">
        <v>137</v>
      </c>
      <c r="BM183" s="193" t="s">
        <v>235</v>
      </c>
    </row>
    <row r="184" spans="1:65" s="13" customFormat="1" ht="22.5">
      <c r="B184" s="195"/>
      <c r="C184" s="196"/>
      <c r="D184" s="197" t="s">
        <v>139</v>
      </c>
      <c r="E184" s="198" t="s">
        <v>1</v>
      </c>
      <c r="F184" s="199" t="s">
        <v>236</v>
      </c>
      <c r="G184" s="196"/>
      <c r="H184" s="200">
        <v>6.9669999999999996</v>
      </c>
      <c r="I184" s="201"/>
      <c r="J184" s="196"/>
      <c r="K184" s="196"/>
      <c r="L184" s="202"/>
      <c r="M184" s="203"/>
      <c r="N184" s="204"/>
      <c r="O184" s="204"/>
      <c r="P184" s="204"/>
      <c r="Q184" s="204"/>
      <c r="R184" s="204"/>
      <c r="S184" s="204"/>
      <c r="T184" s="205"/>
      <c r="AT184" s="206" t="s">
        <v>139</v>
      </c>
      <c r="AU184" s="206" t="s">
        <v>83</v>
      </c>
      <c r="AV184" s="13" t="s">
        <v>83</v>
      </c>
      <c r="AW184" s="13" t="s">
        <v>33</v>
      </c>
      <c r="AX184" s="13" t="s">
        <v>77</v>
      </c>
      <c r="AY184" s="206" t="s">
        <v>131</v>
      </c>
    </row>
    <row r="185" spans="1:65" s="2" customFormat="1" ht="33" customHeight="1">
      <c r="A185" s="33"/>
      <c r="B185" s="34"/>
      <c r="C185" s="181" t="s">
        <v>237</v>
      </c>
      <c r="D185" s="181" t="s">
        <v>133</v>
      </c>
      <c r="E185" s="182" t="s">
        <v>238</v>
      </c>
      <c r="F185" s="183" t="s">
        <v>239</v>
      </c>
      <c r="G185" s="184" t="s">
        <v>203</v>
      </c>
      <c r="H185" s="185">
        <v>32.895000000000003</v>
      </c>
      <c r="I185" s="186"/>
      <c r="J185" s="187">
        <f>ROUND(I185*H185,0)</f>
        <v>0</v>
      </c>
      <c r="K185" s="188"/>
      <c r="L185" s="38"/>
      <c r="M185" s="189" t="s">
        <v>1</v>
      </c>
      <c r="N185" s="190" t="s">
        <v>42</v>
      </c>
      <c r="O185" s="70"/>
      <c r="P185" s="191">
        <f>O185*H185</f>
        <v>0</v>
      </c>
      <c r="Q185" s="191">
        <v>2.0000000000000002E-5</v>
      </c>
      <c r="R185" s="191">
        <f>Q185*H185</f>
        <v>6.5790000000000011E-4</v>
      </c>
      <c r="S185" s="191">
        <v>0</v>
      </c>
      <c r="T185" s="192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3" t="s">
        <v>137</v>
      </c>
      <c r="AT185" s="193" t="s">
        <v>133</v>
      </c>
      <c r="AU185" s="193" t="s">
        <v>83</v>
      </c>
      <c r="AY185" s="16" t="s">
        <v>131</v>
      </c>
      <c r="BE185" s="194">
        <f>IF(N185="základní",J185,0)</f>
        <v>0</v>
      </c>
      <c r="BF185" s="194">
        <f>IF(N185="snížená",J185,0)</f>
        <v>0</v>
      </c>
      <c r="BG185" s="194">
        <f>IF(N185="zákl. přenesená",J185,0)</f>
        <v>0</v>
      </c>
      <c r="BH185" s="194">
        <f>IF(N185="sníž. přenesená",J185,0)</f>
        <v>0</v>
      </c>
      <c r="BI185" s="194">
        <f>IF(N185="nulová",J185,0)</f>
        <v>0</v>
      </c>
      <c r="BJ185" s="16" t="s">
        <v>8</v>
      </c>
      <c r="BK185" s="194">
        <f>ROUND(I185*H185,0)</f>
        <v>0</v>
      </c>
      <c r="BL185" s="16" t="s">
        <v>137</v>
      </c>
      <c r="BM185" s="193" t="s">
        <v>240</v>
      </c>
    </row>
    <row r="186" spans="1:65" s="13" customFormat="1" ht="22.5">
      <c r="B186" s="195"/>
      <c r="C186" s="196"/>
      <c r="D186" s="197" t="s">
        <v>139</v>
      </c>
      <c r="E186" s="198" t="s">
        <v>1</v>
      </c>
      <c r="F186" s="199" t="s">
        <v>241</v>
      </c>
      <c r="G186" s="196"/>
      <c r="H186" s="200">
        <v>32.895000000000003</v>
      </c>
      <c r="I186" s="201"/>
      <c r="J186" s="196"/>
      <c r="K186" s="196"/>
      <c r="L186" s="202"/>
      <c r="M186" s="203"/>
      <c r="N186" s="204"/>
      <c r="O186" s="204"/>
      <c r="P186" s="204"/>
      <c r="Q186" s="204"/>
      <c r="R186" s="204"/>
      <c r="S186" s="204"/>
      <c r="T186" s="205"/>
      <c r="AT186" s="206" t="s">
        <v>139</v>
      </c>
      <c r="AU186" s="206" t="s">
        <v>83</v>
      </c>
      <c r="AV186" s="13" t="s">
        <v>83</v>
      </c>
      <c r="AW186" s="13" t="s">
        <v>33</v>
      </c>
      <c r="AX186" s="13" t="s">
        <v>77</v>
      </c>
      <c r="AY186" s="206" t="s">
        <v>131</v>
      </c>
    </row>
    <row r="187" spans="1:65" s="12" customFormat="1" ht="22.9" customHeight="1">
      <c r="B187" s="165"/>
      <c r="C187" s="166"/>
      <c r="D187" s="167" t="s">
        <v>76</v>
      </c>
      <c r="E187" s="179" t="s">
        <v>177</v>
      </c>
      <c r="F187" s="179" t="s">
        <v>242</v>
      </c>
      <c r="G187" s="166"/>
      <c r="H187" s="166"/>
      <c r="I187" s="169"/>
      <c r="J187" s="180">
        <f>BK187</f>
        <v>0</v>
      </c>
      <c r="K187" s="166"/>
      <c r="L187" s="171"/>
      <c r="M187" s="172"/>
      <c r="N187" s="173"/>
      <c r="O187" s="173"/>
      <c r="P187" s="174">
        <f>SUM(P188:P190)</f>
        <v>0</v>
      </c>
      <c r="Q187" s="173"/>
      <c r="R187" s="174">
        <f>SUM(R188:R190)</f>
        <v>8.3600000000000005E-4</v>
      </c>
      <c r="S187" s="173"/>
      <c r="T187" s="175">
        <f>SUM(T188:T190)</f>
        <v>0</v>
      </c>
      <c r="AR187" s="176" t="s">
        <v>8</v>
      </c>
      <c r="AT187" s="177" t="s">
        <v>76</v>
      </c>
      <c r="AU187" s="177" t="s">
        <v>8</v>
      </c>
      <c r="AY187" s="176" t="s">
        <v>131</v>
      </c>
      <c r="BK187" s="178">
        <f>SUM(BK188:BK190)</f>
        <v>0</v>
      </c>
    </row>
    <row r="188" spans="1:65" s="2" customFormat="1" ht="21.75" customHeight="1">
      <c r="A188" s="33"/>
      <c r="B188" s="34"/>
      <c r="C188" s="181" t="s">
        <v>7</v>
      </c>
      <c r="D188" s="181" t="s">
        <v>133</v>
      </c>
      <c r="E188" s="182" t="s">
        <v>243</v>
      </c>
      <c r="F188" s="183" t="s">
        <v>244</v>
      </c>
      <c r="G188" s="184" t="s">
        <v>158</v>
      </c>
      <c r="H188" s="185">
        <v>20.9</v>
      </c>
      <c r="I188" s="186"/>
      <c r="J188" s="187">
        <f>ROUND(I188*H188,0)</f>
        <v>0</v>
      </c>
      <c r="K188" s="188"/>
      <c r="L188" s="38"/>
      <c r="M188" s="189" t="s">
        <v>1</v>
      </c>
      <c r="N188" s="190" t="s">
        <v>42</v>
      </c>
      <c r="O188" s="70"/>
      <c r="P188" s="191">
        <f>O188*H188</f>
        <v>0</v>
      </c>
      <c r="Q188" s="191">
        <v>4.0000000000000003E-5</v>
      </c>
      <c r="R188" s="191">
        <f>Q188*H188</f>
        <v>8.3600000000000005E-4</v>
      </c>
      <c r="S188" s="191">
        <v>0</v>
      </c>
      <c r="T188" s="192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3" t="s">
        <v>137</v>
      </c>
      <c r="AT188" s="193" t="s">
        <v>133</v>
      </c>
      <c r="AU188" s="193" t="s">
        <v>83</v>
      </c>
      <c r="AY188" s="16" t="s">
        <v>131</v>
      </c>
      <c r="BE188" s="194">
        <f>IF(N188="základní",J188,0)</f>
        <v>0</v>
      </c>
      <c r="BF188" s="194">
        <f>IF(N188="snížená",J188,0)</f>
        <v>0</v>
      </c>
      <c r="BG188" s="194">
        <f>IF(N188="zákl. přenesená",J188,0)</f>
        <v>0</v>
      </c>
      <c r="BH188" s="194">
        <f>IF(N188="sníž. přenesená",J188,0)</f>
        <v>0</v>
      </c>
      <c r="BI188" s="194">
        <f>IF(N188="nulová",J188,0)</f>
        <v>0</v>
      </c>
      <c r="BJ188" s="16" t="s">
        <v>8</v>
      </c>
      <c r="BK188" s="194">
        <f>ROUND(I188*H188,0)</f>
        <v>0</v>
      </c>
      <c r="BL188" s="16" t="s">
        <v>137</v>
      </c>
      <c r="BM188" s="193" t="s">
        <v>245</v>
      </c>
    </row>
    <row r="189" spans="1:65" s="2" customFormat="1" ht="21.75" customHeight="1">
      <c r="A189" s="33"/>
      <c r="B189" s="34"/>
      <c r="C189" s="181" t="s">
        <v>246</v>
      </c>
      <c r="D189" s="181" t="s">
        <v>133</v>
      </c>
      <c r="E189" s="182" t="s">
        <v>247</v>
      </c>
      <c r="F189" s="183" t="s">
        <v>248</v>
      </c>
      <c r="G189" s="184" t="s">
        <v>158</v>
      </c>
      <c r="H189" s="185">
        <v>1.9</v>
      </c>
      <c r="I189" s="186"/>
      <c r="J189" s="187">
        <f>ROUND(I189*H189,0)</f>
        <v>0</v>
      </c>
      <c r="K189" s="188"/>
      <c r="L189" s="38"/>
      <c r="M189" s="189" t="s">
        <v>1</v>
      </c>
      <c r="N189" s="190" t="s">
        <v>42</v>
      </c>
      <c r="O189" s="70"/>
      <c r="P189" s="191">
        <f>O189*H189</f>
        <v>0</v>
      </c>
      <c r="Q189" s="191">
        <v>0</v>
      </c>
      <c r="R189" s="191">
        <f>Q189*H189</f>
        <v>0</v>
      </c>
      <c r="S189" s="191">
        <v>0</v>
      </c>
      <c r="T189" s="192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93" t="s">
        <v>137</v>
      </c>
      <c r="AT189" s="193" t="s">
        <v>133</v>
      </c>
      <c r="AU189" s="193" t="s">
        <v>83</v>
      </c>
      <c r="AY189" s="16" t="s">
        <v>131</v>
      </c>
      <c r="BE189" s="194">
        <f>IF(N189="základní",J189,0)</f>
        <v>0</v>
      </c>
      <c r="BF189" s="194">
        <f>IF(N189="snížená",J189,0)</f>
        <v>0</v>
      </c>
      <c r="BG189" s="194">
        <f>IF(N189="zákl. přenesená",J189,0)</f>
        <v>0</v>
      </c>
      <c r="BH189" s="194">
        <f>IF(N189="sníž. přenesená",J189,0)</f>
        <v>0</v>
      </c>
      <c r="BI189" s="194">
        <f>IF(N189="nulová",J189,0)</f>
        <v>0</v>
      </c>
      <c r="BJ189" s="16" t="s">
        <v>8</v>
      </c>
      <c r="BK189" s="194">
        <f>ROUND(I189*H189,0)</f>
        <v>0</v>
      </c>
      <c r="BL189" s="16" t="s">
        <v>137</v>
      </c>
      <c r="BM189" s="193" t="s">
        <v>249</v>
      </c>
    </row>
    <row r="190" spans="1:65" s="13" customFormat="1" ht="11.25">
      <c r="B190" s="195"/>
      <c r="C190" s="196"/>
      <c r="D190" s="197" t="s">
        <v>139</v>
      </c>
      <c r="E190" s="198" t="s">
        <v>1</v>
      </c>
      <c r="F190" s="199" t="s">
        <v>250</v>
      </c>
      <c r="G190" s="196"/>
      <c r="H190" s="200">
        <v>1.9</v>
      </c>
      <c r="I190" s="201"/>
      <c r="J190" s="196"/>
      <c r="K190" s="196"/>
      <c r="L190" s="202"/>
      <c r="M190" s="203"/>
      <c r="N190" s="204"/>
      <c r="O190" s="204"/>
      <c r="P190" s="204"/>
      <c r="Q190" s="204"/>
      <c r="R190" s="204"/>
      <c r="S190" s="204"/>
      <c r="T190" s="205"/>
      <c r="AT190" s="206" t="s">
        <v>139</v>
      </c>
      <c r="AU190" s="206" t="s">
        <v>83</v>
      </c>
      <c r="AV190" s="13" t="s">
        <v>83</v>
      </c>
      <c r="AW190" s="13" t="s">
        <v>33</v>
      </c>
      <c r="AX190" s="13" t="s">
        <v>77</v>
      </c>
      <c r="AY190" s="206" t="s">
        <v>131</v>
      </c>
    </row>
    <row r="191" spans="1:65" s="12" customFormat="1" ht="22.9" customHeight="1">
      <c r="B191" s="165"/>
      <c r="C191" s="166"/>
      <c r="D191" s="167" t="s">
        <v>76</v>
      </c>
      <c r="E191" s="179" t="s">
        <v>251</v>
      </c>
      <c r="F191" s="179" t="s">
        <v>252</v>
      </c>
      <c r="G191" s="166"/>
      <c r="H191" s="166"/>
      <c r="I191" s="169"/>
      <c r="J191" s="180">
        <f>BK191</f>
        <v>0</v>
      </c>
      <c r="K191" s="166"/>
      <c r="L191" s="171"/>
      <c r="M191" s="172"/>
      <c r="N191" s="173"/>
      <c r="O191" s="173"/>
      <c r="P191" s="174">
        <f>SUM(P192:P246)</f>
        <v>0</v>
      </c>
      <c r="Q191" s="173"/>
      <c r="R191" s="174">
        <f>SUM(R192:R246)</f>
        <v>0</v>
      </c>
      <c r="S191" s="173"/>
      <c r="T191" s="175">
        <f>SUM(T192:T246)</f>
        <v>7.9128996000000011</v>
      </c>
      <c r="AR191" s="176" t="s">
        <v>8</v>
      </c>
      <c r="AT191" s="177" t="s">
        <v>76</v>
      </c>
      <c r="AU191" s="177" t="s">
        <v>8</v>
      </c>
      <c r="AY191" s="176" t="s">
        <v>131</v>
      </c>
      <c r="BK191" s="178">
        <f>SUM(BK192:BK246)</f>
        <v>0</v>
      </c>
    </row>
    <row r="192" spans="1:65" s="2" customFormat="1" ht="21.75" customHeight="1">
      <c r="A192" s="33"/>
      <c r="B192" s="34"/>
      <c r="C192" s="181" t="s">
        <v>253</v>
      </c>
      <c r="D192" s="181" t="s">
        <v>133</v>
      </c>
      <c r="E192" s="182" t="s">
        <v>254</v>
      </c>
      <c r="F192" s="183" t="s">
        <v>255</v>
      </c>
      <c r="G192" s="184" t="s">
        <v>158</v>
      </c>
      <c r="H192" s="185">
        <v>3.1440000000000001</v>
      </c>
      <c r="I192" s="186"/>
      <c r="J192" s="187">
        <f>ROUND(I192*H192,0)</f>
        <v>0</v>
      </c>
      <c r="K192" s="188"/>
      <c r="L192" s="38"/>
      <c r="M192" s="189" t="s">
        <v>1</v>
      </c>
      <c r="N192" s="190" t="s">
        <v>42</v>
      </c>
      <c r="O192" s="70"/>
      <c r="P192" s="191">
        <f>O192*H192</f>
        <v>0</v>
      </c>
      <c r="Q192" s="191">
        <v>0</v>
      </c>
      <c r="R192" s="191">
        <f>Q192*H192</f>
        <v>0</v>
      </c>
      <c r="S192" s="191">
        <v>0.11700000000000001</v>
      </c>
      <c r="T192" s="192">
        <f>S192*H192</f>
        <v>0.36784800000000006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93" t="s">
        <v>137</v>
      </c>
      <c r="AT192" s="193" t="s">
        <v>133</v>
      </c>
      <c r="AU192" s="193" t="s">
        <v>83</v>
      </c>
      <c r="AY192" s="16" t="s">
        <v>131</v>
      </c>
      <c r="BE192" s="194">
        <f>IF(N192="základní",J192,0)</f>
        <v>0</v>
      </c>
      <c r="BF192" s="194">
        <f>IF(N192="snížená",J192,0)</f>
        <v>0</v>
      </c>
      <c r="BG192" s="194">
        <f>IF(N192="zákl. přenesená",J192,0)</f>
        <v>0</v>
      </c>
      <c r="BH192" s="194">
        <f>IF(N192="sníž. přenesená",J192,0)</f>
        <v>0</v>
      </c>
      <c r="BI192" s="194">
        <f>IF(N192="nulová",J192,0)</f>
        <v>0</v>
      </c>
      <c r="BJ192" s="16" t="s">
        <v>8</v>
      </c>
      <c r="BK192" s="194">
        <f>ROUND(I192*H192,0)</f>
        <v>0</v>
      </c>
      <c r="BL192" s="16" t="s">
        <v>137</v>
      </c>
      <c r="BM192" s="193" t="s">
        <v>256</v>
      </c>
    </row>
    <row r="193" spans="1:65" s="13" customFormat="1" ht="11.25">
      <c r="B193" s="195"/>
      <c r="C193" s="196"/>
      <c r="D193" s="197" t="s">
        <v>139</v>
      </c>
      <c r="E193" s="198" t="s">
        <v>1</v>
      </c>
      <c r="F193" s="199" t="s">
        <v>257</v>
      </c>
      <c r="G193" s="196"/>
      <c r="H193" s="200">
        <v>3.1440000000000001</v>
      </c>
      <c r="I193" s="201"/>
      <c r="J193" s="196"/>
      <c r="K193" s="196"/>
      <c r="L193" s="202"/>
      <c r="M193" s="203"/>
      <c r="N193" s="204"/>
      <c r="O193" s="204"/>
      <c r="P193" s="204"/>
      <c r="Q193" s="204"/>
      <c r="R193" s="204"/>
      <c r="S193" s="204"/>
      <c r="T193" s="205"/>
      <c r="AT193" s="206" t="s">
        <v>139</v>
      </c>
      <c r="AU193" s="206" t="s">
        <v>83</v>
      </c>
      <c r="AV193" s="13" t="s">
        <v>83</v>
      </c>
      <c r="AW193" s="13" t="s">
        <v>33</v>
      </c>
      <c r="AX193" s="13" t="s">
        <v>77</v>
      </c>
      <c r="AY193" s="206" t="s">
        <v>131</v>
      </c>
    </row>
    <row r="194" spans="1:65" s="2" customFormat="1" ht="33" customHeight="1">
      <c r="A194" s="33"/>
      <c r="B194" s="34"/>
      <c r="C194" s="181" t="s">
        <v>258</v>
      </c>
      <c r="D194" s="181" t="s">
        <v>133</v>
      </c>
      <c r="E194" s="182" t="s">
        <v>259</v>
      </c>
      <c r="F194" s="183" t="s">
        <v>260</v>
      </c>
      <c r="G194" s="184" t="s">
        <v>136</v>
      </c>
      <c r="H194" s="185">
        <v>0.23799999999999999</v>
      </c>
      <c r="I194" s="186"/>
      <c r="J194" s="187">
        <f>ROUND(I194*H194,0)</f>
        <v>0</v>
      </c>
      <c r="K194" s="188"/>
      <c r="L194" s="38"/>
      <c r="M194" s="189" t="s">
        <v>1</v>
      </c>
      <c r="N194" s="190" t="s">
        <v>42</v>
      </c>
      <c r="O194" s="70"/>
      <c r="P194" s="191">
        <f>O194*H194</f>
        <v>0</v>
      </c>
      <c r="Q194" s="191">
        <v>0</v>
      </c>
      <c r="R194" s="191">
        <f>Q194*H194</f>
        <v>0</v>
      </c>
      <c r="S194" s="191">
        <v>2.2000000000000002</v>
      </c>
      <c r="T194" s="192">
        <f>S194*H194</f>
        <v>0.52360000000000007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3" t="s">
        <v>137</v>
      </c>
      <c r="AT194" s="193" t="s">
        <v>133</v>
      </c>
      <c r="AU194" s="193" t="s">
        <v>83</v>
      </c>
      <c r="AY194" s="16" t="s">
        <v>131</v>
      </c>
      <c r="BE194" s="194">
        <f>IF(N194="základní",J194,0)</f>
        <v>0</v>
      </c>
      <c r="BF194" s="194">
        <f>IF(N194="snížená",J194,0)</f>
        <v>0</v>
      </c>
      <c r="BG194" s="194">
        <f>IF(N194="zákl. přenesená",J194,0)</f>
        <v>0</v>
      </c>
      <c r="BH194" s="194">
        <f>IF(N194="sníž. přenesená",J194,0)</f>
        <v>0</v>
      </c>
      <c r="BI194" s="194">
        <f>IF(N194="nulová",J194,0)</f>
        <v>0</v>
      </c>
      <c r="BJ194" s="16" t="s">
        <v>8</v>
      </c>
      <c r="BK194" s="194">
        <f>ROUND(I194*H194,0)</f>
        <v>0</v>
      </c>
      <c r="BL194" s="16" t="s">
        <v>137</v>
      </c>
      <c r="BM194" s="193" t="s">
        <v>261</v>
      </c>
    </row>
    <row r="195" spans="1:65" s="14" customFormat="1" ht="11.25">
      <c r="B195" s="207"/>
      <c r="C195" s="208"/>
      <c r="D195" s="197" t="s">
        <v>139</v>
      </c>
      <c r="E195" s="209" t="s">
        <v>1</v>
      </c>
      <c r="F195" s="210" t="s">
        <v>262</v>
      </c>
      <c r="G195" s="208"/>
      <c r="H195" s="209" t="s">
        <v>1</v>
      </c>
      <c r="I195" s="211"/>
      <c r="J195" s="208"/>
      <c r="K195" s="208"/>
      <c r="L195" s="212"/>
      <c r="M195" s="213"/>
      <c r="N195" s="214"/>
      <c r="O195" s="214"/>
      <c r="P195" s="214"/>
      <c r="Q195" s="214"/>
      <c r="R195" s="214"/>
      <c r="S195" s="214"/>
      <c r="T195" s="215"/>
      <c r="AT195" s="216" t="s">
        <v>139</v>
      </c>
      <c r="AU195" s="216" t="s">
        <v>83</v>
      </c>
      <c r="AV195" s="14" t="s">
        <v>8</v>
      </c>
      <c r="AW195" s="14" t="s">
        <v>33</v>
      </c>
      <c r="AX195" s="14" t="s">
        <v>77</v>
      </c>
      <c r="AY195" s="216" t="s">
        <v>131</v>
      </c>
    </row>
    <row r="196" spans="1:65" s="13" customFormat="1" ht="11.25">
      <c r="B196" s="195"/>
      <c r="C196" s="196"/>
      <c r="D196" s="197" t="s">
        <v>139</v>
      </c>
      <c r="E196" s="198" t="s">
        <v>1</v>
      </c>
      <c r="F196" s="199" t="s">
        <v>263</v>
      </c>
      <c r="G196" s="196"/>
      <c r="H196" s="200">
        <v>0.19</v>
      </c>
      <c r="I196" s="201"/>
      <c r="J196" s="196"/>
      <c r="K196" s="196"/>
      <c r="L196" s="202"/>
      <c r="M196" s="203"/>
      <c r="N196" s="204"/>
      <c r="O196" s="204"/>
      <c r="P196" s="204"/>
      <c r="Q196" s="204"/>
      <c r="R196" s="204"/>
      <c r="S196" s="204"/>
      <c r="T196" s="205"/>
      <c r="AT196" s="206" t="s">
        <v>139</v>
      </c>
      <c r="AU196" s="206" t="s">
        <v>83</v>
      </c>
      <c r="AV196" s="13" t="s">
        <v>83</v>
      </c>
      <c r="AW196" s="13" t="s">
        <v>33</v>
      </c>
      <c r="AX196" s="13" t="s">
        <v>77</v>
      </c>
      <c r="AY196" s="206" t="s">
        <v>131</v>
      </c>
    </row>
    <row r="197" spans="1:65" s="13" customFormat="1" ht="11.25">
      <c r="B197" s="195"/>
      <c r="C197" s="196"/>
      <c r="D197" s="197" t="s">
        <v>139</v>
      </c>
      <c r="E197" s="198" t="s">
        <v>1</v>
      </c>
      <c r="F197" s="199" t="s">
        <v>223</v>
      </c>
      <c r="G197" s="196"/>
      <c r="H197" s="200">
        <v>4.8000000000000001E-2</v>
      </c>
      <c r="I197" s="201"/>
      <c r="J197" s="196"/>
      <c r="K197" s="196"/>
      <c r="L197" s="202"/>
      <c r="M197" s="203"/>
      <c r="N197" s="204"/>
      <c r="O197" s="204"/>
      <c r="P197" s="204"/>
      <c r="Q197" s="204"/>
      <c r="R197" s="204"/>
      <c r="S197" s="204"/>
      <c r="T197" s="205"/>
      <c r="AT197" s="206" t="s">
        <v>139</v>
      </c>
      <c r="AU197" s="206" t="s">
        <v>83</v>
      </c>
      <c r="AV197" s="13" t="s">
        <v>83</v>
      </c>
      <c r="AW197" s="13" t="s">
        <v>33</v>
      </c>
      <c r="AX197" s="13" t="s">
        <v>77</v>
      </c>
      <c r="AY197" s="206" t="s">
        <v>131</v>
      </c>
    </row>
    <row r="198" spans="1:65" s="2" customFormat="1" ht="33" customHeight="1">
      <c r="A198" s="33"/>
      <c r="B198" s="34"/>
      <c r="C198" s="181" t="s">
        <v>264</v>
      </c>
      <c r="D198" s="181" t="s">
        <v>133</v>
      </c>
      <c r="E198" s="182" t="s">
        <v>265</v>
      </c>
      <c r="F198" s="183" t="s">
        <v>266</v>
      </c>
      <c r="G198" s="184" t="s">
        <v>136</v>
      </c>
      <c r="H198" s="185">
        <v>1.0449999999999999</v>
      </c>
      <c r="I198" s="186"/>
      <c r="J198" s="187">
        <f>ROUND(I198*H198,0)</f>
        <v>0</v>
      </c>
      <c r="K198" s="188"/>
      <c r="L198" s="38"/>
      <c r="M198" s="189" t="s">
        <v>1</v>
      </c>
      <c r="N198" s="190" t="s">
        <v>42</v>
      </c>
      <c r="O198" s="70"/>
      <c r="P198" s="191">
        <f>O198*H198</f>
        <v>0</v>
      </c>
      <c r="Q198" s="191">
        <v>0</v>
      </c>
      <c r="R198" s="191">
        <f>Q198*H198</f>
        <v>0</v>
      </c>
      <c r="S198" s="191">
        <v>2.2000000000000002</v>
      </c>
      <c r="T198" s="192">
        <f>S198*H198</f>
        <v>2.2989999999999999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3" t="s">
        <v>137</v>
      </c>
      <c r="AT198" s="193" t="s">
        <v>133</v>
      </c>
      <c r="AU198" s="193" t="s">
        <v>83</v>
      </c>
      <c r="AY198" s="16" t="s">
        <v>131</v>
      </c>
      <c r="BE198" s="194">
        <f>IF(N198="základní",J198,0)</f>
        <v>0</v>
      </c>
      <c r="BF198" s="194">
        <f>IF(N198="snížená",J198,0)</f>
        <v>0</v>
      </c>
      <c r="BG198" s="194">
        <f>IF(N198="zákl. přenesená",J198,0)</f>
        <v>0</v>
      </c>
      <c r="BH198" s="194">
        <f>IF(N198="sníž. přenesená",J198,0)</f>
        <v>0</v>
      </c>
      <c r="BI198" s="194">
        <f>IF(N198="nulová",J198,0)</f>
        <v>0</v>
      </c>
      <c r="BJ198" s="16" t="s">
        <v>8</v>
      </c>
      <c r="BK198" s="194">
        <f>ROUND(I198*H198,0)</f>
        <v>0</v>
      </c>
      <c r="BL198" s="16" t="s">
        <v>137</v>
      </c>
      <c r="BM198" s="193" t="s">
        <v>267</v>
      </c>
    </row>
    <row r="199" spans="1:65" s="13" customFormat="1" ht="11.25">
      <c r="B199" s="195"/>
      <c r="C199" s="196"/>
      <c r="D199" s="197" t="s">
        <v>139</v>
      </c>
      <c r="E199" s="198" t="s">
        <v>1</v>
      </c>
      <c r="F199" s="199" t="s">
        <v>268</v>
      </c>
      <c r="G199" s="196"/>
      <c r="H199" s="200">
        <v>1.0449999999999999</v>
      </c>
      <c r="I199" s="201"/>
      <c r="J199" s="196"/>
      <c r="K199" s="196"/>
      <c r="L199" s="202"/>
      <c r="M199" s="203"/>
      <c r="N199" s="204"/>
      <c r="O199" s="204"/>
      <c r="P199" s="204"/>
      <c r="Q199" s="204"/>
      <c r="R199" s="204"/>
      <c r="S199" s="204"/>
      <c r="T199" s="205"/>
      <c r="AT199" s="206" t="s">
        <v>139</v>
      </c>
      <c r="AU199" s="206" t="s">
        <v>83</v>
      </c>
      <c r="AV199" s="13" t="s">
        <v>83</v>
      </c>
      <c r="AW199" s="13" t="s">
        <v>33</v>
      </c>
      <c r="AX199" s="13" t="s">
        <v>77</v>
      </c>
      <c r="AY199" s="206" t="s">
        <v>131</v>
      </c>
    </row>
    <row r="200" spans="1:65" s="2" customFormat="1" ht="21.75" customHeight="1">
      <c r="A200" s="33"/>
      <c r="B200" s="34"/>
      <c r="C200" s="181" t="s">
        <v>269</v>
      </c>
      <c r="D200" s="181" t="s">
        <v>133</v>
      </c>
      <c r="E200" s="182" t="s">
        <v>270</v>
      </c>
      <c r="F200" s="183" t="s">
        <v>271</v>
      </c>
      <c r="G200" s="184" t="s">
        <v>158</v>
      </c>
      <c r="H200" s="185">
        <v>20.9</v>
      </c>
      <c r="I200" s="186"/>
      <c r="J200" s="187">
        <f>ROUND(I200*H200,0)</f>
        <v>0</v>
      </c>
      <c r="K200" s="188"/>
      <c r="L200" s="38"/>
      <c r="M200" s="189" t="s">
        <v>1</v>
      </c>
      <c r="N200" s="190" t="s">
        <v>42</v>
      </c>
      <c r="O200" s="70"/>
      <c r="P200" s="191">
        <f>O200*H200</f>
        <v>0</v>
      </c>
      <c r="Q200" s="191">
        <v>0</v>
      </c>
      <c r="R200" s="191">
        <f>Q200*H200</f>
        <v>0</v>
      </c>
      <c r="S200" s="191">
        <v>0.09</v>
      </c>
      <c r="T200" s="192">
        <f>S200*H200</f>
        <v>1.8809999999999998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3" t="s">
        <v>137</v>
      </c>
      <c r="AT200" s="193" t="s">
        <v>133</v>
      </c>
      <c r="AU200" s="193" t="s">
        <v>83</v>
      </c>
      <c r="AY200" s="16" t="s">
        <v>131</v>
      </c>
      <c r="BE200" s="194">
        <f>IF(N200="základní",J200,0)</f>
        <v>0</v>
      </c>
      <c r="BF200" s="194">
        <f>IF(N200="snížená",J200,0)</f>
        <v>0</v>
      </c>
      <c r="BG200" s="194">
        <f>IF(N200="zákl. přenesená",J200,0)</f>
        <v>0</v>
      </c>
      <c r="BH200" s="194">
        <f>IF(N200="sníž. přenesená",J200,0)</f>
        <v>0</v>
      </c>
      <c r="BI200" s="194">
        <f>IF(N200="nulová",J200,0)</f>
        <v>0</v>
      </c>
      <c r="BJ200" s="16" t="s">
        <v>8</v>
      </c>
      <c r="BK200" s="194">
        <f>ROUND(I200*H200,0)</f>
        <v>0</v>
      </c>
      <c r="BL200" s="16" t="s">
        <v>137</v>
      </c>
      <c r="BM200" s="193" t="s">
        <v>272</v>
      </c>
    </row>
    <row r="201" spans="1:65" s="13" customFormat="1" ht="11.25">
      <c r="B201" s="195"/>
      <c r="C201" s="196"/>
      <c r="D201" s="197" t="s">
        <v>139</v>
      </c>
      <c r="E201" s="198" t="s">
        <v>1</v>
      </c>
      <c r="F201" s="199" t="s">
        <v>273</v>
      </c>
      <c r="G201" s="196"/>
      <c r="H201" s="200">
        <v>20.9</v>
      </c>
      <c r="I201" s="201"/>
      <c r="J201" s="196"/>
      <c r="K201" s="196"/>
      <c r="L201" s="202"/>
      <c r="M201" s="203"/>
      <c r="N201" s="204"/>
      <c r="O201" s="204"/>
      <c r="P201" s="204"/>
      <c r="Q201" s="204"/>
      <c r="R201" s="204"/>
      <c r="S201" s="204"/>
      <c r="T201" s="205"/>
      <c r="AT201" s="206" t="s">
        <v>139</v>
      </c>
      <c r="AU201" s="206" t="s">
        <v>83</v>
      </c>
      <c r="AV201" s="13" t="s">
        <v>83</v>
      </c>
      <c r="AW201" s="13" t="s">
        <v>33</v>
      </c>
      <c r="AX201" s="13" t="s">
        <v>77</v>
      </c>
      <c r="AY201" s="206" t="s">
        <v>131</v>
      </c>
    </row>
    <row r="202" spans="1:65" s="2" customFormat="1" ht="33" customHeight="1">
      <c r="A202" s="33"/>
      <c r="B202" s="34"/>
      <c r="C202" s="181" t="s">
        <v>274</v>
      </c>
      <c r="D202" s="181" t="s">
        <v>133</v>
      </c>
      <c r="E202" s="182" t="s">
        <v>275</v>
      </c>
      <c r="F202" s="183" t="s">
        <v>276</v>
      </c>
      <c r="G202" s="184" t="s">
        <v>136</v>
      </c>
      <c r="H202" s="185">
        <v>1.0449999999999999</v>
      </c>
      <c r="I202" s="186"/>
      <c r="J202" s="187">
        <f>ROUND(I202*H202,0)</f>
        <v>0</v>
      </c>
      <c r="K202" s="188"/>
      <c r="L202" s="38"/>
      <c r="M202" s="189" t="s">
        <v>1</v>
      </c>
      <c r="N202" s="190" t="s">
        <v>42</v>
      </c>
      <c r="O202" s="70"/>
      <c r="P202" s="191">
        <f>O202*H202</f>
        <v>0</v>
      </c>
      <c r="Q202" s="191">
        <v>0</v>
      </c>
      <c r="R202" s="191">
        <f>Q202*H202</f>
        <v>0</v>
      </c>
      <c r="S202" s="191">
        <v>4.3999999999999997E-2</v>
      </c>
      <c r="T202" s="192">
        <f>S202*H202</f>
        <v>4.5979999999999993E-2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3" t="s">
        <v>137</v>
      </c>
      <c r="AT202" s="193" t="s">
        <v>133</v>
      </c>
      <c r="AU202" s="193" t="s">
        <v>83</v>
      </c>
      <c r="AY202" s="16" t="s">
        <v>131</v>
      </c>
      <c r="BE202" s="194">
        <f>IF(N202="základní",J202,0)</f>
        <v>0</v>
      </c>
      <c r="BF202" s="194">
        <f>IF(N202="snížená",J202,0)</f>
        <v>0</v>
      </c>
      <c r="BG202" s="194">
        <f>IF(N202="zákl. přenesená",J202,0)</f>
        <v>0</v>
      </c>
      <c r="BH202" s="194">
        <f>IF(N202="sníž. přenesená",J202,0)</f>
        <v>0</v>
      </c>
      <c r="BI202" s="194">
        <f>IF(N202="nulová",J202,0)</f>
        <v>0</v>
      </c>
      <c r="BJ202" s="16" t="s">
        <v>8</v>
      </c>
      <c r="BK202" s="194">
        <f>ROUND(I202*H202,0)</f>
        <v>0</v>
      </c>
      <c r="BL202" s="16" t="s">
        <v>137</v>
      </c>
      <c r="BM202" s="193" t="s">
        <v>277</v>
      </c>
    </row>
    <row r="203" spans="1:65" s="2" customFormat="1" ht="21.75" customHeight="1">
      <c r="A203" s="33"/>
      <c r="B203" s="34"/>
      <c r="C203" s="181" t="s">
        <v>278</v>
      </c>
      <c r="D203" s="181" t="s">
        <v>133</v>
      </c>
      <c r="E203" s="182" t="s">
        <v>279</v>
      </c>
      <c r="F203" s="183" t="s">
        <v>280</v>
      </c>
      <c r="G203" s="184" t="s">
        <v>158</v>
      </c>
      <c r="H203" s="185">
        <v>20.9</v>
      </c>
      <c r="I203" s="186"/>
      <c r="J203" s="187">
        <f>ROUND(I203*H203,0)</f>
        <v>0</v>
      </c>
      <c r="K203" s="188"/>
      <c r="L203" s="38"/>
      <c r="M203" s="189" t="s">
        <v>1</v>
      </c>
      <c r="N203" s="190" t="s">
        <v>42</v>
      </c>
      <c r="O203" s="70"/>
      <c r="P203" s="191">
        <f>O203*H203</f>
        <v>0</v>
      </c>
      <c r="Q203" s="191">
        <v>0</v>
      </c>
      <c r="R203" s="191">
        <f>Q203*H203</f>
        <v>0</v>
      </c>
      <c r="S203" s="191">
        <v>3.5000000000000003E-2</v>
      </c>
      <c r="T203" s="192">
        <f>S203*H203</f>
        <v>0.73150000000000004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3" t="s">
        <v>137</v>
      </c>
      <c r="AT203" s="193" t="s">
        <v>133</v>
      </c>
      <c r="AU203" s="193" t="s">
        <v>83</v>
      </c>
      <c r="AY203" s="16" t="s">
        <v>131</v>
      </c>
      <c r="BE203" s="194">
        <f>IF(N203="základní",J203,0)</f>
        <v>0</v>
      </c>
      <c r="BF203" s="194">
        <f>IF(N203="snížená",J203,0)</f>
        <v>0</v>
      </c>
      <c r="BG203" s="194">
        <f>IF(N203="zákl. přenesená",J203,0)</f>
        <v>0</v>
      </c>
      <c r="BH203" s="194">
        <f>IF(N203="sníž. přenesená",J203,0)</f>
        <v>0</v>
      </c>
      <c r="BI203" s="194">
        <f>IF(N203="nulová",J203,0)</f>
        <v>0</v>
      </c>
      <c r="BJ203" s="16" t="s">
        <v>8</v>
      </c>
      <c r="BK203" s="194">
        <f>ROUND(I203*H203,0)</f>
        <v>0</v>
      </c>
      <c r="BL203" s="16" t="s">
        <v>137</v>
      </c>
      <c r="BM203" s="193" t="s">
        <v>281</v>
      </c>
    </row>
    <row r="204" spans="1:65" s="2" customFormat="1" ht="16.5" customHeight="1">
      <c r="A204" s="33"/>
      <c r="B204" s="34"/>
      <c r="C204" s="181" t="s">
        <v>282</v>
      </c>
      <c r="D204" s="181" t="s">
        <v>133</v>
      </c>
      <c r="E204" s="182" t="s">
        <v>283</v>
      </c>
      <c r="F204" s="183" t="s">
        <v>284</v>
      </c>
      <c r="G204" s="184" t="s">
        <v>203</v>
      </c>
      <c r="H204" s="185">
        <v>15.73</v>
      </c>
      <c r="I204" s="186"/>
      <c r="J204" s="187">
        <f>ROUND(I204*H204,0)</f>
        <v>0</v>
      </c>
      <c r="K204" s="188"/>
      <c r="L204" s="38"/>
      <c r="M204" s="189" t="s">
        <v>1</v>
      </c>
      <c r="N204" s="190" t="s">
        <v>42</v>
      </c>
      <c r="O204" s="70"/>
      <c r="P204" s="191">
        <f>O204*H204</f>
        <v>0</v>
      </c>
      <c r="Q204" s="191">
        <v>0</v>
      </c>
      <c r="R204" s="191">
        <f>Q204*H204</f>
        <v>0</v>
      </c>
      <c r="S204" s="191">
        <v>8.9999999999999993E-3</v>
      </c>
      <c r="T204" s="192">
        <f>S204*H204</f>
        <v>0.14157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3" t="s">
        <v>137</v>
      </c>
      <c r="AT204" s="193" t="s">
        <v>133</v>
      </c>
      <c r="AU204" s="193" t="s">
        <v>83</v>
      </c>
      <c r="AY204" s="16" t="s">
        <v>131</v>
      </c>
      <c r="BE204" s="194">
        <f>IF(N204="základní",J204,0)</f>
        <v>0</v>
      </c>
      <c r="BF204" s="194">
        <f>IF(N204="snížená",J204,0)</f>
        <v>0</v>
      </c>
      <c r="BG204" s="194">
        <f>IF(N204="zákl. přenesená",J204,0)</f>
        <v>0</v>
      </c>
      <c r="BH204" s="194">
        <f>IF(N204="sníž. přenesená",J204,0)</f>
        <v>0</v>
      </c>
      <c r="BI204" s="194">
        <f>IF(N204="nulová",J204,0)</f>
        <v>0</v>
      </c>
      <c r="BJ204" s="16" t="s">
        <v>8</v>
      </c>
      <c r="BK204" s="194">
        <f>ROUND(I204*H204,0)</f>
        <v>0</v>
      </c>
      <c r="BL204" s="16" t="s">
        <v>137</v>
      </c>
      <c r="BM204" s="193" t="s">
        <v>285</v>
      </c>
    </row>
    <row r="205" spans="1:65" s="13" customFormat="1" ht="11.25">
      <c r="B205" s="195"/>
      <c r="C205" s="196"/>
      <c r="D205" s="197" t="s">
        <v>139</v>
      </c>
      <c r="E205" s="198" t="s">
        <v>1</v>
      </c>
      <c r="F205" s="199" t="s">
        <v>286</v>
      </c>
      <c r="G205" s="196"/>
      <c r="H205" s="200">
        <v>9.9499999999999993</v>
      </c>
      <c r="I205" s="201"/>
      <c r="J205" s="196"/>
      <c r="K205" s="196"/>
      <c r="L205" s="202"/>
      <c r="M205" s="203"/>
      <c r="N205" s="204"/>
      <c r="O205" s="204"/>
      <c r="P205" s="204"/>
      <c r="Q205" s="204"/>
      <c r="R205" s="204"/>
      <c r="S205" s="204"/>
      <c r="T205" s="205"/>
      <c r="AT205" s="206" t="s">
        <v>139</v>
      </c>
      <c r="AU205" s="206" t="s">
        <v>83</v>
      </c>
      <c r="AV205" s="13" t="s">
        <v>83</v>
      </c>
      <c r="AW205" s="13" t="s">
        <v>33</v>
      </c>
      <c r="AX205" s="13" t="s">
        <v>77</v>
      </c>
      <c r="AY205" s="206" t="s">
        <v>131</v>
      </c>
    </row>
    <row r="206" spans="1:65" s="13" customFormat="1" ht="11.25">
      <c r="B206" s="195"/>
      <c r="C206" s="196"/>
      <c r="D206" s="197" t="s">
        <v>139</v>
      </c>
      <c r="E206" s="198" t="s">
        <v>1</v>
      </c>
      <c r="F206" s="199" t="s">
        <v>287</v>
      </c>
      <c r="G206" s="196"/>
      <c r="H206" s="200">
        <v>5.78</v>
      </c>
      <c r="I206" s="201"/>
      <c r="J206" s="196"/>
      <c r="K206" s="196"/>
      <c r="L206" s="202"/>
      <c r="M206" s="203"/>
      <c r="N206" s="204"/>
      <c r="O206" s="204"/>
      <c r="P206" s="204"/>
      <c r="Q206" s="204"/>
      <c r="R206" s="204"/>
      <c r="S206" s="204"/>
      <c r="T206" s="205"/>
      <c r="AT206" s="206" t="s">
        <v>139</v>
      </c>
      <c r="AU206" s="206" t="s">
        <v>83</v>
      </c>
      <c r="AV206" s="13" t="s">
        <v>83</v>
      </c>
      <c r="AW206" s="13" t="s">
        <v>33</v>
      </c>
      <c r="AX206" s="13" t="s">
        <v>77</v>
      </c>
      <c r="AY206" s="206" t="s">
        <v>131</v>
      </c>
    </row>
    <row r="207" spans="1:65" s="2" customFormat="1" ht="21.75" customHeight="1">
      <c r="A207" s="33"/>
      <c r="B207" s="34"/>
      <c r="C207" s="181" t="s">
        <v>288</v>
      </c>
      <c r="D207" s="181" t="s">
        <v>133</v>
      </c>
      <c r="E207" s="182" t="s">
        <v>289</v>
      </c>
      <c r="F207" s="183" t="s">
        <v>290</v>
      </c>
      <c r="G207" s="184" t="s">
        <v>158</v>
      </c>
      <c r="H207" s="185">
        <v>1.8180000000000001</v>
      </c>
      <c r="I207" s="186"/>
      <c r="J207" s="187">
        <f>ROUND(I207*H207,0)</f>
        <v>0</v>
      </c>
      <c r="K207" s="188"/>
      <c r="L207" s="38"/>
      <c r="M207" s="189" t="s">
        <v>1</v>
      </c>
      <c r="N207" s="190" t="s">
        <v>42</v>
      </c>
      <c r="O207" s="70"/>
      <c r="P207" s="191">
        <f>O207*H207</f>
        <v>0</v>
      </c>
      <c r="Q207" s="191">
        <v>0</v>
      </c>
      <c r="R207" s="191">
        <f>Q207*H207</f>
        <v>0</v>
      </c>
      <c r="S207" s="191">
        <v>7.5999999999999998E-2</v>
      </c>
      <c r="T207" s="192">
        <f>S207*H207</f>
        <v>0.13816800000000001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93" t="s">
        <v>137</v>
      </c>
      <c r="AT207" s="193" t="s">
        <v>133</v>
      </c>
      <c r="AU207" s="193" t="s">
        <v>83</v>
      </c>
      <c r="AY207" s="16" t="s">
        <v>131</v>
      </c>
      <c r="BE207" s="194">
        <f>IF(N207="základní",J207,0)</f>
        <v>0</v>
      </c>
      <c r="BF207" s="194">
        <f>IF(N207="snížená",J207,0)</f>
        <v>0</v>
      </c>
      <c r="BG207" s="194">
        <f>IF(N207="zákl. přenesená",J207,0)</f>
        <v>0</v>
      </c>
      <c r="BH207" s="194">
        <f>IF(N207="sníž. přenesená",J207,0)</f>
        <v>0</v>
      </c>
      <c r="BI207" s="194">
        <f>IF(N207="nulová",J207,0)</f>
        <v>0</v>
      </c>
      <c r="BJ207" s="16" t="s">
        <v>8</v>
      </c>
      <c r="BK207" s="194">
        <f>ROUND(I207*H207,0)</f>
        <v>0</v>
      </c>
      <c r="BL207" s="16" t="s">
        <v>137</v>
      </c>
      <c r="BM207" s="193" t="s">
        <v>291</v>
      </c>
    </row>
    <row r="208" spans="1:65" s="13" customFormat="1" ht="11.25">
      <c r="B208" s="195"/>
      <c r="C208" s="196"/>
      <c r="D208" s="197" t="s">
        <v>139</v>
      </c>
      <c r="E208" s="198" t="s">
        <v>1</v>
      </c>
      <c r="F208" s="199" t="s">
        <v>292</v>
      </c>
      <c r="G208" s="196"/>
      <c r="H208" s="200">
        <v>1.8180000000000001</v>
      </c>
      <c r="I208" s="201"/>
      <c r="J208" s="196"/>
      <c r="K208" s="196"/>
      <c r="L208" s="202"/>
      <c r="M208" s="203"/>
      <c r="N208" s="204"/>
      <c r="O208" s="204"/>
      <c r="P208" s="204"/>
      <c r="Q208" s="204"/>
      <c r="R208" s="204"/>
      <c r="S208" s="204"/>
      <c r="T208" s="205"/>
      <c r="AT208" s="206" t="s">
        <v>139</v>
      </c>
      <c r="AU208" s="206" t="s">
        <v>83</v>
      </c>
      <c r="AV208" s="13" t="s">
        <v>83</v>
      </c>
      <c r="AW208" s="13" t="s">
        <v>33</v>
      </c>
      <c r="AX208" s="13" t="s">
        <v>77</v>
      </c>
      <c r="AY208" s="206" t="s">
        <v>131</v>
      </c>
    </row>
    <row r="209" spans="1:65" s="2" customFormat="1" ht="33" customHeight="1">
      <c r="A209" s="33"/>
      <c r="B209" s="34"/>
      <c r="C209" s="181" t="s">
        <v>293</v>
      </c>
      <c r="D209" s="181" t="s">
        <v>133</v>
      </c>
      <c r="E209" s="182" t="s">
        <v>294</v>
      </c>
      <c r="F209" s="183" t="s">
        <v>295</v>
      </c>
      <c r="G209" s="184" t="s">
        <v>203</v>
      </c>
      <c r="H209" s="185">
        <v>5.55</v>
      </c>
      <c r="I209" s="186"/>
      <c r="J209" s="187">
        <f>ROUND(I209*H209,0)</f>
        <v>0</v>
      </c>
      <c r="K209" s="188"/>
      <c r="L209" s="38"/>
      <c r="M209" s="189" t="s">
        <v>1</v>
      </c>
      <c r="N209" s="190" t="s">
        <v>42</v>
      </c>
      <c r="O209" s="70"/>
      <c r="P209" s="191">
        <f>O209*H209</f>
        <v>0</v>
      </c>
      <c r="Q209" s="191">
        <v>0</v>
      </c>
      <c r="R209" s="191">
        <f>Q209*H209</f>
        <v>0</v>
      </c>
      <c r="S209" s="191">
        <v>6.0000000000000001E-3</v>
      </c>
      <c r="T209" s="192">
        <f>S209*H209</f>
        <v>3.3299999999999996E-2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93" t="s">
        <v>137</v>
      </c>
      <c r="AT209" s="193" t="s">
        <v>133</v>
      </c>
      <c r="AU209" s="193" t="s">
        <v>83</v>
      </c>
      <c r="AY209" s="16" t="s">
        <v>131</v>
      </c>
      <c r="BE209" s="194">
        <f>IF(N209="základní",J209,0)</f>
        <v>0</v>
      </c>
      <c r="BF209" s="194">
        <f>IF(N209="snížená",J209,0)</f>
        <v>0</v>
      </c>
      <c r="BG209" s="194">
        <f>IF(N209="zákl. přenesená",J209,0)</f>
        <v>0</v>
      </c>
      <c r="BH209" s="194">
        <f>IF(N209="sníž. přenesená",J209,0)</f>
        <v>0</v>
      </c>
      <c r="BI209" s="194">
        <f>IF(N209="nulová",J209,0)</f>
        <v>0</v>
      </c>
      <c r="BJ209" s="16" t="s">
        <v>8</v>
      </c>
      <c r="BK209" s="194">
        <f>ROUND(I209*H209,0)</f>
        <v>0</v>
      </c>
      <c r="BL209" s="16" t="s">
        <v>137</v>
      </c>
      <c r="BM209" s="193" t="s">
        <v>296</v>
      </c>
    </row>
    <row r="210" spans="1:65" s="13" customFormat="1" ht="11.25">
      <c r="B210" s="195"/>
      <c r="C210" s="196"/>
      <c r="D210" s="197" t="s">
        <v>139</v>
      </c>
      <c r="E210" s="198" t="s">
        <v>1</v>
      </c>
      <c r="F210" s="199" t="s">
        <v>297</v>
      </c>
      <c r="G210" s="196"/>
      <c r="H210" s="200">
        <v>1.31</v>
      </c>
      <c r="I210" s="201"/>
      <c r="J210" s="196"/>
      <c r="K210" s="196"/>
      <c r="L210" s="202"/>
      <c r="M210" s="203"/>
      <c r="N210" s="204"/>
      <c r="O210" s="204"/>
      <c r="P210" s="204"/>
      <c r="Q210" s="204"/>
      <c r="R210" s="204"/>
      <c r="S210" s="204"/>
      <c r="T210" s="205"/>
      <c r="AT210" s="206" t="s">
        <v>139</v>
      </c>
      <c r="AU210" s="206" t="s">
        <v>83</v>
      </c>
      <c r="AV210" s="13" t="s">
        <v>83</v>
      </c>
      <c r="AW210" s="13" t="s">
        <v>33</v>
      </c>
      <c r="AX210" s="13" t="s">
        <v>77</v>
      </c>
      <c r="AY210" s="206" t="s">
        <v>131</v>
      </c>
    </row>
    <row r="211" spans="1:65" s="13" customFormat="1" ht="11.25">
      <c r="B211" s="195"/>
      <c r="C211" s="196"/>
      <c r="D211" s="197" t="s">
        <v>139</v>
      </c>
      <c r="E211" s="198" t="s">
        <v>1</v>
      </c>
      <c r="F211" s="199" t="s">
        <v>298</v>
      </c>
      <c r="G211" s="196"/>
      <c r="H211" s="200">
        <v>4.24</v>
      </c>
      <c r="I211" s="201"/>
      <c r="J211" s="196"/>
      <c r="K211" s="196"/>
      <c r="L211" s="202"/>
      <c r="M211" s="203"/>
      <c r="N211" s="204"/>
      <c r="O211" s="204"/>
      <c r="P211" s="204"/>
      <c r="Q211" s="204"/>
      <c r="R211" s="204"/>
      <c r="S211" s="204"/>
      <c r="T211" s="205"/>
      <c r="AT211" s="206" t="s">
        <v>139</v>
      </c>
      <c r="AU211" s="206" t="s">
        <v>83</v>
      </c>
      <c r="AV211" s="13" t="s">
        <v>83</v>
      </c>
      <c r="AW211" s="13" t="s">
        <v>33</v>
      </c>
      <c r="AX211" s="13" t="s">
        <v>77</v>
      </c>
      <c r="AY211" s="206" t="s">
        <v>131</v>
      </c>
    </row>
    <row r="212" spans="1:65" s="2" customFormat="1" ht="33" customHeight="1">
      <c r="A212" s="33"/>
      <c r="B212" s="34"/>
      <c r="C212" s="181" t="s">
        <v>299</v>
      </c>
      <c r="D212" s="181" t="s">
        <v>133</v>
      </c>
      <c r="E212" s="182" t="s">
        <v>300</v>
      </c>
      <c r="F212" s="183" t="s">
        <v>301</v>
      </c>
      <c r="G212" s="184" t="s">
        <v>203</v>
      </c>
      <c r="H212" s="185">
        <v>1.1000000000000001</v>
      </c>
      <c r="I212" s="186"/>
      <c r="J212" s="187">
        <f>ROUND(I212*H212,0)</f>
        <v>0</v>
      </c>
      <c r="K212" s="188"/>
      <c r="L212" s="38"/>
      <c r="M212" s="189" t="s">
        <v>1</v>
      </c>
      <c r="N212" s="190" t="s">
        <v>42</v>
      </c>
      <c r="O212" s="70"/>
      <c r="P212" s="191">
        <f>O212*H212</f>
        <v>0</v>
      </c>
      <c r="Q212" s="191">
        <v>0</v>
      </c>
      <c r="R212" s="191">
        <f>Q212*H212</f>
        <v>0</v>
      </c>
      <c r="S212" s="191">
        <v>2.7E-2</v>
      </c>
      <c r="T212" s="192">
        <f>S212*H212</f>
        <v>2.9700000000000001E-2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3" t="s">
        <v>137</v>
      </c>
      <c r="AT212" s="193" t="s">
        <v>133</v>
      </c>
      <c r="AU212" s="193" t="s">
        <v>83</v>
      </c>
      <c r="AY212" s="16" t="s">
        <v>131</v>
      </c>
      <c r="BE212" s="194">
        <f>IF(N212="základní",J212,0)</f>
        <v>0</v>
      </c>
      <c r="BF212" s="194">
        <f>IF(N212="snížená",J212,0)</f>
        <v>0</v>
      </c>
      <c r="BG212" s="194">
        <f>IF(N212="zákl. přenesená",J212,0)</f>
        <v>0</v>
      </c>
      <c r="BH212" s="194">
        <f>IF(N212="sníž. přenesená",J212,0)</f>
        <v>0</v>
      </c>
      <c r="BI212" s="194">
        <f>IF(N212="nulová",J212,0)</f>
        <v>0</v>
      </c>
      <c r="BJ212" s="16" t="s">
        <v>8</v>
      </c>
      <c r="BK212" s="194">
        <f>ROUND(I212*H212,0)</f>
        <v>0</v>
      </c>
      <c r="BL212" s="16" t="s">
        <v>137</v>
      </c>
      <c r="BM212" s="193" t="s">
        <v>302</v>
      </c>
    </row>
    <row r="213" spans="1:65" s="13" customFormat="1" ht="11.25">
      <c r="B213" s="195"/>
      <c r="C213" s="196"/>
      <c r="D213" s="197" t="s">
        <v>139</v>
      </c>
      <c r="E213" s="198" t="s">
        <v>1</v>
      </c>
      <c r="F213" s="199" t="s">
        <v>303</v>
      </c>
      <c r="G213" s="196"/>
      <c r="H213" s="200">
        <v>1.1000000000000001</v>
      </c>
      <c r="I213" s="201"/>
      <c r="J213" s="196"/>
      <c r="K213" s="196"/>
      <c r="L213" s="202"/>
      <c r="M213" s="203"/>
      <c r="N213" s="204"/>
      <c r="O213" s="204"/>
      <c r="P213" s="204"/>
      <c r="Q213" s="204"/>
      <c r="R213" s="204"/>
      <c r="S213" s="204"/>
      <c r="T213" s="205"/>
      <c r="AT213" s="206" t="s">
        <v>139</v>
      </c>
      <c r="AU213" s="206" t="s">
        <v>83</v>
      </c>
      <c r="AV213" s="13" t="s">
        <v>83</v>
      </c>
      <c r="AW213" s="13" t="s">
        <v>33</v>
      </c>
      <c r="AX213" s="13" t="s">
        <v>77</v>
      </c>
      <c r="AY213" s="206" t="s">
        <v>131</v>
      </c>
    </row>
    <row r="214" spans="1:65" s="2" customFormat="1" ht="21.75" customHeight="1">
      <c r="A214" s="33"/>
      <c r="B214" s="34"/>
      <c r="C214" s="181" t="s">
        <v>304</v>
      </c>
      <c r="D214" s="181" t="s">
        <v>133</v>
      </c>
      <c r="E214" s="182" t="s">
        <v>305</v>
      </c>
      <c r="F214" s="183" t="s">
        <v>306</v>
      </c>
      <c r="G214" s="184" t="s">
        <v>203</v>
      </c>
      <c r="H214" s="185">
        <v>14</v>
      </c>
      <c r="I214" s="186"/>
      <c r="J214" s="187">
        <f>ROUND(I214*H214,0)</f>
        <v>0</v>
      </c>
      <c r="K214" s="188"/>
      <c r="L214" s="38"/>
      <c r="M214" s="189" t="s">
        <v>1</v>
      </c>
      <c r="N214" s="190" t="s">
        <v>42</v>
      </c>
      <c r="O214" s="70"/>
      <c r="P214" s="191">
        <f>O214*H214</f>
        <v>0</v>
      </c>
      <c r="Q214" s="191">
        <v>0</v>
      </c>
      <c r="R214" s="191">
        <f>Q214*H214</f>
        <v>0</v>
      </c>
      <c r="S214" s="191">
        <v>0</v>
      </c>
      <c r="T214" s="192">
        <f>S214*H214</f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93" t="s">
        <v>137</v>
      </c>
      <c r="AT214" s="193" t="s">
        <v>133</v>
      </c>
      <c r="AU214" s="193" t="s">
        <v>83</v>
      </c>
      <c r="AY214" s="16" t="s">
        <v>131</v>
      </c>
      <c r="BE214" s="194">
        <f>IF(N214="základní",J214,0)</f>
        <v>0</v>
      </c>
      <c r="BF214" s="194">
        <f>IF(N214="snížená",J214,0)</f>
        <v>0</v>
      </c>
      <c r="BG214" s="194">
        <f>IF(N214="zákl. přenesená",J214,0)</f>
        <v>0</v>
      </c>
      <c r="BH214" s="194">
        <f>IF(N214="sníž. přenesená",J214,0)</f>
        <v>0</v>
      </c>
      <c r="BI214" s="194">
        <f>IF(N214="nulová",J214,0)</f>
        <v>0</v>
      </c>
      <c r="BJ214" s="16" t="s">
        <v>8</v>
      </c>
      <c r="BK214" s="194">
        <f>ROUND(I214*H214,0)</f>
        <v>0</v>
      </c>
      <c r="BL214" s="16" t="s">
        <v>137</v>
      </c>
      <c r="BM214" s="193" t="s">
        <v>307</v>
      </c>
    </row>
    <row r="215" spans="1:65" s="14" customFormat="1" ht="11.25">
      <c r="B215" s="207"/>
      <c r="C215" s="208"/>
      <c r="D215" s="197" t="s">
        <v>139</v>
      </c>
      <c r="E215" s="209" t="s">
        <v>1</v>
      </c>
      <c r="F215" s="210" t="s">
        <v>262</v>
      </c>
      <c r="G215" s="208"/>
      <c r="H215" s="209" t="s">
        <v>1</v>
      </c>
      <c r="I215" s="211"/>
      <c r="J215" s="208"/>
      <c r="K215" s="208"/>
      <c r="L215" s="212"/>
      <c r="M215" s="213"/>
      <c r="N215" s="214"/>
      <c r="O215" s="214"/>
      <c r="P215" s="214"/>
      <c r="Q215" s="214"/>
      <c r="R215" s="214"/>
      <c r="S215" s="214"/>
      <c r="T215" s="215"/>
      <c r="AT215" s="216" t="s">
        <v>139</v>
      </c>
      <c r="AU215" s="216" t="s">
        <v>83</v>
      </c>
      <c r="AV215" s="14" t="s">
        <v>8</v>
      </c>
      <c r="AW215" s="14" t="s">
        <v>33</v>
      </c>
      <c r="AX215" s="14" t="s">
        <v>77</v>
      </c>
      <c r="AY215" s="216" t="s">
        <v>131</v>
      </c>
    </row>
    <row r="216" spans="1:65" s="13" customFormat="1" ht="11.25">
      <c r="B216" s="195"/>
      <c r="C216" s="196"/>
      <c r="D216" s="197" t="s">
        <v>139</v>
      </c>
      <c r="E216" s="198" t="s">
        <v>1</v>
      </c>
      <c r="F216" s="199" t="s">
        <v>308</v>
      </c>
      <c r="G216" s="196"/>
      <c r="H216" s="200">
        <v>10.8</v>
      </c>
      <c r="I216" s="201"/>
      <c r="J216" s="196"/>
      <c r="K216" s="196"/>
      <c r="L216" s="202"/>
      <c r="M216" s="203"/>
      <c r="N216" s="204"/>
      <c r="O216" s="204"/>
      <c r="P216" s="204"/>
      <c r="Q216" s="204"/>
      <c r="R216" s="204"/>
      <c r="S216" s="204"/>
      <c r="T216" s="205"/>
      <c r="AT216" s="206" t="s">
        <v>139</v>
      </c>
      <c r="AU216" s="206" t="s">
        <v>83</v>
      </c>
      <c r="AV216" s="13" t="s">
        <v>83</v>
      </c>
      <c r="AW216" s="13" t="s">
        <v>33</v>
      </c>
      <c r="AX216" s="13" t="s">
        <v>77</v>
      </c>
      <c r="AY216" s="206" t="s">
        <v>131</v>
      </c>
    </row>
    <row r="217" spans="1:65" s="13" customFormat="1" ht="11.25">
      <c r="B217" s="195"/>
      <c r="C217" s="196"/>
      <c r="D217" s="197" t="s">
        <v>139</v>
      </c>
      <c r="E217" s="198" t="s">
        <v>1</v>
      </c>
      <c r="F217" s="199" t="s">
        <v>309</v>
      </c>
      <c r="G217" s="196"/>
      <c r="H217" s="200">
        <v>3.2</v>
      </c>
      <c r="I217" s="201"/>
      <c r="J217" s="196"/>
      <c r="K217" s="196"/>
      <c r="L217" s="202"/>
      <c r="M217" s="203"/>
      <c r="N217" s="204"/>
      <c r="O217" s="204"/>
      <c r="P217" s="204"/>
      <c r="Q217" s="204"/>
      <c r="R217" s="204"/>
      <c r="S217" s="204"/>
      <c r="T217" s="205"/>
      <c r="AT217" s="206" t="s">
        <v>139</v>
      </c>
      <c r="AU217" s="206" t="s">
        <v>83</v>
      </c>
      <c r="AV217" s="13" t="s">
        <v>83</v>
      </c>
      <c r="AW217" s="13" t="s">
        <v>33</v>
      </c>
      <c r="AX217" s="13" t="s">
        <v>77</v>
      </c>
      <c r="AY217" s="206" t="s">
        <v>131</v>
      </c>
    </row>
    <row r="218" spans="1:65" s="2" customFormat="1" ht="21.75" customHeight="1">
      <c r="A218" s="33"/>
      <c r="B218" s="34"/>
      <c r="C218" s="181" t="s">
        <v>310</v>
      </c>
      <c r="D218" s="181" t="s">
        <v>133</v>
      </c>
      <c r="E218" s="182" t="s">
        <v>311</v>
      </c>
      <c r="F218" s="183" t="s">
        <v>312</v>
      </c>
      <c r="G218" s="184" t="s">
        <v>158</v>
      </c>
      <c r="H218" s="185">
        <v>23.056000000000001</v>
      </c>
      <c r="I218" s="186"/>
      <c r="J218" s="187">
        <f>ROUND(I218*H218,0)</f>
        <v>0</v>
      </c>
      <c r="K218" s="188"/>
      <c r="L218" s="38"/>
      <c r="M218" s="189" t="s">
        <v>1</v>
      </c>
      <c r="N218" s="190" t="s">
        <v>42</v>
      </c>
      <c r="O218" s="70"/>
      <c r="P218" s="191">
        <f>O218*H218</f>
        <v>0</v>
      </c>
      <c r="Q218" s="191">
        <v>0</v>
      </c>
      <c r="R218" s="191">
        <f>Q218*H218</f>
        <v>0</v>
      </c>
      <c r="S218" s="191">
        <v>2.5999999999999999E-3</v>
      </c>
      <c r="T218" s="192">
        <f>S218*H218</f>
        <v>5.9945600000000002E-2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3" t="s">
        <v>137</v>
      </c>
      <c r="AT218" s="193" t="s">
        <v>133</v>
      </c>
      <c r="AU218" s="193" t="s">
        <v>83</v>
      </c>
      <c r="AY218" s="16" t="s">
        <v>131</v>
      </c>
      <c r="BE218" s="194">
        <f>IF(N218="základní",J218,0)</f>
        <v>0</v>
      </c>
      <c r="BF218" s="194">
        <f>IF(N218="snížená",J218,0)</f>
        <v>0</v>
      </c>
      <c r="BG218" s="194">
        <f>IF(N218="zákl. přenesená",J218,0)</f>
        <v>0</v>
      </c>
      <c r="BH218" s="194">
        <f>IF(N218="sníž. přenesená",J218,0)</f>
        <v>0</v>
      </c>
      <c r="BI218" s="194">
        <f>IF(N218="nulová",J218,0)</f>
        <v>0</v>
      </c>
      <c r="BJ218" s="16" t="s">
        <v>8</v>
      </c>
      <c r="BK218" s="194">
        <f>ROUND(I218*H218,0)</f>
        <v>0</v>
      </c>
      <c r="BL218" s="16" t="s">
        <v>137</v>
      </c>
      <c r="BM218" s="193" t="s">
        <v>313</v>
      </c>
    </row>
    <row r="219" spans="1:65" s="14" customFormat="1" ht="11.25">
      <c r="B219" s="207"/>
      <c r="C219" s="208"/>
      <c r="D219" s="197" t="s">
        <v>139</v>
      </c>
      <c r="E219" s="209" t="s">
        <v>1</v>
      </c>
      <c r="F219" s="210" t="s">
        <v>314</v>
      </c>
      <c r="G219" s="208"/>
      <c r="H219" s="209" t="s">
        <v>1</v>
      </c>
      <c r="I219" s="211"/>
      <c r="J219" s="208"/>
      <c r="K219" s="208"/>
      <c r="L219" s="212"/>
      <c r="M219" s="213"/>
      <c r="N219" s="214"/>
      <c r="O219" s="214"/>
      <c r="P219" s="214"/>
      <c r="Q219" s="214"/>
      <c r="R219" s="214"/>
      <c r="S219" s="214"/>
      <c r="T219" s="215"/>
      <c r="AT219" s="216" t="s">
        <v>139</v>
      </c>
      <c r="AU219" s="216" t="s">
        <v>83</v>
      </c>
      <c r="AV219" s="14" t="s">
        <v>8</v>
      </c>
      <c r="AW219" s="14" t="s">
        <v>33</v>
      </c>
      <c r="AX219" s="14" t="s">
        <v>77</v>
      </c>
      <c r="AY219" s="216" t="s">
        <v>131</v>
      </c>
    </row>
    <row r="220" spans="1:65" s="13" customFormat="1" ht="11.25">
      <c r="B220" s="195"/>
      <c r="C220" s="196"/>
      <c r="D220" s="197" t="s">
        <v>139</v>
      </c>
      <c r="E220" s="198" t="s">
        <v>1</v>
      </c>
      <c r="F220" s="199" t="s">
        <v>315</v>
      </c>
      <c r="G220" s="196"/>
      <c r="H220" s="200">
        <v>42.216000000000001</v>
      </c>
      <c r="I220" s="201"/>
      <c r="J220" s="196"/>
      <c r="K220" s="196"/>
      <c r="L220" s="202"/>
      <c r="M220" s="203"/>
      <c r="N220" s="204"/>
      <c r="O220" s="204"/>
      <c r="P220" s="204"/>
      <c r="Q220" s="204"/>
      <c r="R220" s="204"/>
      <c r="S220" s="204"/>
      <c r="T220" s="205"/>
      <c r="AT220" s="206" t="s">
        <v>139</v>
      </c>
      <c r="AU220" s="206" t="s">
        <v>83</v>
      </c>
      <c r="AV220" s="13" t="s">
        <v>83</v>
      </c>
      <c r="AW220" s="13" t="s">
        <v>33</v>
      </c>
      <c r="AX220" s="13" t="s">
        <v>77</v>
      </c>
      <c r="AY220" s="206" t="s">
        <v>131</v>
      </c>
    </row>
    <row r="221" spans="1:65" s="13" customFormat="1" ht="11.25">
      <c r="B221" s="195"/>
      <c r="C221" s="196"/>
      <c r="D221" s="197" t="s">
        <v>139</v>
      </c>
      <c r="E221" s="198" t="s">
        <v>1</v>
      </c>
      <c r="F221" s="199" t="s">
        <v>316</v>
      </c>
      <c r="G221" s="196"/>
      <c r="H221" s="200">
        <v>-19.16</v>
      </c>
      <c r="I221" s="201"/>
      <c r="J221" s="196"/>
      <c r="K221" s="196"/>
      <c r="L221" s="202"/>
      <c r="M221" s="203"/>
      <c r="N221" s="204"/>
      <c r="O221" s="204"/>
      <c r="P221" s="204"/>
      <c r="Q221" s="204"/>
      <c r="R221" s="204"/>
      <c r="S221" s="204"/>
      <c r="T221" s="205"/>
      <c r="AT221" s="206" t="s">
        <v>139</v>
      </c>
      <c r="AU221" s="206" t="s">
        <v>83</v>
      </c>
      <c r="AV221" s="13" t="s">
        <v>83</v>
      </c>
      <c r="AW221" s="13" t="s">
        <v>33</v>
      </c>
      <c r="AX221" s="13" t="s">
        <v>77</v>
      </c>
      <c r="AY221" s="206" t="s">
        <v>131</v>
      </c>
    </row>
    <row r="222" spans="1:65" s="2" customFormat="1" ht="21.75" customHeight="1">
      <c r="A222" s="33"/>
      <c r="B222" s="34"/>
      <c r="C222" s="181" t="s">
        <v>317</v>
      </c>
      <c r="D222" s="181" t="s">
        <v>133</v>
      </c>
      <c r="E222" s="182" t="s">
        <v>318</v>
      </c>
      <c r="F222" s="183" t="s">
        <v>319</v>
      </c>
      <c r="G222" s="184" t="s">
        <v>158</v>
      </c>
      <c r="H222" s="185">
        <v>19.16</v>
      </c>
      <c r="I222" s="186"/>
      <c r="J222" s="187">
        <f>ROUND(I222*H222,0)</f>
        <v>0</v>
      </c>
      <c r="K222" s="188"/>
      <c r="L222" s="38"/>
      <c r="M222" s="189" t="s">
        <v>1</v>
      </c>
      <c r="N222" s="190" t="s">
        <v>42</v>
      </c>
      <c r="O222" s="70"/>
      <c r="P222" s="191">
        <f>O222*H222</f>
        <v>0</v>
      </c>
      <c r="Q222" s="191">
        <v>0</v>
      </c>
      <c r="R222" s="191">
        <f>Q222*H222</f>
        <v>0</v>
      </c>
      <c r="S222" s="191">
        <v>6.8000000000000005E-2</v>
      </c>
      <c r="T222" s="192">
        <f>S222*H222</f>
        <v>1.30288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93" t="s">
        <v>137</v>
      </c>
      <c r="AT222" s="193" t="s">
        <v>133</v>
      </c>
      <c r="AU222" s="193" t="s">
        <v>83</v>
      </c>
      <c r="AY222" s="16" t="s">
        <v>131</v>
      </c>
      <c r="BE222" s="194">
        <f>IF(N222="základní",J222,0)</f>
        <v>0</v>
      </c>
      <c r="BF222" s="194">
        <f>IF(N222="snížená",J222,0)</f>
        <v>0</v>
      </c>
      <c r="BG222" s="194">
        <f>IF(N222="zákl. přenesená",J222,0)</f>
        <v>0</v>
      </c>
      <c r="BH222" s="194">
        <f>IF(N222="sníž. přenesená",J222,0)</f>
        <v>0</v>
      </c>
      <c r="BI222" s="194">
        <f>IF(N222="nulová",J222,0)</f>
        <v>0</v>
      </c>
      <c r="BJ222" s="16" t="s">
        <v>8</v>
      </c>
      <c r="BK222" s="194">
        <f>ROUND(I222*H222,0)</f>
        <v>0</v>
      </c>
      <c r="BL222" s="16" t="s">
        <v>137</v>
      </c>
      <c r="BM222" s="193" t="s">
        <v>320</v>
      </c>
    </row>
    <row r="223" spans="1:65" s="13" customFormat="1" ht="11.25">
      <c r="B223" s="195"/>
      <c r="C223" s="196"/>
      <c r="D223" s="197" t="s">
        <v>139</v>
      </c>
      <c r="E223" s="198" t="s">
        <v>1</v>
      </c>
      <c r="F223" s="199" t="s">
        <v>193</v>
      </c>
      <c r="G223" s="196"/>
      <c r="H223" s="200">
        <v>8.0280000000000005</v>
      </c>
      <c r="I223" s="201"/>
      <c r="J223" s="196"/>
      <c r="K223" s="196"/>
      <c r="L223" s="202"/>
      <c r="M223" s="203"/>
      <c r="N223" s="204"/>
      <c r="O223" s="204"/>
      <c r="P223" s="204"/>
      <c r="Q223" s="204"/>
      <c r="R223" s="204"/>
      <c r="S223" s="204"/>
      <c r="T223" s="205"/>
      <c r="AT223" s="206" t="s">
        <v>139</v>
      </c>
      <c r="AU223" s="206" t="s">
        <v>83</v>
      </c>
      <c r="AV223" s="13" t="s">
        <v>83</v>
      </c>
      <c r="AW223" s="13" t="s">
        <v>33</v>
      </c>
      <c r="AX223" s="13" t="s">
        <v>77</v>
      </c>
      <c r="AY223" s="206" t="s">
        <v>131</v>
      </c>
    </row>
    <row r="224" spans="1:65" s="13" customFormat="1" ht="11.25">
      <c r="B224" s="195"/>
      <c r="C224" s="196"/>
      <c r="D224" s="197" t="s">
        <v>139</v>
      </c>
      <c r="E224" s="198" t="s">
        <v>1</v>
      </c>
      <c r="F224" s="199" t="s">
        <v>321</v>
      </c>
      <c r="G224" s="196"/>
      <c r="H224" s="200">
        <v>11.132</v>
      </c>
      <c r="I224" s="201"/>
      <c r="J224" s="196"/>
      <c r="K224" s="196"/>
      <c r="L224" s="202"/>
      <c r="M224" s="203"/>
      <c r="N224" s="204"/>
      <c r="O224" s="204"/>
      <c r="P224" s="204"/>
      <c r="Q224" s="204"/>
      <c r="R224" s="204"/>
      <c r="S224" s="204"/>
      <c r="T224" s="205"/>
      <c r="AT224" s="206" t="s">
        <v>139</v>
      </c>
      <c r="AU224" s="206" t="s">
        <v>83</v>
      </c>
      <c r="AV224" s="13" t="s">
        <v>83</v>
      </c>
      <c r="AW224" s="13" t="s">
        <v>33</v>
      </c>
      <c r="AX224" s="13" t="s">
        <v>77</v>
      </c>
      <c r="AY224" s="206" t="s">
        <v>131</v>
      </c>
    </row>
    <row r="225" spans="1:65" s="2" customFormat="1" ht="33" customHeight="1">
      <c r="A225" s="33"/>
      <c r="B225" s="34"/>
      <c r="C225" s="181" t="s">
        <v>322</v>
      </c>
      <c r="D225" s="181" t="s">
        <v>133</v>
      </c>
      <c r="E225" s="182" t="s">
        <v>323</v>
      </c>
      <c r="F225" s="183" t="s">
        <v>324</v>
      </c>
      <c r="G225" s="184" t="s">
        <v>158</v>
      </c>
      <c r="H225" s="185">
        <v>1.9</v>
      </c>
      <c r="I225" s="186"/>
      <c r="J225" s="187">
        <f>ROUND(I225*H225,0)</f>
        <v>0</v>
      </c>
      <c r="K225" s="188"/>
      <c r="L225" s="38"/>
      <c r="M225" s="189" t="s">
        <v>1</v>
      </c>
      <c r="N225" s="190" t="s">
        <v>42</v>
      </c>
      <c r="O225" s="70"/>
      <c r="P225" s="191">
        <f>O225*H225</f>
        <v>0</v>
      </c>
      <c r="Q225" s="191">
        <v>0</v>
      </c>
      <c r="R225" s="191">
        <f>Q225*H225</f>
        <v>0</v>
      </c>
      <c r="S225" s="191">
        <v>0</v>
      </c>
      <c r="T225" s="192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3" t="s">
        <v>137</v>
      </c>
      <c r="AT225" s="193" t="s">
        <v>133</v>
      </c>
      <c r="AU225" s="193" t="s">
        <v>83</v>
      </c>
      <c r="AY225" s="16" t="s">
        <v>131</v>
      </c>
      <c r="BE225" s="194">
        <f>IF(N225="základní",J225,0)</f>
        <v>0</v>
      </c>
      <c r="BF225" s="194">
        <f>IF(N225="snížená",J225,0)</f>
        <v>0</v>
      </c>
      <c r="BG225" s="194">
        <f>IF(N225="zákl. přenesená",J225,0)</f>
        <v>0</v>
      </c>
      <c r="BH225" s="194">
        <f>IF(N225="sníž. přenesená",J225,0)</f>
        <v>0</v>
      </c>
      <c r="BI225" s="194">
        <f>IF(N225="nulová",J225,0)</f>
        <v>0</v>
      </c>
      <c r="BJ225" s="16" t="s">
        <v>8</v>
      </c>
      <c r="BK225" s="194">
        <f>ROUND(I225*H225,0)</f>
        <v>0</v>
      </c>
      <c r="BL225" s="16" t="s">
        <v>137</v>
      </c>
      <c r="BM225" s="193" t="s">
        <v>325</v>
      </c>
    </row>
    <row r="226" spans="1:65" s="13" customFormat="1" ht="11.25">
      <c r="B226" s="195"/>
      <c r="C226" s="196"/>
      <c r="D226" s="197" t="s">
        <v>139</v>
      </c>
      <c r="E226" s="198" t="s">
        <v>1</v>
      </c>
      <c r="F226" s="199" t="s">
        <v>250</v>
      </c>
      <c r="G226" s="196"/>
      <c r="H226" s="200">
        <v>1.9</v>
      </c>
      <c r="I226" s="201"/>
      <c r="J226" s="196"/>
      <c r="K226" s="196"/>
      <c r="L226" s="202"/>
      <c r="M226" s="203"/>
      <c r="N226" s="204"/>
      <c r="O226" s="204"/>
      <c r="P226" s="204"/>
      <c r="Q226" s="204"/>
      <c r="R226" s="204"/>
      <c r="S226" s="204"/>
      <c r="T226" s="205"/>
      <c r="AT226" s="206" t="s">
        <v>139</v>
      </c>
      <c r="AU226" s="206" t="s">
        <v>83</v>
      </c>
      <c r="AV226" s="13" t="s">
        <v>83</v>
      </c>
      <c r="AW226" s="13" t="s">
        <v>33</v>
      </c>
      <c r="AX226" s="13" t="s">
        <v>77</v>
      </c>
      <c r="AY226" s="206" t="s">
        <v>131</v>
      </c>
    </row>
    <row r="227" spans="1:65" s="2" customFormat="1" ht="16.5" customHeight="1">
      <c r="A227" s="33"/>
      <c r="B227" s="34"/>
      <c r="C227" s="181" t="s">
        <v>326</v>
      </c>
      <c r="D227" s="181" t="s">
        <v>133</v>
      </c>
      <c r="E227" s="182" t="s">
        <v>327</v>
      </c>
      <c r="F227" s="183" t="s">
        <v>328</v>
      </c>
      <c r="G227" s="184" t="s">
        <v>158</v>
      </c>
      <c r="H227" s="185">
        <v>2.38</v>
      </c>
      <c r="I227" s="186"/>
      <c r="J227" s="187">
        <f>ROUND(I227*H227,0)</f>
        <v>0</v>
      </c>
      <c r="K227" s="188"/>
      <c r="L227" s="38"/>
      <c r="M227" s="189" t="s">
        <v>1</v>
      </c>
      <c r="N227" s="190" t="s">
        <v>42</v>
      </c>
      <c r="O227" s="70"/>
      <c r="P227" s="191">
        <f>O227*H227</f>
        <v>0</v>
      </c>
      <c r="Q227" s="191">
        <v>0</v>
      </c>
      <c r="R227" s="191">
        <f>Q227*H227</f>
        <v>0</v>
      </c>
      <c r="S227" s="191">
        <v>4.0000000000000001E-3</v>
      </c>
      <c r="T227" s="192">
        <f>S227*H227</f>
        <v>9.5199999999999989E-3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93" t="s">
        <v>219</v>
      </c>
      <c r="AT227" s="193" t="s">
        <v>133</v>
      </c>
      <c r="AU227" s="193" t="s">
        <v>83</v>
      </c>
      <c r="AY227" s="16" t="s">
        <v>131</v>
      </c>
      <c r="BE227" s="194">
        <f>IF(N227="základní",J227,0)</f>
        <v>0</v>
      </c>
      <c r="BF227" s="194">
        <f>IF(N227="snížená",J227,0)</f>
        <v>0</v>
      </c>
      <c r="BG227" s="194">
        <f>IF(N227="zákl. přenesená",J227,0)</f>
        <v>0</v>
      </c>
      <c r="BH227" s="194">
        <f>IF(N227="sníž. přenesená",J227,0)</f>
        <v>0</v>
      </c>
      <c r="BI227" s="194">
        <f>IF(N227="nulová",J227,0)</f>
        <v>0</v>
      </c>
      <c r="BJ227" s="16" t="s">
        <v>8</v>
      </c>
      <c r="BK227" s="194">
        <f>ROUND(I227*H227,0)</f>
        <v>0</v>
      </c>
      <c r="BL227" s="16" t="s">
        <v>219</v>
      </c>
      <c r="BM227" s="193" t="s">
        <v>329</v>
      </c>
    </row>
    <row r="228" spans="1:65" s="13" customFormat="1" ht="11.25">
      <c r="B228" s="195"/>
      <c r="C228" s="196"/>
      <c r="D228" s="197" t="s">
        <v>139</v>
      </c>
      <c r="E228" s="198" t="s">
        <v>1</v>
      </c>
      <c r="F228" s="199" t="s">
        <v>330</v>
      </c>
      <c r="G228" s="196"/>
      <c r="H228" s="200">
        <v>1.9</v>
      </c>
      <c r="I228" s="201"/>
      <c r="J228" s="196"/>
      <c r="K228" s="196"/>
      <c r="L228" s="202"/>
      <c r="M228" s="203"/>
      <c r="N228" s="204"/>
      <c r="O228" s="204"/>
      <c r="P228" s="204"/>
      <c r="Q228" s="204"/>
      <c r="R228" s="204"/>
      <c r="S228" s="204"/>
      <c r="T228" s="205"/>
      <c r="AT228" s="206" t="s">
        <v>139</v>
      </c>
      <c r="AU228" s="206" t="s">
        <v>83</v>
      </c>
      <c r="AV228" s="13" t="s">
        <v>83</v>
      </c>
      <c r="AW228" s="13" t="s">
        <v>33</v>
      </c>
      <c r="AX228" s="13" t="s">
        <v>77</v>
      </c>
      <c r="AY228" s="206" t="s">
        <v>131</v>
      </c>
    </row>
    <row r="229" spans="1:65" s="13" customFormat="1" ht="11.25">
      <c r="B229" s="195"/>
      <c r="C229" s="196"/>
      <c r="D229" s="197" t="s">
        <v>139</v>
      </c>
      <c r="E229" s="198" t="s">
        <v>1</v>
      </c>
      <c r="F229" s="199" t="s">
        <v>331</v>
      </c>
      <c r="G229" s="196"/>
      <c r="H229" s="200">
        <v>0.48</v>
      </c>
      <c r="I229" s="201"/>
      <c r="J229" s="196"/>
      <c r="K229" s="196"/>
      <c r="L229" s="202"/>
      <c r="M229" s="203"/>
      <c r="N229" s="204"/>
      <c r="O229" s="204"/>
      <c r="P229" s="204"/>
      <c r="Q229" s="204"/>
      <c r="R229" s="204"/>
      <c r="S229" s="204"/>
      <c r="T229" s="205"/>
      <c r="AT229" s="206" t="s">
        <v>139</v>
      </c>
      <c r="AU229" s="206" t="s">
        <v>83</v>
      </c>
      <c r="AV229" s="13" t="s">
        <v>83</v>
      </c>
      <c r="AW229" s="13" t="s">
        <v>33</v>
      </c>
      <c r="AX229" s="13" t="s">
        <v>77</v>
      </c>
      <c r="AY229" s="206" t="s">
        <v>131</v>
      </c>
    </row>
    <row r="230" spans="1:65" s="2" customFormat="1" ht="21.75" customHeight="1">
      <c r="A230" s="33"/>
      <c r="B230" s="34"/>
      <c r="C230" s="181" t="s">
        <v>332</v>
      </c>
      <c r="D230" s="181" t="s">
        <v>133</v>
      </c>
      <c r="E230" s="182" t="s">
        <v>333</v>
      </c>
      <c r="F230" s="183" t="s">
        <v>334</v>
      </c>
      <c r="G230" s="184" t="s">
        <v>158</v>
      </c>
      <c r="H230" s="185">
        <v>20.9</v>
      </c>
      <c r="I230" s="186"/>
      <c r="J230" s="187">
        <f>ROUND(I230*H230,0)</f>
        <v>0</v>
      </c>
      <c r="K230" s="188"/>
      <c r="L230" s="38"/>
      <c r="M230" s="189" t="s">
        <v>1</v>
      </c>
      <c r="N230" s="190" t="s">
        <v>42</v>
      </c>
      <c r="O230" s="70"/>
      <c r="P230" s="191">
        <f>O230*H230</f>
        <v>0</v>
      </c>
      <c r="Q230" s="191">
        <v>0</v>
      </c>
      <c r="R230" s="191">
        <f>Q230*H230</f>
        <v>0</v>
      </c>
      <c r="S230" s="191">
        <v>4.2000000000000002E-4</v>
      </c>
      <c r="T230" s="192">
        <f>S230*H230</f>
        <v>8.7779999999999993E-3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3" t="s">
        <v>219</v>
      </c>
      <c r="AT230" s="193" t="s">
        <v>133</v>
      </c>
      <c r="AU230" s="193" t="s">
        <v>83</v>
      </c>
      <c r="AY230" s="16" t="s">
        <v>131</v>
      </c>
      <c r="BE230" s="194">
        <f>IF(N230="základní",J230,0)</f>
        <v>0</v>
      </c>
      <c r="BF230" s="194">
        <f>IF(N230="snížená",J230,0)</f>
        <v>0</v>
      </c>
      <c r="BG230" s="194">
        <f>IF(N230="zákl. přenesená",J230,0)</f>
        <v>0</v>
      </c>
      <c r="BH230" s="194">
        <f>IF(N230="sníž. přenesená",J230,0)</f>
        <v>0</v>
      </c>
      <c r="BI230" s="194">
        <f>IF(N230="nulová",J230,0)</f>
        <v>0</v>
      </c>
      <c r="BJ230" s="16" t="s">
        <v>8</v>
      </c>
      <c r="BK230" s="194">
        <f>ROUND(I230*H230,0)</f>
        <v>0</v>
      </c>
      <c r="BL230" s="16" t="s">
        <v>219</v>
      </c>
      <c r="BM230" s="193" t="s">
        <v>335</v>
      </c>
    </row>
    <row r="231" spans="1:65" s="2" customFormat="1" ht="16.5" customHeight="1">
      <c r="A231" s="33"/>
      <c r="B231" s="34"/>
      <c r="C231" s="181" t="s">
        <v>336</v>
      </c>
      <c r="D231" s="181" t="s">
        <v>133</v>
      </c>
      <c r="E231" s="182" t="s">
        <v>337</v>
      </c>
      <c r="F231" s="183" t="s">
        <v>338</v>
      </c>
      <c r="G231" s="184" t="s">
        <v>203</v>
      </c>
      <c r="H231" s="185">
        <v>8</v>
      </c>
      <c r="I231" s="186"/>
      <c r="J231" s="187">
        <f>ROUND(I231*H231,0)</f>
        <v>0</v>
      </c>
      <c r="K231" s="188"/>
      <c r="L231" s="38"/>
      <c r="M231" s="189" t="s">
        <v>1</v>
      </c>
      <c r="N231" s="190" t="s">
        <v>42</v>
      </c>
      <c r="O231" s="70"/>
      <c r="P231" s="191">
        <f>O231*H231</f>
        <v>0</v>
      </c>
      <c r="Q231" s="191">
        <v>0</v>
      </c>
      <c r="R231" s="191">
        <f>Q231*H231</f>
        <v>0</v>
      </c>
      <c r="S231" s="191">
        <v>2.0999999999999999E-3</v>
      </c>
      <c r="T231" s="192">
        <f>S231*H231</f>
        <v>1.6799999999999999E-2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3" t="s">
        <v>219</v>
      </c>
      <c r="AT231" s="193" t="s">
        <v>133</v>
      </c>
      <c r="AU231" s="193" t="s">
        <v>83</v>
      </c>
      <c r="AY231" s="16" t="s">
        <v>131</v>
      </c>
      <c r="BE231" s="194">
        <f>IF(N231="základní",J231,0)</f>
        <v>0</v>
      </c>
      <c r="BF231" s="194">
        <f>IF(N231="snížená",J231,0)</f>
        <v>0</v>
      </c>
      <c r="BG231" s="194">
        <f>IF(N231="zákl. přenesená",J231,0)</f>
        <v>0</v>
      </c>
      <c r="BH231" s="194">
        <f>IF(N231="sníž. přenesená",J231,0)</f>
        <v>0</v>
      </c>
      <c r="BI231" s="194">
        <f>IF(N231="nulová",J231,0)</f>
        <v>0</v>
      </c>
      <c r="BJ231" s="16" t="s">
        <v>8</v>
      </c>
      <c r="BK231" s="194">
        <f>ROUND(I231*H231,0)</f>
        <v>0</v>
      </c>
      <c r="BL231" s="16" t="s">
        <v>219</v>
      </c>
      <c r="BM231" s="193" t="s">
        <v>339</v>
      </c>
    </row>
    <row r="232" spans="1:65" s="13" customFormat="1" ht="11.25">
      <c r="B232" s="195"/>
      <c r="C232" s="196"/>
      <c r="D232" s="197" t="s">
        <v>139</v>
      </c>
      <c r="E232" s="198" t="s">
        <v>1</v>
      </c>
      <c r="F232" s="199" t="s">
        <v>340</v>
      </c>
      <c r="G232" s="196"/>
      <c r="H232" s="200">
        <v>8</v>
      </c>
      <c r="I232" s="201"/>
      <c r="J232" s="196"/>
      <c r="K232" s="196"/>
      <c r="L232" s="202"/>
      <c r="M232" s="203"/>
      <c r="N232" s="204"/>
      <c r="O232" s="204"/>
      <c r="P232" s="204"/>
      <c r="Q232" s="204"/>
      <c r="R232" s="204"/>
      <c r="S232" s="204"/>
      <c r="T232" s="205"/>
      <c r="AT232" s="206" t="s">
        <v>139</v>
      </c>
      <c r="AU232" s="206" t="s">
        <v>83</v>
      </c>
      <c r="AV232" s="13" t="s">
        <v>83</v>
      </c>
      <c r="AW232" s="13" t="s">
        <v>33</v>
      </c>
      <c r="AX232" s="13" t="s">
        <v>77</v>
      </c>
      <c r="AY232" s="206" t="s">
        <v>131</v>
      </c>
    </row>
    <row r="233" spans="1:65" s="2" customFormat="1" ht="16.5" customHeight="1">
      <c r="A233" s="33"/>
      <c r="B233" s="34"/>
      <c r="C233" s="181" t="s">
        <v>341</v>
      </c>
      <c r="D233" s="181" t="s">
        <v>133</v>
      </c>
      <c r="E233" s="182" t="s">
        <v>342</v>
      </c>
      <c r="F233" s="183" t="s">
        <v>343</v>
      </c>
      <c r="G233" s="184" t="s">
        <v>203</v>
      </c>
      <c r="H233" s="185">
        <v>3</v>
      </c>
      <c r="I233" s="186"/>
      <c r="J233" s="187">
        <f>ROUND(I233*H233,0)</f>
        <v>0</v>
      </c>
      <c r="K233" s="188"/>
      <c r="L233" s="38"/>
      <c r="M233" s="189" t="s">
        <v>1</v>
      </c>
      <c r="N233" s="190" t="s">
        <v>42</v>
      </c>
      <c r="O233" s="70"/>
      <c r="P233" s="191">
        <f>O233*H233</f>
        <v>0</v>
      </c>
      <c r="Q233" s="191">
        <v>0</v>
      </c>
      <c r="R233" s="191">
        <f>Q233*H233</f>
        <v>0</v>
      </c>
      <c r="S233" s="191">
        <v>1.98E-3</v>
      </c>
      <c r="T233" s="192">
        <f>S233*H233</f>
        <v>5.94E-3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3" t="s">
        <v>219</v>
      </c>
      <c r="AT233" s="193" t="s">
        <v>133</v>
      </c>
      <c r="AU233" s="193" t="s">
        <v>83</v>
      </c>
      <c r="AY233" s="16" t="s">
        <v>131</v>
      </c>
      <c r="BE233" s="194">
        <f>IF(N233="základní",J233,0)</f>
        <v>0</v>
      </c>
      <c r="BF233" s="194">
        <f>IF(N233="snížená",J233,0)</f>
        <v>0</v>
      </c>
      <c r="BG233" s="194">
        <f>IF(N233="zákl. přenesená",J233,0)</f>
        <v>0</v>
      </c>
      <c r="BH233" s="194">
        <f>IF(N233="sníž. přenesená",J233,0)</f>
        <v>0</v>
      </c>
      <c r="BI233" s="194">
        <f>IF(N233="nulová",J233,0)</f>
        <v>0</v>
      </c>
      <c r="BJ233" s="16" t="s">
        <v>8</v>
      </c>
      <c r="BK233" s="194">
        <f>ROUND(I233*H233,0)</f>
        <v>0</v>
      </c>
      <c r="BL233" s="16" t="s">
        <v>219</v>
      </c>
      <c r="BM233" s="193" t="s">
        <v>344</v>
      </c>
    </row>
    <row r="234" spans="1:65" s="13" customFormat="1" ht="11.25">
      <c r="B234" s="195"/>
      <c r="C234" s="196"/>
      <c r="D234" s="197" t="s">
        <v>139</v>
      </c>
      <c r="E234" s="198" t="s">
        <v>1</v>
      </c>
      <c r="F234" s="199" t="s">
        <v>345</v>
      </c>
      <c r="G234" s="196"/>
      <c r="H234" s="200">
        <v>3</v>
      </c>
      <c r="I234" s="201"/>
      <c r="J234" s="196"/>
      <c r="K234" s="196"/>
      <c r="L234" s="202"/>
      <c r="M234" s="203"/>
      <c r="N234" s="204"/>
      <c r="O234" s="204"/>
      <c r="P234" s="204"/>
      <c r="Q234" s="204"/>
      <c r="R234" s="204"/>
      <c r="S234" s="204"/>
      <c r="T234" s="205"/>
      <c r="AT234" s="206" t="s">
        <v>139</v>
      </c>
      <c r="AU234" s="206" t="s">
        <v>83</v>
      </c>
      <c r="AV234" s="13" t="s">
        <v>83</v>
      </c>
      <c r="AW234" s="13" t="s">
        <v>33</v>
      </c>
      <c r="AX234" s="13" t="s">
        <v>77</v>
      </c>
      <c r="AY234" s="206" t="s">
        <v>131</v>
      </c>
    </row>
    <row r="235" spans="1:65" s="2" customFormat="1" ht="21.75" customHeight="1">
      <c r="A235" s="33"/>
      <c r="B235" s="34"/>
      <c r="C235" s="181" t="s">
        <v>346</v>
      </c>
      <c r="D235" s="181" t="s">
        <v>133</v>
      </c>
      <c r="E235" s="182" t="s">
        <v>347</v>
      </c>
      <c r="F235" s="183" t="s">
        <v>348</v>
      </c>
      <c r="G235" s="184" t="s">
        <v>349</v>
      </c>
      <c r="H235" s="185">
        <v>1</v>
      </c>
      <c r="I235" s="186"/>
      <c r="J235" s="187">
        <f>ROUND(I235*H235,0)</f>
        <v>0</v>
      </c>
      <c r="K235" s="188"/>
      <c r="L235" s="38"/>
      <c r="M235" s="189" t="s">
        <v>1</v>
      </c>
      <c r="N235" s="190" t="s">
        <v>42</v>
      </c>
      <c r="O235" s="70"/>
      <c r="P235" s="191">
        <f>O235*H235</f>
        <v>0</v>
      </c>
      <c r="Q235" s="191">
        <v>0</v>
      </c>
      <c r="R235" s="191">
        <f>Q235*H235</f>
        <v>0</v>
      </c>
      <c r="S235" s="191">
        <v>2.7560000000000001E-2</v>
      </c>
      <c r="T235" s="192">
        <f>S235*H235</f>
        <v>2.7560000000000001E-2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3" t="s">
        <v>219</v>
      </c>
      <c r="AT235" s="193" t="s">
        <v>133</v>
      </c>
      <c r="AU235" s="193" t="s">
        <v>83</v>
      </c>
      <c r="AY235" s="16" t="s">
        <v>131</v>
      </c>
      <c r="BE235" s="194">
        <f>IF(N235="základní",J235,0)</f>
        <v>0</v>
      </c>
      <c r="BF235" s="194">
        <f>IF(N235="snížená",J235,0)</f>
        <v>0</v>
      </c>
      <c r="BG235" s="194">
        <f>IF(N235="zákl. přenesená",J235,0)</f>
        <v>0</v>
      </c>
      <c r="BH235" s="194">
        <f>IF(N235="sníž. přenesená",J235,0)</f>
        <v>0</v>
      </c>
      <c r="BI235" s="194">
        <f>IF(N235="nulová",J235,0)</f>
        <v>0</v>
      </c>
      <c r="BJ235" s="16" t="s">
        <v>8</v>
      </c>
      <c r="BK235" s="194">
        <f>ROUND(I235*H235,0)</f>
        <v>0</v>
      </c>
      <c r="BL235" s="16" t="s">
        <v>219</v>
      </c>
      <c r="BM235" s="193" t="s">
        <v>350</v>
      </c>
    </row>
    <row r="236" spans="1:65" s="2" customFormat="1" ht="16.5" customHeight="1">
      <c r="A236" s="33"/>
      <c r="B236" s="34"/>
      <c r="C236" s="181" t="s">
        <v>351</v>
      </c>
      <c r="D236" s="181" t="s">
        <v>133</v>
      </c>
      <c r="E236" s="182" t="s">
        <v>352</v>
      </c>
      <c r="F236" s="183" t="s">
        <v>353</v>
      </c>
      <c r="G236" s="184" t="s">
        <v>349</v>
      </c>
      <c r="H236" s="185">
        <v>6</v>
      </c>
      <c r="I236" s="186"/>
      <c r="J236" s="187">
        <f>ROUND(I236*H236,0)</f>
        <v>0</v>
      </c>
      <c r="K236" s="188"/>
      <c r="L236" s="38"/>
      <c r="M236" s="189" t="s">
        <v>1</v>
      </c>
      <c r="N236" s="190" t="s">
        <v>42</v>
      </c>
      <c r="O236" s="70"/>
      <c r="P236" s="191">
        <f>O236*H236</f>
        <v>0</v>
      </c>
      <c r="Q236" s="191">
        <v>0</v>
      </c>
      <c r="R236" s="191">
        <f>Q236*H236</f>
        <v>0</v>
      </c>
      <c r="S236" s="191">
        <v>4.1999999999999997E-3</v>
      </c>
      <c r="T236" s="192">
        <f>S236*H236</f>
        <v>2.52E-2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3" t="s">
        <v>219</v>
      </c>
      <c r="AT236" s="193" t="s">
        <v>133</v>
      </c>
      <c r="AU236" s="193" t="s">
        <v>83</v>
      </c>
      <c r="AY236" s="16" t="s">
        <v>131</v>
      </c>
      <c r="BE236" s="194">
        <f>IF(N236="základní",J236,0)</f>
        <v>0</v>
      </c>
      <c r="BF236" s="194">
        <f>IF(N236="snížená",J236,0)</f>
        <v>0</v>
      </c>
      <c r="BG236" s="194">
        <f>IF(N236="zákl. přenesená",J236,0)</f>
        <v>0</v>
      </c>
      <c r="BH236" s="194">
        <f>IF(N236="sníž. přenesená",J236,0)</f>
        <v>0</v>
      </c>
      <c r="BI236" s="194">
        <f>IF(N236="nulová",J236,0)</f>
        <v>0</v>
      </c>
      <c r="BJ236" s="16" t="s">
        <v>8</v>
      </c>
      <c r="BK236" s="194">
        <f>ROUND(I236*H236,0)</f>
        <v>0</v>
      </c>
      <c r="BL236" s="16" t="s">
        <v>219</v>
      </c>
      <c r="BM236" s="193" t="s">
        <v>354</v>
      </c>
    </row>
    <row r="237" spans="1:65" s="2" customFormat="1" ht="16.5" customHeight="1">
      <c r="A237" s="33"/>
      <c r="B237" s="34"/>
      <c r="C237" s="181" t="s">
        <v>355</v>
      </c>
      <c r="D237" s="181" t="s">
        <v>133</v>
      </c>
      <c r="E237" s="182" t="s">
        <v>356</v>
      </c>
      <c r="F237" s="183" t="s">
        <v>357</v>
      </c>
      <c r="G237" s="184" t="s">
        <v>203</v>
      </c>
      <c r="H237" s="185">
        <v>17</v>
      </c>
      <c r="I237" s="186"/>
      <c r="J237" s="187">
        <f>ROUND(I237*H237,0)</f>
        <v>0</v>
      </c>
      <c r="K237" s="188"/>
      <c r="L237" s="38"/>
      <c r="M237" s="189" t="s">
        <v>1</v>
      </c>
      <c r="N237" s="190" t="s">
        <v>42</v>
      </c>
      <c r="O237" s="70"/>
      <c r="P237" s="191">
        <f>O237*H237</f>
        <v>0</v>
      </c>
      <c r="Q237" s="191">
        <v>0</v>
      </c>
      <c r="R237" s="191">
        <f>Q237*H237</f>
        <v>0</v>
      </c>
      <c r="S237" s="191">
        <v>2.9E-4</v>
      </c>
      <c r="T237" s="192">
        <f>S237*H237</f>
        <v>4.9300000000000004E-3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93" t="s">
        <v>219</v>
      </c>
      <c r="AT237" s="193" t="s">
        <v>133</v>
      </c>
      <c r="AU237" s="193" t="s">
        <v>83</v>
      </c>
      <c r="AY237" s="16" t="s">
        <v>131</v>
      </c>
      <c r="BE237" s="194">
        <f>IF(N237="základní",J237,0)</f>
        <v>0</v>
      </c>
      <c r="BF237" s="194">
        <f>IF(N237="snížená",J237,0)</f>
        <v>0</v>
      </c>
      <c r="BG237" s="194">
        <f>IF(N237="zákl. přenesená",J237,0)</f>
        <v>0</v>
      </c>
      <c r="BH237" s="194">
        <f>IF(N237="sníž. přenesená",J237,0)</f>
        <v>0</v>
      </c>
      <c r="BI237" s="194">
        <f>IF(N237="nulová",J237,0)</f>
        <v>0</v>
      </c>
      <c r="BJ237" s="16" t="s">
        <v>8</v>
      </c>
      <c r="BK237" s="194">
        <f>ROUND(I237*H237,0)</f>
        <v>0</v>
      </c>
      <c r="BL237" s="16" t="s">
        <v>219</v>
      </c>
      <c r="BM237" s="193" t="s">
        <v>358</v>
      </c>
    </row>
    <row r="238" spans="1:65" s="13" customFormat="1" ht="11.25">
      <c r="B238" s="195"/>
      <c r="C238" s="196"/>
      <c r="D238" s="197" t="s">
        <v>139</v>
      </c>
      <c r="E238" s="198" t="s">
        <v>1</v>
      </c>
      <c r="F238" s="199" t="s">
        <v>359</v>
      </c>
      <c r="G238" s="196"/>
      <c r="H238" s="200">
        <v>17</v>
      </c>
      <c r="I238" s="201"/>
      <c r="J238" s="196"/>
      <c r="K238" s="196"/>
      <c r="L238" s="202"/>
      <c r="M238" s="203"/>
      <c r="N238" s="204"/>
      <c r="O238" s="204"/>
      <c r="P238" s="204"/>
      <c r="Q238" s="204"/>
      <c r="R238" s="204"/>
      <c r="S238" s="204"/>
      <c r="T238" s="205"/>
      <c r="AT238" s="206" t="s">
        <v>139</v>
      </c>
      <c r="AU238" s="206" t="s">
        <v>83</v>
      </c>
      <c r="AV238" s="13" t="s">
        <v>83</v>
      </c>
      <c r="AW238" s="13" t="s">
        <v>33</v>
      </c>
      <c r="AX238" s="13" t="s">
        <v>77</v>
      </c>
      <c r="AY238" s="206" t="s">
        <v>131</v>
      </c>
    </row>
    <row r="239" spans="1:65" s="2" customFormat="1" ht="21.75" customHeight="1">
      <c r="A239" s="33"/>
      <c r="B239" s="34"/>
      <c r="C239" s="181" t="s">
        <v>360</v>
      </c>
      <c r="D239" s="181" t="s">
        <v>133</v>
      </c>
      <c r="E239" s="182" t="s">
        <v>361</v>
      </c>
      <c r="F239" s="183" t="s">
        <v>362</v>
      </c>
      <c r="G239" s="184" t="s">
        <v>349</v>
      </c>
      <c r="H239" s="185">
        <v>2</v>
      </c>
      <c r="I239" s="186"/>
      <c r="J239" s="187">
        <f>ROUND(I239*H239,0)</f>
        <v>0</v>
      </c>
      <c r="K239" s="188"/>
      <c r="L239" s="38"/>
      <c r="M239" s="189" t="s">
        <v>1</v>
      </c>
      <c r="N239" s="190" t="s">
        <v>42</v>
      </c>
      <c r="O239" s="70"/>
      <c r="P239" s="191">
        <f>O239*H239</f>
        <v>0</v>
      </c>
      <c r="Q239" s="191">
        <v>0</v>
      </c>
      <c r="R239" s="191">
        <f>Q239*H239</f>
        <v>0</v>
      </c>
      <c r="S239" s="191">
        <v>1.23E-3</v>
      </c>
      <c r="T239" s="192">
        <f>S239*H239</f>
        <v>2.4599999999999999E-3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93" t="s">
        <v>219</v>
      </c>
      <c r="AT239" s="193" t="s">
        <v>133</v>
      </c>
      <c r="AU239" s="193" t="s">
        <v>83</v>
      </c>
      <c r="AY239" s="16" t="s">
        <v>131</v>
      </c>
      <c r="BE239" s="194">
        <f>IF(N239="základní",J239,0)</f>
        <v>0</v>
      </c>
      <c r="BF239" s="194">
        <f>IF(N239="snížená",J239,0)</f>
        <v>0</v>
      </c>
      <c r="BG239" s="194">
        <f>IF(N239="zákl. přenesená",J239,0)</f>
        <v>0</v>
      </c>
      <c r="BH239" s="194">
        <f>IF(N239="sníž. přenesená",J239,0)</f>
        <v>0</v>
      </c>
      <c r="BI239" s="194">
        <f>IF(N239="nulová",J239,0)</f>
        <v>0</v>
      </c>
      <c r="BJ239" s="16" t="s">
        <v>8</v>
      </c>
      <c r="BK239" s="194">
        <f>ROUND(I239*H239,0)</f>
        <v>0</v>
      </c>
      <c r="BL239" s="16" t="s">
        <v>219</v>
      </c>
      <c r="BM239" s="193" t="s">
        <v>363</v>
      </c>
    </row>
    <row r="240" spans="1:65" s="13" customFormat="1" ht="11.25">
      <c r="B240" s="195"/>
      <c r="C240" s="196"/>
      <c r="D240" s="197" t="s">
        <v>139</v>
      </c>
      <c r="E240" s="198" t="s">
        <v>1</v>
      </c>
      <c r="F240" s="199" t="s">
        <v>364</v>
      </c>
      <c r="G240" s="196"/>
      <c r="H240" s="200">
        <v>2</v>
      </c>
      <c r="I240" s="201"/>
      <c r="J240" s="196"/>
      <c r="K240" s="196"/>
      <c r="L240" s="202"/>
      <c r="M240" s="203"/>
      <c r="N240" s="204"/>
      <c r="O240" s="204"/>
      <c r="P240" s="204"/>
      <c r="Q240" s="204"/>
      <c r="R240" s="204"/>
      <c r="S240" s="204"/>
      <c r="T240" s="205"/>
      <c r="AT240" s="206" t="s">
        <v>139</v>
      </c>
      <c r="AU240" s="206" t="s">
        <v>83</v>
      </c>
      <c r="AV240" s="13" t="s">
        <v>83</v>
      </c>
      <c r="AW240" s="13" t="s">
        <v>33</v>
      </c>
      <c r="AX240" s="13" t="s">
        <v>77</v>
      </c>
      <c r="AY240" s="206" t="s">
        <v>131</v>
      </c>
    </row>
    <row r="241" spans="1:65" s="2" customFormat="1" ht="16.5" customHeight="1">
      <c r="A241" s="33"/>
      <c r="B241" s="34"/>
      <c r="C241" s="181" t="s">
        <v>365</v>
      </c>
      <c r="D241" s="181" t="s">
        <v>133</v>
      </c>
      <c r="E241" s="182" t="s">
        <v>366</v>
      </c>
      <c r="F241" s="183" t="s">
        <v>367</v>
      </c>
      <c r="G241" s="184" t="s">
        <v>368</v>
      </c>
      <c r="H241" s="185">
        <v>5</v>
      </c>
      <c r="I241" s="186"/>
      <c r="J241" s="187">
        <f>ROUND(I241*H241,0)</f>
        <v>0</v>
      </c>
      <c r="K241" s="188"/>
      <c r="L241" s="38"/>
      <c r="M241" s="189" t="s">
        <v>1</v>
      </c>
      <c r="N241" s="190" t="s">
        <v>42</v>
      </c>
      <c r="O241" s="70"/>
      <c r="P241" s="191">
        <f>O241*H241</f>
        <v>0</v>
      </c>
      <c r="Q241" s="191">
        <v>0</v>
      </c>
      <c r="R241" s="191">
        <f>Q241*H241</f>
        <v>0</v>
      </c>
      <c r="S241" s="191">
        <v>1.933E-2</v>
      </c>
      <c r="T241" s="192">
        <f>S241*H241</f>
        <v>9.665E-2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93" t="s">
        <v>219</v>
      </c>
      <c r="AT241" s="193" t="s">
        <v>133</v>
      </c>
      <c r="AU241" s="193" t="s">
        <v>83</v>
      </c>
      <c r="AY241" s="16" t="s">
        <v>131</v>
      </c>
      <c r="BE241" s="194">
        <f>IF(N241="základní",J241,0)</f>
        <v>0</v>
      </c>
      <c r="BF241" s="194">
        <f>IF(N241="snížená",J241,0)</f>
        <v>0</v>
      </c>
      <c r="BG241" s="194">
        <f>IF(N241="zákl. přenesená",J241,0)</f>
        <v>0</v>
      </c>
      <c r="BH241" s="194">
        <f>IF(N241="sníž. přenesená",J241,0)</f>
        <v>0</v>
      </c>
      <c r="BI241" s="194">
        <f>IF(N241="nulová",J241,0)</f>
        <v>0</v>
      </c>
      <c r="BJ241" s="16" t="s">
        <v>8</v>
      </c>
      <c r="BK241" s="194">
        <f>ROUND(I241*H241,0)</f>
        <v>0</v>
      </c>
      <c r="BL241" s="16" t="s">
        <v>219</v>
      </c>
      <c r="BM241" s="193" t="s">
        <v>369</v>
      </c>
    </row>
    <row r="242" spans="1:65" s="2" customFormat="1" ht="16.5" customHeight="1">
      <c r="A242" s="33"/>
      <c r="B242" s="34"/>
      <c r="C242" s="181" t="s">
        <v>370</v>
      </c>
      <c r="D242" s="181" t="s">
        <v>133</v>
      </c>
      <c r="E242" s="182" t="s">
        <v>371</v>
      </c>
      <c r="F242" s="183" t="s">
        <v>372</v>
      </c>
      <c r="G242" s="184" t="s">
        <v>368</v>
      </c>
      <c r="H242" s="185">
        <v>6</v>
      </c>
      <c r="I242" s="186"/>
      <c r="J242" s="187">
        <f>ROUND(I242*H242,0)</f>
        <v>0</v>
      </c>
      <c r="K242" s="188"/>
      <c r="L242" s="38"/>
      <c r="M242" s="189" t="s">
        <v>1</v>
      </c>
      <c r="N242" s="190" t="s">
        <v>42</v>
      </c>
      <c r="O242" s="70"/>
      <c r="P242" s="191">
        <f>O242*H242</f>
        <v>0</v>
      </c>
      <c r="Q242" s="191">
        <v>0</v>
      </c>
      <c r="R242" s="191">
        <f>Q242*H242</f>
        <v>0</v>
      </c>
      <c r="S242" s="191">
        <v>1.9460000000000002E-2</v>
      </c>
      <c r="T242" s="192">
        <f>S242*H242</f>
        <v>0.11676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3" t="s">
        <v>219</v>
      </c>
      <c r="AT242" s="193" t="s">
        <v>133</v>
      </c>
      <c r="AU242" s="193" t="s">
        <v>83</v>
      </c>
      <c r="AY242" s="16" t="s">
        <v>131</v>
      </c>
      <c r="BE242" s="194">
        <f>IF(N242="základní",J242,0)</f>
        <v>0</v>
      </c>
      <c r="BF242" s="194">
        <f>IF(N242="snížená",J242,0)</f>
        <v>0</v>
      </c>
      <c r="BG242" s="194">
        <f>IF(N242="zákl. přenesená",J242,0)</f>
        <v>0</v>
      </c>
      <c r="BH242" s="194">
        <f>IF(N242="sníž. přenesená",J242,0)</f>
        <v>0</v>
      </c>
      <c r="BI242" s="194">
        <f>IF(N242="nulová",J242,0)</f>
        <v>0</v>
      </c>
      <c r="BJ242" s="16" t="s">
        <v>8</v>
      </c>
      <c r="BK242" s="194">
        <f>ROUND(I242*H242,0)</f>
        <v>0</v>
      </c>
      <c r="BL242" s="16" t="s">
        <v>219</v>
      </c>
      <c r="BM242" s="193" t="s">
        <v>373</v>
      </c>
    </row>
    <row r="243" spans="1:65" s="2" customFormat="1" ht="16.5" customHeight="1">
      <c r="A243" s="33"/>
      <c r="B243" s="34"/>
      <c r="C243" s="181" t="s">
        <v>374</v>
      </c>
      <c r="D243" s="181" t="s">
        <v>133</v>
      </c>
      <c r="E243" s="182" t="s">
        <v>375</v>
      </c>
      <c r="F243" s="183" t="s">
        <v>376</v>
      </c>
      <c r="G243" s="184" t="s">
        <v>368</v>
      </c>
      <c r="H243" s="185">
        <v>1</v>
      </c>
      <c r="I243" s="186"/>
      <c r="J243" s="187">
        <f>ROUND(I243*H243,0)</f>
        <v>0</v>
      </c>
      <c r="K243" s="188"/>
      <c r="L243" s="38"/>
      <c r="M243" s="189" t="s">
        <v>1</v>
      </c>
      <c r="N243" s="190" t="s">
        <v>42</v>
      </c>
      <c r="O243" s="70"/>
      <c r="P243" s="191">
        <f>O243*H243</f>
        <v>0</v>
      </c>
      <c r="Q243" s="191">
        <v>0</v>
      </c>
      <c r="R243" s="191">
        <f>Q243*H243</f>
        <v>0</v>
      </c>
      <c r="S243" s="191">
        <v>3.4700000000000002E-2</v>
      </c>
      <c r="T243" s="192">
        <f>S243*H243</f>
        <v>3.4700000000000002E-2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93" t="s">
        <v>219</v>
      </c>
      <c r="AT243" s="193" t="s">
        <v>133</v>
      </c>
      <c r="AU243" s="193" t="s">
        <v>83</v>
      </c>
      <c r="AY243" s="16" t="s">
        <v>131</v>
      </c>
      <c r="BE243" s="194">
        <f>IF(N243="základní",J243,0)</f>
        <v>0</v>
      </c>
      <c r="BF243" s="194">
        <f>IF(N243="snížená",J243,0)</f>
        <v>0</v>
      </c>
      <c r="BG243" s="194">
        <f>IF(N243="zákl. přenesená",J243,0)</f>
        <v>0</v>
      </c>
      <c r="BH243" s="194">
        <f>IF(N243="sníž. přenesená",J243,0)</f>
        <v>0</v>
      </c>
      <c r="BI243" s="194">
        <f>IF(N243="nulová",J243,0)</f>
        <v>0</v>
      </c>
      <c r="BJ243" s="16" t="s">
        <v>8</v>
      </c>
      <c r="BK243" s="194">
        <f>ROUND(I243*H243,0)</f>
        <v>0</v>
      </c>
      <c r="BL243" s="16" t="s">
        <v>219</v>
      </c>
      <c r="BM243" s="193" t="s">
        <v>377</v>
      </c>
    </row>
    <row r="244" spans="1:65" s="2" customFormat="1" ht="16.5" customHeight="1">
      <c r="A244" s="33"/>
      <c r="B244" s="34"/>
      <c r="C244" s="181" t="s">
        <v>378</v>
      </c>
      <c r="D244" s="181" t="s">
        <v>133</v>
      </c>
      <c r="E244" s="182" t="s">
        <v>379</v>
      </c>
      <c r="F244" s="183" t="s">
        <v>380</v>
      </c>
      <c r="G244" s="184" t="s">
        <v>349</v>
      </c>
      <c r="H244" s="185">
        <v>14</v>
      </c>
      <c r="I244" s="186"/>
      <c r="J244" s="187">
        <f>ROUND(I244*H244,0)</f>
        <v>0</v>
      </c>
      <c r="K244" s="188"/>
      <c r="L244" s="38"/>
      <c r="M244" s="189" t="s">
        <v>1</v>
      </c>
      <c r="N244" s="190" t="s">
        <v>42</v>
      </c>
      <c r="O244" s="70"/>
      <c r="P244" s="191">
        <f>O244*H244</f>
        <v>0</v>
      </c>
      <c r="Q244" s="191">
        <v>0</v>
      </c>
      <c r="R244" s="191">
        <f>Q244*H244</f>
        <v>0</v>
      </c>
      <c r="S244" s="191">
        <v>4.8999999999999998E-4</v>
      </c>
      <c r="T244" s="192">
        <f>S244*H244</f>
        <v>6.8599999999999998E-3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3" t="s">
        <v>219</v>
      </c>
      <c r="AT244" s="193" t="s">
        <v>133</v>
      </c>
      <c r="AU244" s="193" t="s">
        <v>83</v>
      </c>
      <c r="AY244" s="16" t="s">
        <v>131</v>
      </c>
      <c r="BE244" s="194">
        <f>IF(N244="základní",J244,0)</f>
        <v>0</v>
      </c>
      <c r="BF244" s="194">
        <f>IF(N244="snížená",J244,0)</f>
        <v>0</v>
      </c>
      <c r="BG244" s="194">
        <f>IF(N244="zákl. přenesená",J244,0)</f>
        <v>0</v>
      </c>
      <c r="BH244" s="194">
        <f>IF(N244="sníž. přenesená",J244,0)</f>
        <v>0</v>
      </c>
      <c r="BI244" s="194">
        <f>IF(N244="nulová",J244,0)</f>
        <v>0</v>
      </c>
      <c r="BJ244" s="16" t="s">
        <v>8</v>
      </c>
      <c r="BK244" s="194">
        <f>ROUND(I244*H244,0)</f>
        <v>0</v>
      </c>
      <c r="BL244" s="16" t="s">
        <v>219</v>
      </c>
      <c r="BM244" s="193" t="s">
        <v>381</v>
      </c>
    </row>
    <row r="245" spans="1:65" s="13" customFormat="1" ht="11.25">
      <c r="B245" s="195"/>
      <c r="C245" s="196"/>
      <c r="D245" s="197" t="s">
        <v>139</v>
      </c>
      <c r="E245" s="198" t="s">
        <v>1</v>
      </c>
      <c r="F245" s="199" t="s">
        <v>382</v>
      </c>
      <c r="G245" s="196"/>
      <c r="H245" s="200">
        <v>14</v>
      </c>
      <c r="I245" s="201"/>
      <c r="J245" s="196"/>
      <c r="K245" s="196"/>
      <c r="L245" s="202"/>
      <c r="M245" s="203"/>
      <c r="N245" s="204"/>
      <c r="O245" s="204"/>
      <c r="P245" s="204"/>
      <c r="Q245" s="204"/>
      <c r="R245" s="204"/>
      <c r="S245" s="204"/>
      <c r="T245" s="205"/>
      <c r="AT245" s="206" t="s">
        <v>139</v>
      </c>
      <c r="AU245" s="206" t="s">
        <v>83</v>
      </c>
      <c r="AV245" s="13" t="s">
        <v>83</v>
      </c>
      <c r="AW245" s="13" t="s">
        <v>33</v>
      </c>
      <c r="AX245" s="13" t="s">
        <v>77</v>
      </c>
      <c r="AY245" s="206" t="s">
        <v>131</v>
      </c>
    </row>
    <row r="246" spans="1:65" s="2" customFormat="1" ht="16.5" customHeight="1">
      <c r="A246" s="33"/>
      <c r="B246" s="34"/>
      <c r="C246" s="181" t="s">
        <v>383</v>
      </c>
      <c r="D246" s="181" t="s">
        <v>133</v>
      </c>
      <c r="E246" s="182" t="s">
        <v>384</v>
      </c>
      <c r="F246" s="183" t="s">
        <v>385</v>
      </c>
      <c r="G246" s="184" t="s">
        <v>349</v>
      </c>
      <c r="H246" s="185">
        <v>1</v>
      </c>
      <c r="I246" s="186"/>
      <c r="J246" s="187">
        <f>ROUND(I246*H246,0)</f>
        <v>0</v>
      </c>
      <c r="K246" s="188"/>
      <c r="L246" s="38"/>
      <c r="M246" s="189" t="s">
        <v>1</v>
      </c>
      <c r="N246" s="190" t="s">
        <v>42</v>
      </c>
      <c r="O246" s="70"/>
      <c r="P246" s="191">
        <f>O246*H246</f>
        <v>0</v>
      </c>
      <c r="Q246" s="191">
        <v>0</v>
      </c>
      <c r="R246" s="191">
        <f>Q246*H246</f>
        <v>0</v>
      </c>
      <c r="S246" s="191">
        <v>2.2499999999999998E-3</v>
      </c>
      <c r="T246" s="192">
        <f>S246*H246</f>
        <v>2.2499999999999998E-3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93" t="s">
        <v>219</v>
      </c>
      <c r="AT246" s="193" t="s">
        <v>133</v>
      </c>
      <c r="AU246" s="193" t="s">
        <v>83</v>
      </c>
      <c r="AY246" s="16" t="s">
        <v>131</v>
      </c>
      <c r="BE246" s="194">
        <f>IF(N246="základní",J246,0)</f>
        <v>0</v>
      </c>
      <c r="BF246" s="194">
        <f>IF(N246="snížená",J246,0)</f>
        <v>0</v>
      </c>
      <c r="BG246" s="194">
        <f>IF(N246="zákl. přenesená",J246,0)</f>
        <v>0</v>
      </c>
      <c r="BH246" s="194">
        <f>IF(N246="sníž. přenesená",J246,0)</f>
        <v>0</v>
      </c>
      <c r="BI246" s="194">
        <f>IF(N246="nulová",J246,0)</f>
        <v>0</v>
      </c>
      <c r="BJ246" s="16" t="s">
        <v>8</v>
      </c>
      <c r="BK246" s="194">
        <f>ROUND(I246*H246,0)</f>
        <v>0</v>
      </c>
      <c r="BL246" s="16" t="s">
        <v>219</v>
      </c>
      <c r="BM246" s="193" t="s">
        <v>386</v>
      </c>
    </row>
    <row r="247" spans="1:65" s="12" customFormat="1" ht="22.9" customHeight="1">
      <c r="B247" s="165"/>
      <c r="C247" s="166"/>
      <c r="D247" s="167" t="s">
        <v>76</v>
      </c>
      <c r="E247" s="179" t="s">
        <v>387</v>
      </c>
      <c r="F247" s="179" t="s">
        <v>388</v>
      </c>
      <c r="G247" s="166"/>
      <c r="H247" s="166"/>
      <c r="I247" s="169"/>
      <c r="J247" s="180">
        <f>BK247</f>
        <v>0</v>
      </c>
      <c r="K247" s="166"/>
      <c r="L247" s="171"/>
      <c r="M247" s="172"/>
      <c r="N247" s="173"/>
      <c r="O247" s="173"/>
      <c r="P247" s="174">
        <f>SUM(P248:P255)</f>
        <v>0</v>
      </c>
      <c r="Q247" s="173"/>
      <c r="R247" s="174">
        <f>SUM(R248:R255)</f>
        <v>0</v>
      </c>
      <c r="S247" s="173"/>
      <c r="T247" s="175">
        <f>SUM(T248:T255)</f>
        <v>0</v>
      </c>
      <c r="AR247" s="176" t="s">
        <v>8</v>
      </c>
      <c r="AT247" s="177" t="s">
        <v>76</v>
      </c>
      <c r="AU247" s="177" t="s">
        <v>8</v>
      </c>
      <c r="AY247" s="176" t="s">
        <v>131</v>
      </c>
      <c r="BK247" s="178">
        <f>SUM(BK248:BK255)</f>
        <v>0</v>
      </c>
    </row>
    <row r="248" spans="1:65" s="2" customFormat="1" ht="21.75" customHeight="1">
      <c r="A248" s="33"/>
      <c r="B248" s="34"/>
      <c r="C248" s="181" t="s">
        <v>389</v>
      </c>
      <c r="D248" s="181" t="s">
        <v>133</v>
      </c>
      <c r="E248" s="182" t="s">
        <v>390</v>
      </c>
      <c r="F248" s="183" t="s">
        <v>391</v>
      </c>
      <c r="G248" s="184" t="s">
        <v>152</v>
      </c>
      <c r="H248" s="185">
        <v>7.9329999999999998</v>
      </c>
      <c r="I248" s="186"/>
      <c r="J248" s="187">
        <f>ROUND(I248*H248,0)</f>
        <v>0</v>
      </c>
      <c r="K248" s="188"/>
      <c r="L248" s="38"/>
      <c r="M248" s="189" t="s">
        <v>1</v>
      </c>
      <c r="N248" s="190" t="s">
        <v>42</v>
      </c>
      <c r="O248" s="70"/>
      <c r="P248" s="191">
        <f>O248*H248</f>
        <v>0</v>
      </c>
      <c r="Q248" s="191">
        <v>0</v>
      </c>
      <c r="R248" s="191">
        <f>Q248*H248</f>
        <v>0</v>
      </c>
      <c r="S248" s="191">
        <v>0</v>
      </c>
      <c r="T248" s="192">
        <f>S248*H248</f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93" t="s">
        <v>137</v>
      </c>
      <c r="AT248" s="193" t="s">
        <v>133</v>
      </c>
      <c r="AU248" s="193" t="s">
        <v>83</v>
      </c>
      <c r="AY248" s="16" t="s">
        <v>131</v>
      </c>
      <c r="BE248" s="194">
        <f>IF(N248="základní",J248,0)</f>
        <v>0</v>
      </c>
      <c r="BF248" s="194">
        <f>IF(N248="snížená",J248,0)</f>
        <v>0</v>
      </c>
      <c r="BG248" s="194">
        <f>IF(N248="zákl. přenesená",J248,0)</f>
        <v>0</v>
      </c>
      <c r="BH248" s="194">
        <f>IF(N248="sníž. přenesená",J248,0)</f>
        <v>0</v>
      </c>
      <c r="BI248" s="194">
        <f>IF(N248="nulová",J248,0)</f>
        <v>0</v>
      </c>
      <c r="BJ248" s="16" t="s">
        <v>8</v>
      </c>
      <c r="BK248" s="194">
        <f>ROUND(I248*H248,0)</f>
        <v>0</v>
      </c>
      <c r="BL248" s="16" t="s">
        <v>137</v>
      </c>
      <c r="BM248" s="193" t="s">
        <v>392</v>
      </c>
    </row>
    <row r="249" spans="1:65" s="2" customFormat="1" ht="21.75" customHeight="1">
      <c r="A249" s="33"/>
      <c r="B249" s="34"/>
      <c r="C249" s="181" t="s">
        <v>393</v>
      </c>
      <c r="D249" s="181" t="s">
        <v>133</v>
      </c>
      <c r="E249" s="182" t="s">
        <v>394</v>
      </c>
      <c r="F249" s="183" t="s">
        <v>395</v>
      </c>
      <c r="G249" s="184" t="s">
        <v>152</v>
      </c>
      <c r="H249" s="185">
        <v>7.9329999999999998</v>
      </c>
      <c r="I249" s="186"/>
      <c r="J249" s="187">
        <f>ROUND(I249*H249,0)</f>
        <v>0</v>
      </c>
      <c r="K249" s="188"/>
      <c r="L249" s="38"/>
      <c r="M249" s="189" t="s">
        <v>1</v>
      </c>
      <c r="N249" s="190" t="s">
        <v>42</v>
      </c>
      <c r="O249" s="70"/>
      <c r="P249" s="191">
        <f>O249*H249</f>
        <v>0</v>
      </c>
      <c r="Q249" s="191">
        <v>0</v>
      </c>
      <c r="R249" s="191">
        <f>Q249*H249</f>
        <v>0</v>
      </c>
      <c r="S249" s="191">
        <v>0</v>
      </c>
      <c r="T249" s="192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3" t="s">
        <v>137</v>
      </c>
      <c r="AT249" s="193" t="s">
        <v>133</v>
      </c>
      <c r="AU249" s="193" t="s">
        <v>83</v>
      </c>
      <c r="AY249" s="16" t="s">
        <v>131</v>
      </c>
      <c r="BE249" s="194">
        <f>IF(N249="základní",J249,0)</f>
        <v>0</v>
      </c>
      <c r="BF249" s="194">
        <f>IF(N249="snížená",J249,0)</f>
        <v>0</v>
      </c>
      <c r="BG249" s="194">
        <f>IF(N249="zákl. přenesená",J249,0)</f>
        <v>0</v>
      </c>
      <c r="BH249" s="194">
        <f>IF(N249="sníž. přenesená",J249,0)</f>
        <v>0</v>
      </c>
      <c r="BI249" s="194">
        <f>IF(N249="nulová",J249,0)</f>
        <v>0</v>
      </c>
      <c r="BJ249" s="16" t="s">
        <v>8</v>
      </c>
      <c r="BK249" s="194">
        <f>ROUND(I249*H249,0)</f>
        <v>0</v>
      </c>
      <c r="BL249" s="16" t="s">
        <v>137</v>
      </c>
      <c r="BM249" s="193" t="s">
        <v>396</v>
      </c>
    </row>
    <row r="250" spans="1:65" s="2" customFormat="1" ht="21.75" customHeight="1">
      <c r="A250" s="33"/>
      <c r="B250" s="34"/>
      <c r="C250" s="181" t="s">
        <v>397</v>
      </c>
      <c r="D250" s="181" t="s">
        <v>133</v>
      </c>
      <c r="E250" s="182" t="s">
        <v>398</v>
      </c>
      <c r="F250" s="183" t="s">
        <v>399</v>
      </c>
      <c r="G250" s="184" t="s">
        <v>152</v>
      </c>
      <c r="H250" s="185">
        <v>15.866</v>
      </c>
      <c r="I250" s="186"/>
      <c r="J250" s="187">
        <f>ROUND(I250*H250,0)</f>
        <v>0</v>
      </c>
      <c r="K250" s="188"/>
      <c r="L250" s="38"/>
      <c r="M250" s="189" t="s">
        <v>1</v>
      </c>
      <c r="N250" s="190" t="s">
        <v>42</v>
      </c>
      <c r="O250" s="70"/>
      <c r="P250" s="191">
        <f>O250*H250</f>
        <v>0</v>
      </c>
      <c r="Q250" s="191">
        <v>0</v>
      </c>
      <c r="R250" s="191">
        <f>Q250*H250</f>
        <v>0</v>
      </c>
      <c r="S250" s="191">
        <v>0</v>
      </c>
      <c r="T250" s="192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3" t="s">
        <v>137</v>
      </c>
      <c r="AT250" s="193" t="s">
        <v>133</v>
      </c>
      <c r="AU250" s="193" t="s">
        <v>83</v>
      </c>
      <c r="AY250" s="16" t="s">
        <v>131</v>
      </c>
      <c r="BE250" s="194">
        <f>IF(N250="základní",J250,0)</f>
        <v>0</v>
      </c>
      <c r="BF250" s="194">
        <f>IF(N250="snížená",J250,0)</f>
        <v>0</v>
      </c>
      <c r="BG250" s="194">
        <f>IF(N250="zákl. přenesená",J250,0)</f>
        <v>0</v>
      </c>
      <c r="BH250" s="194">
        <f>IF(N250="sníž. přenesená",J250,0)</f>
        <v>0</v>
      </c>
      <c r="BI250" s="194">
        <f>IF(N250="nulová",J250,0)</f>
        <v>0</v>
      </c>
      <c r="BJ250" s="16" t="s">
        <v>8</v>
      </c>
      <c r="BK250" s="194">
        <f>ROUND(I250*H250,0)</f>
        <v>0</v>
      </c>
      <c r="BL250" s="16" t="s">
        <v>137</v>
      </c>
      <c r="BM250" s="193" t="s">
        <v>400</v>
      </c>
    </row>
    <row r="251" spans="1:65" s="13" customFormat="1" ht="11.25">
      <c r="B251" s="195"/>
      <c r="C251" s="196"/>
      <c r="D251" s="197" t="s">
        <v>139</v>
      </c>
      <c r="E251" s="196"/>
      <c r="F251" s="199" t="s">
        <v>401</v>
      </c>
      <c r="G251" s="196"/>
      <c r="H251" s="200">
        <v>15.866</v>
      </c>
      <c r="I251" s="201"/>
      <c r="J251" s="196"/>
      <c r="K251" s="196"/>
      <c r="L251" s="202"/>
      <c r="M251" s="203"/>
      <c r="N251" s="204"/>
      <c r="O251" s="204"/>
      <c r="P251" s="204"/>
      <c r="Q251" s="204"/>
      <c r="R251" s="204"/>
      <c r="S251" s="204"/>
      <c r="T251" s="205"/>
      <c r="AT251" s="206" t="s">
        <v>139</v>
      </c>
      <c r="AU251" s="206" t="s">
        <v>83</v>
      </c>
      <c r="AV251" s="13" t="s">
        <v>83</v>
      </c>
      <c r="AW251" s="13" t="s">
        <v>4</v>
      </c>
      <c r="AX251" s="13" t="s">
        <v>8</v>
      </c>
      <c r="AY251" s="206" t="s">
        <v>131</v>
      </c>
    </row>
    <row r="252" spans="1:65" s="2" customFormat="1" ht="33" customHeight="1">
      <c r="A252" s="33"/>
      <c r="B252" s="34"/>
      <c r="C252" s="181" t="s">
        <v>402</v>
      </c>
      <c r="D252" s="181" t="s">
        <v>133</v>
      </c>
      <c r="E252" s="182" t="s">
        <v>403</v>
      </c>
      <c r="F252" s="183" t="s">
        <v>404</v>
      </c>
      <c r="G252" s="184" t="s">
        <v>152</v>
      </c>
      <c r="H252" s="185">
        <v>0.51500000000000001</v>
      </c>
      <c r="I252" s="186"/>
      <c r="J252" s="187">
        <f>ROUND(I252*H252,0)</f>
        <v>0</v>
      </c>
      <c r="K252" s="188"/>
      <c r="L252" s="38"/>
      <c r="M252" s="189" t="s">
        <v>1</v>
      </c>
      <c r="N252" s="190" t="s">
        <v>42</v>
      </c>
      <c r="O252" s="70"/>
      <c r="P252" s="191">
        <f>O252*H252</f>
        <v>0</v>
      </c>
      <c r="Q252" s="191">
        <v>0</v>
      </c>
      <c r="R252" s="191">
        <f>Q252*H252</f>
        <v>0</v>
      </c>
      <c r="S252" s="191">
        <v>0</v>
      </c>
      <c r="T252" s="192">
        <f>S252*H252</f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3" t="s">
        <v>137</v>
      </c>
      <c r="AT252" s="193" t="s">
        <v>133</v>
      </c>
      <c r="AU252" s="193" t="s">
        <v>83</v>
      </c>
      <c r="AY252" s="16" t="s">
        <v>131</v>
      </c>
      <c r="BE252" s="194">
        <f>IF(N252="základní",J252,0)</f>
        <v>0</v>
      </c>
      <c r="BF252" s="194">
        <f>IF(N252="snížená",J252,0)</f>
        <v>0</v>
      </c>
      <c r="BG252" s="194">
        <f>IF(N252="zákl. přenesená",J252,0)</f>
        <v>0</v>
      </c>
      <c r="BH252" s="194">
        <f>IF(N252="sníž. přenesená",J252,0)</f>
        <v>0</v>
      </c>
      <c r="BI252" s="194">
        <f>IF(N252="nulová",J252,0)</f>
        <v>0</v>
      </c>
      <c r="BJ252" s="16" t="s">
        <v>8</v>
      </c>
      <c r="BK252" s="194">
        <f>ROUND(I252*H252,0)</f>
        <v>0</v>
      </c>
      <c r="BL252" s="16" t="s">
        <v>137</v>
      </c>
      <c r="BM252" s="193" t="s">
        <v>405</v>
      </c>
    </row>
    <row r="253" spans="1:65" s="13" customFormat="1" ht="11.25">
      <c r="B253" s="195"/>
      <c r="C253" s="196"/>
      <c r="D253" s="197" t="s">
        <v>139</v>
      </c>
      <c r="E253" s="198" t="s">
        <v>1</v>
      </c>
      <c r="F253" s="199" t="s">
        <v>406</v>
      </c>
      <c r="G253" s="196"/>
      <c r="H253" s="200">
        <v>0.51500000000000001</v>
      </c>
      <c r="I253" s="201"/>
      <c r="J253" s="196"/>
      <c r="K253" s="196"/>
      <c r="L253" s="202"/>
      <c r="M253" s="203"/>
      <c r="N253" s="204"/>
      <c r="O253" s="204"/>
      <c r="P253" s="204"/>
      <c r="Q253" s="204"/>
      <c r="R253" s="204"/>
      <c r="S253" s="204"/>
      <c r="T253" s="205"/>
      <c r="AT253" s="206" t="s">
        <v>139</v>
      </c>
      <c r="AU253" s="206" t="s">
        <v>83</v>
      </c>
      <c r="AV253" s="13" t="s">
        <v>83</v>
      </c>
      <c r="AW253" s="13" t="s">
        <v>33</v>
      </c>
      <c r="AX253" s="13" t="s">
        <v>77</v>
      </c>
      <c r="AY253" s="206" t="s">
        <v>131</v>
      </c>
    </row>
    <row r="254" spans="1:65" s="2" customFormat="1" ht="44.25" customHeight="1">
      <c r="A254" s="33"/>
      <c r="B254" s="34"/>
      <c r="C254" s="181" t="s">
        <v>407</v>
      </c>
      <c r="D254" s="181" t="s">
        <v>133</v>
      </c>
      <c r="E254" s="182" t="s">
        <v>408</v>
      </c>
      <c r="F254" s="183" t="s">
        <v>409</v>
      </c>
      <c r="G254" s="184" t="s">
        <v>152</v>
      </c>
      <c r="H254" s="185">
        <v>7.4180000000000001</v>
      </c>
      <c r="I254" s="186"/>
      <c r="J254" s="187">
        <f>ROUND(I254*H254,0)</f>
        <v>0</v>
      </c>
      <c r="K254" s="188"/>
      <c r="L254" s="38"/>
      <c r="M254" s="189" t="s">
        <v>1</v>
      </c>
      <c r="N254" s="190" t="s">
        <v>42</v>
      </c>
      <c r="O254" s="70"/>
      <c r="P254" s="191">
        <f>O254*H254</f>
        <v>0</v>
      </c>
      <c r="Q254" s="191">
        <v>0</v>
      </c>
      <c r="R254" s="191">
        <f>Q254*H254</f>
        <v>0</v>
      </c>
      <c r="S254" s="191">
        <v>0</v>
      </c>
      <c r="T254" s="192">
        <f>S254*H254</f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93" t="s">
        <v>137</v>
      </c>
      <c r="AT254" s="193" t="s">
        <v>133</v>
      </c>
      <c r="AU254" s="193" t="s">
        <v>83</v>
      </c>
      <c r="AY254" s="16" t="s">
        <v>131</v>
      </c>
      <c r="BE254" s="194">
        <f>IF(N254="základní",J254,0)</f>
        <v>0</v>
      </c>
      <c r="BF254" s="194">
        <f>IF(N254="snížená",J254,0)</f>
        <v>0</v>
      </c>
      <c r="BG254" s="194">
        <f>IF(N254="zákl. přenesená",J254,0)</f>
        <v>0</v>
      </c>
      <c r="BH254" s="194">
        <f>IF(N254="sníž. přenesená",J254,0)</f>
        <v>0</v>
      </c>
      <c r="BI254" s="194">
        <f>IF(N254="nulová",J254,0)</f>
        <v>0</v>
      </c>
      <c r="BJ254" s="16" t="s">
        <v>8</v>
      </c>
      <c r="BK254" s="194">
        <f>ROUND(I254*H254,0)</f>
        <v>0</v>
      </c>
      <c r="BL254" s="16" t="s">
        <v>137</v>
      </c>
      <c r="BM254" s="193" t="s">
        <v>410</v>
      </c>
    </row>
    <row r="255" spans="1:65" s="13" customFormat="1" ht="33.75">
      <c r="B255" s="195"/>
      <c r="C255" s="196"/>
      <c r="D255" s="197" t="s">
        <v>139</v>
      </c>
      <c r="E255" s="198" t="s">
        <v>1</v>
      </c>
      <c r="F255" s="199" t="s">
        <v>411</v>
      </c>
      <c r="G255" s="196"/>
      <c r="H255" s="200">
        <v>7.4180000000000001</v>
      </c>
      <c r="I255" s="201"/>
      <c r="J255" s="196"/>
      <c r="K255" s="196"/>
      <c r="L255" s="202"/>
      <c r="M255" s="203"/>
      <c r="N255" s="204"/>
      <c r="O255" s="204"/>
      <c r="P255" s="204"/>
      <c r="Q255" s="204"/>
      <c r="R255" s="204"/>
      <c r="S255" s="204"/>
      <c r="T255" s="205"/>
      <c r="AT255" s="206" t="s">
        <v>139</v>
      </c>
      <c r="AU255" s="206" t="s">
        <v>83</v>
      </c>
      <c r="AV255" s="13" t="s">
        <v>83</v>
      </c>
      <c r="AW255" s="13" t="s">
        <v>33</v>
      </c>
      <c r="AX255" s="13" t="s">
        <v>77</v>
      </c>
      <c r="AY255" s="206" t="s">
        <v>131</v>
      </c>
    </row>
    <row r="256" spans="1:65" s="12" customFormat="1" ht="22.9" customHeight="1">
      <c r="B256" s="165"/>
      <c r="C256" s="166"/>
      <c r="D256" s="167" t="s">
        <v>76</v>
      </c>
      <c r="E256" s="179" t="s">
        <v>412</v>
      </c>
      <c r="F256" s="179" t="s">
        <v>413</v>
      </c>
      <c r="G256" s="166"/>
      <c r="H256" s="166"/>
      <c r="I256" s="169"/>
      <c r="J256" s="180">
        <f>BK256</f>
        <v>0</v>
      </c>
      <c r="K256" s="166"/>
      <c r="L256" s="171"/>
      <c r="M256" s="172"/>
      <c r="N256" s="173"/>
      <c r="O256" s="173"/>
      <c r="P256" s="174">
        <f>P257</f>
        <v>0</v>
      </c>
      <c r="Q256" s="173"/>
      <c r="R256" s="174">
        <f>R257</f>
        <v>0</v>
      </c>
      <c r="S256" s="173"/>
      <c r="T256" s="175">
        <f>T257</f>
        <v>0</v>
      </c>
      <c r="AR256" s="176" t="s">
        <v>8</v>
      </c>
      <c r="AT256" s="177" t="s">
        <v>76</v>
      </c>
      <c r="AU256" s="177" t="s">
        <v>8</v>
      </c>
      <c r="AY256" s="176" t="s">
        <v>131</v>
      </c>
      <c r="BK256" s="178">
        <f>BK257</f>
        <v>0</v>
      </c>
    </row>
    <row r="257" spans="1:65" s="2" customFormat="1" ht="16.5" customHeight="1">
      <c r="A257" s="33"/>
      <c r="B257" s="34"/>
      <c r="C257" s="181" t="s">
        <v>414</v>
      </c>
      <c r="D257" s="181" t="s">
        <v>133</v>
      </c>
      <c r="E257" s="182" t="s">
        <v>415</v>
      </c>
      <c r="F257" s="183" t="s">
        <v>416</v>
      </c>
      <c r="G257" s="184" t="s">
        <v>152</v>
      </c>
      <c r="H257" s="185">
        <v>4.1429999999999998</v>
      </c>
      <c r="I257" s="186"/>
      <c r="J257" s="187">
        <f>ROUND(I257*H257,0)</f>
        <v>0</v>
      </c>
      <c r="K257" s="188"/>
      <c r="L257" s="38"/>
      <c r="M257" s="189" t="s">
        <v>1</v>
      </c>
      <c r="N257" s="190" t="s">
        <v>42</v>
      </c>
      <c r="O257" s="70"/>
      <c r="P257" s="191">
        <f>O257*H257</f>
        <v>0</v>
      </c>
      <c r="Q257" s="191">
        <v>0</v>
      </c>
      <c r="R257" s="191">
        <f>Q257*H257</f>
        <v>0</v>
      </c>
      <c r="S257" s="191">
        <v>0</v>
      </c>
      <c r="T257" s="192">
        <f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93" t="s">
        <v>137</v>
      </c>
      <c r="AT257" s="193" t="s">
        <v>133</v>
      </c>
      <c r="AU257" s="193" t="s">
        <v>83</v>
      </c>
      <c r="AY257" s="16" t="s">
        <v>131</v>
      </c>
      <c r="BE257" s="194">
        <f>IF(N257="základní",J257,0)</f>
        <v>0</v>
      </c>
      <c r="BF257" s="194">
        <f>IF(N257="snížená",J257,0)</f>
        <v>0</v>
      </c>
      <c r="BG257" s="194">
        <f>IF(N257="zákl. přenesená",J257,0)</f>
        <v>0</v>
      </c>
      <c r="BH257" s="194">
        <f>IF(N257="sníž. přenesená",J257,0)</f>
        <v>0</v>
      </c>
      <c r="BI257" s="194">
        <f>IF(N257="nulová",J257,0)</f>
        <v>0</v>
      </c>
      <c r="BJ257" s="16" t="s">
        <v>8</v>
      </c>
      <c r="BK257" s="194">
        <f>ROUND(I257*H257,0)</f>
        <v>0</v>
      </c>
      <c r="BL257" s="16" t="s">
        <v>137</v>
      </c>
      <c r="BM257" s="193" t="s">
        <v>417</v>
      </c>
    </row>
    <row r="258" spans="1:65" s="12" customFormat="1" ht="25.9" customHeight="1">
      <c r="B258" s="165"/>
      <c r="C258" s="166"/>
      <c r="D258" s="167" t="s">
        <v>76</v>
      </c>
      <c r="E258" s="168" t="s">
        <v>418</v>
      </c>
      <c r="F258" s="168" t="s">
        <v>419</v>
      </c>
      <c r="G258" s="166"/>
      <c r="H258" s="166"/>
      <c r="I258" s="169"/>
      <c r="J258" s="170">
        <f>BK258</f>
        <v>0</v>
      </c>
      <c r="K258" s="166"/>
      <c r="L258" s="171"/>
      <c r="M258" s="172"/>
      <c r="N258" s="173"/>
      <c r="O258" s="173"/>
      <c r="P258" s="174">
        <f>P259+P271+P280+P294+P314+P342+P347+P354+P364+P373+P376+P394+P444+P456</f>
        <v>0</v>
      </c>
      <c r="Q258" s="173"/>
      <c r="R258" s="174">
        <f>R259+R271+R280+R294+R314+R342+R347+R354+R364+R373+R376+R394+R444+R456</f>
        <v>2.12470399</v>
      </c>
      <c r="S258" s="173"/>
      <c r="T258" s="175">
        <f>T259+T271+T280+T294+T314+T342+T347+T354+T364+T373+T376+T394+T444+T456</f>
        <v>1.9806540000000001E-2</v>
      </c>
      <c r="AR258" s="176" t="s">
        <v>83</v>
      </c>
      <c r="AT258" s="177" t="s">
        <v>76</v>
      </c>
      <c r="AU258" s="177" t="s">
        <v>77</v>
      </c>
      <c r="AY258" s="176" t="s">
        <v>131</v>
      </c>
      <c r="BK258" s="178">
        <f>BK259+BK271+BK280+BK294+BK314+BK342+BK347+BK354+BK364+BK373+BK376+BK394+BK444+BK456</f>
        <v>0</v>
      </c>
    </row>
    <row r="259" spans="1:65" s="12" customFormat="1" ht="22.9" customHeight="1">
      <c r="B259" s="165"/>
      <c r="C259" s="166"/>
      <c r="D259" s="167" t="s">
        <v>76</v>
      </c>
      <c r="E259" s="179" t="s">
        <v>420</v>
      </c>
      <c r="F259" s="179" t="s">
        <v>421</v>
      </c>
      <c r="G259" s="166"/>
      <c r="H259" s="166"/>
      <c r="I259" s="169"/>
      <c r="J259" s="180">
        <f>BK259</f>
        <v>0</v>
      </c>
      <c r="K259" s="166"/>
      <c r="L259" s="171"/>
      <c r="M259" s="172"/>
      <c r="N259" s="173"/>
      <c r="O259" s="173"/>
      <c r="P259" s="174">
        <f>SUM(P260:P270)</f>
        <v>0</v>
      </c>
      <c r="Q259" s="173"/>
      <c r="R259" s="174">
        <f>SUM(R260:R270)</f>
        <v>3.6749999999999998E-2</v>
      </c>
      <c r="S259" s="173"/>
      <c r="T259" s="175">
        <f>SUM(T260:T270)</f>
        <v>0</v>
      </c>
      <c r="AR259" s="176" t="s">
        <v>83</v>
      </c>
      <c r="AT259" s="177" t="s">
        <v>76</v>
      </c>
      <c r="AU259" s="177" t="s">
        <v>8</v>
      </c>
      <c r="AY259" s="176" t="s">
        <v>131</v>
      </c>
      <c r="BK259" s="178">
        <f>SUM(BK260:BK270)</f>
        <v>0</v>
      </c>
    </row>
    <row r="260" spans="1:65" s="2" customFormat="1" ht="21.75" customHeight="1">
      <c r="A260" s="33"/>
      <c r="B260" s="34"/>
      <c r="C260" s="181" t="s">
        <v>422</v>
      </c>
      <c r="D260" s="181" t="s">
        <v>133</v>
      </c>
      <c r="E260" s="182" t="s">
        <v>423</v>
      </c>
      <c r="F260" s="183" t="s">
        <v>424</v>
      </c>
      <c r="G260" s="184" t="s">
        <v>158</v>
      </c>
      <c r="H260" s="185">
        <v>5.7530000000000001</v>
      </c>
      <c r="I260" s="186"/>
      <c r="J260" s="187">
        <f>ROUND(I260*H260,0)</f>
        <v>0</v>
      </c>
      <c r="K260" s="188"/>
      <c r="L260" s="38"/>
      <c r="M260" s="189" t="s">
        <v>1</v>
      </c>
      <c r="N260" s="190" t="s">
        <v>42</v>
      </c>
      <c r="O260" s="70"/>
      <c r="P260" s="191">
        <f>O260*H260</f>
        <v>0</v>
      </c>
      <c r="Q260" s="191">
        <v>0</v>
      </c>
      <c r="R260" s="191">
        <f>Q260*H260</f>
        <v>0</v>
      </c>
      <c r="S260" s="191">
        <v>0</v>
      </c>
      <c r="T260" s="192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3" t="s">
        <v>219</v>
      </c>
      <c r="AT260" s="193" t="s">
        <v>133</v>
      </c>
      <c r="AU260" s="193" t="s">
        <v>83</v>
      </c>
      <c r="AY260" s="16" t="s">
        <v>131</v>
      </c>
      <c r="BE260" s="194">
        <f>IF(N260="základní",J260,0)</f>
        <v>0</v>
      </c>
      <c r="BF260" s="194">
        <f>IF(N260="snížená",J260,0)</f>
        <v>0</v>
      </c>
      <c r="BG260" s="194">
        <f>IF(N260="zákl. přenesená",J260,0)</f>
        <v>0</v>
      </c>
      <c r="BH260" s="194">
        <f>IF(N260="sníž. přenesená",J260,0)</f>
        <v>0</v>
      </c>
      <c r="BI260" s="194">
        <f>IF(N260="nulová",J260,0)</f>
        <v>0</v>
      </c>
      <c r="BJ260" s="16" t="s">
        <v>8</v>
      </c>
      <c r="BK260" s="194">
        <f>ROUND(I260*H260,0)</f>
        <v>0</v>
      </c>
      <c r="BL260" s="16" t="s">
        <v>219</v>
      </c>
      <c r="BM260" s="193" t="s">
        <v>425</v>
      </c>
    </row>
    <row r="261" spans="1:65" s="13" customFormat="1" ht="11.25">
      <c r="B261" s="195"/>
      <c r="C261" s="196"/>
      <c r="D261" s="197" t="s">
        <v>139</v>
      </c>
      <c r="E261" s="198" t="s">
        <v>1</v>
      </c>
      <c r="F261" s="199" t="s">
        <v>426</v>
      </c>
      <c r="G261" s="196"/>
      <c r="H261" s="200">
        <v>2.09</v>
      </c>
      <c r="I261" s="201"/>
      <c r="J261" s="196"/>
      <c r="K261" s="196"/>
      <c r="L261" s="202"/>
      <c r="M261" s="203"/>
      <c r="N261" s="204"/>
      <c r="O261" s="204"/>
      <c r="P261" s="204"/>
      <c r="Q261" s="204"/>
      <c r="R261" s="204"/>
      <c r="S261" s="204"/>
      <c r="T261" s="205"/>
      <c r="AT261" s="206" t="s">
        <v>139</v>
      </c>
      <c r="AU261" s="206" t="s">
        <v>83</v>
      </c>
      <c r="AV261" s="13" t="s">
        <v>83</v>
      </c>
      <c r="AW261" s="13" t="s">
        <v>33</v>
      </c>
      <c r="AX261" s="13" t="s">
        <v>77</v>
      </c>
      <c r="AY261" s="206" t="s">
        <v>131</v>
      </c>
    </row>
    <row r="262" spans="1:65" s="13" customFormat="1" ht="11.25">
      <c r="B262" s="195"/>
      <c r="C262" s="196"/>
      <c r="D262" s="197" t="s">
        <v>139</v>
      </c>
      <c r="E262" s="198" t="s">
        <v>1</v>
      </c>
      <c r="F262" s="199" t="s">
        <v>427</v>
      </c>
      <c r="G262" s="196"/>
      <c r="H262" s="200">
        <v>0.52800000000000002</v>
      </c>
      <c r="I262" s="201"/>
      <c r="J262" s="196"/>
      <c r="K262" s="196"/>
      <c r="L262" s="202"/>
      <c r="M262" s="203"/>
      <c r="N262" s="204"/>
      <c r="O262" s="204"/>
      <c r="P262" s="204"/>
      <c r="Q262" s="204"/>
      <c r="R262" s="204"/>
      <c r="S262" s="204"/>
      <c r="T262" s="205"/>
      <c r="AT262" s="206" t="s">
        <v>139</v>
      </c>
      <c r="AU262" s="206" t="s">
        <v>83</v>
      </c>
      <c r="AV262" s="13" t="s">
        <v>83</v>
      </c>
      <c r="AW262" s="13" t="s">
        <v>33</v>
      </c>
      <c r="AX262" s="13" t="s">
        <v>77</v>
      </c>
      <c r="AY262" s="206" t="s">
        <v>131</v>
      </c>
    </row>
    <row r="263" spans="1:65" s="13" customFormat="1" ht="11.25">
      <c r="B263" s="195"/>
      <c r="C263" s="196"/>
      <c r="D263" s="197" t="s">
        <v>139</v>
      </c>
      <c r="E263" s="198" t="s">
        <v>1</v>
      </c>
      <c r="F263" s="199" t="s">
        <v>428</v>
      </c>
      <c r="G263" s="196"/>
      <c r="H263" s="200">
        <v>3.1349999999999998</v>
      </c>
      <c r="I263" s="201"/>
      <c r="J263" s="196"/>
      <c r="K263" s="196"/>
      <c r="L263" s="202"/>
      <c r="M263" s="203"/>
      <c r="N263" s="204"/>
      <c r="O263" s="204"/>
      <c r="P263" s="204"/>
      <c r="Q263" s="204"/>
      <c r="R263" s="204"/>
      <c r="S263" s="204"/>
      <c r="T263" s="205"/>
      <c r="AT263" s="206" t="s">
        <v>139</v>
      </c>
      <c r="AU263" s="206" t="s">
        <v>83</v>
      </c>
      <c r="AV263" s="13" t="s">
        <v>83</v>
      </c>
      <c r="AW263" s="13" t="s">
        <v>33</v>
      </c>
      <c r="AX263" s="13" t="s">
        <v>77</v>
      </c>
      <c r="AY263" s="206" t="s">
        <v>131</v>
      </c>
    </row>
    <row r="264" spans="1:65" s="2" customFormat="1" ht="16.5" customHeight="1">
      <c r="A264" s="33"/>
      <c r="B264" s="34"/>
      <c r="C264" s="217" t="s">
        <v>429</v>
      </c>
      <c r="D264" s="217" t="s">
        <v>430</v>
      </c>
      <c r="E264" s="218" t="s">
        <v>431</v>
      </c>
      <c r="F264" s="219" t="s">
        <v>432</v>
      </c>
      <c r="G264" s="220" t="s">
        <v>152</v>
      </c>
      <c r="H264" s="221">
        <v>2E-3</v>
      </c>
      <c r="I264" s="222"/>
      <c r="J264" s="223">
        <f>ROUND(I264*H264,0)</f>
        <v>0</v>
      </c>
      <c r="K264" s="224"/>
      <c r="L264" s="225"/>
      <c r="M264" s="226" t="s">
        <v>1</v>
      </c>
      <c r="N264" s="227" t="s">
        <v>42</v>
      </c>
      <c r="O264" s="70"/>
      <c r="P264" s="191">
        <f>O264*H264</f>
        <v>0</v>
      </c>
      <c r="Q264" s="191">
        <v>1</v>
      </c>
      <c r="R264" s="191">
        <f>Q264*H264</f>
        <v>2E-3</v>
      </c>
      <c r="S264" s="191">
        <v>0</v>
      </c>
      <c r="T264" s="192">
        <f>S264*H264</f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93" t="s">
        <v>299</v>
      </c>
      <c r="AT264" s="193" t="s">
        <v>430</v>
      </c>
      <c r="AU264" s="193" t="s">
        <v>83</v>
      </c>
      <c r="AY264" s="16" t="s">
        <v>131</v>
      </c>
      <c r="BE264" s="194">
        <f>IF(N264="základní",J264,0)</f>
        <v>0</v>
      </c>
      <c r="BF264" s="194">
        <f>IF(N264="snížená",J264,0)</f>
        <v>0</v>
      </c>
      <c r="BG264" s="194">
        <f>IF(N264="zákl. přenesená",J264,0)</f>
        <v>0</v>
      </c>
      <c r="BH264" s="194">
        <f>IF(N264="sníž. přenesená",J264,0)</f>
        <v>0</v>
      </c>
      <c r="BI264" s="194">
        <f>IF(N264="nulová",J264,0)</f>
        <v>0</v>
      </c>
      <c r="BJ264" s="16" t="s">
        <v>8</v>
      </c>
      <c r="BK264" s="194">
        <f>ROUND(I264*H264,0)</f>
        <v>0</v>
      </c>
      <c r="BL264" s="16" t="s">
        <v>219</v>
      </c>
      <c r="BM264" s="193" t="s">
        <v>433</v>
      </c>
    </row>
    <row r="265" spans="1:65" s="13" customFormat="1" ht="11.25">
      <c r="B265" s="195"/>
      <c r="C265" s="196"/>
      <c r="D265" s="197" t="s">
        <v>139</v>
      </c>
      <c r="E265" s="198" t="s">
        <v>1</v>
      </c>
      <c r="F265" s="199" t="s">
        <v>434</v>
      </c>
      <c r="G265" s="196"/>
      <c r="H265" s="200">
        <v>2E-3</v>
      </c>
      <c r="I265" s="201"/>
      <c r="J265" s="196"/>
      <c r="K265" s="196"/>
      <c r="L265" s="202"/>
      <c r="M265" s="203"/>
      <c r="N265" s="204"/>
      <c r="O265" s="204"/>
      <c r="P265" s="204"/>
      <c r="Q265" s="204"/>
      <c r="R265" s="204"/>
      <c r="S265" s="204"/>
      <c r="T265" s="205"/>
      <c r="AT265" s="206" t="s">
        <v>139</v>
      </c>
      <c r="AU265" s="206" t="s">
        <v>83</v>
      </c>
      <c r="AV265" s="13" t="s">
        <v>83</v>
      </c>
      <c r="AW265" s="13" t="s">
        <v>33</v>
      </c>
      <c r="AX265" s="13" t="s">
        <v>77</v>
      </c>
      <c r="AY265" s="206" t="s">
        <v>131</v>
      </c>
    </row>
    <row r="266" spans="1:65" s="2" customFormat="1" ht="21.75" customHeight="1">
      <c r="A266" s="33"/>
      <c r="B266" s="34"/>
      <c r="C266" s="181" t="s">
        <v>435</v>
      </c>
      <c r="D266" s="181" t="s">
        <v>133</v>
      </c>
      <c r="E266" s="182" t="s">
        <v>436</v>
      </c>
      <c r="F266" s="183" t="s">
        <v>437</v>
      </c>
      <c r="G266" s="184" t="s">
        <v>158</v>
      </c>
      <c r="H266" s="185">
        <v>5.7530000000000001</v>
      </c>
      <c r="I266" s="186"/>
      <c r="J266" s="187">
        <f>ROUND(I266*H266,0)</f>
        <v>0</v>
      </c>
      <c r="K266" s="188"/>
      <c r="L266" s="38"/>
      <c r="M266" s="189" t="s">
        <v>1</v>
      </c>
      <c r="N266" s="190" t="s">
        <v>42</v>
      </c>
      <c r="O266" s="70"/>
      <c r="P266" s="191">
        <f>O266*H266</f>
        <v>0</v>
      </c>
      <c r="Q266" s="191">
        <v>4.0000000000000002E-4</v>
      </c>
      <c r="R266" s="191">
        <f>Q266*H266</f>
        <v>2.3012000000000002E-3</v>
      </c>
      <c r="S266" s="191">
        <v>0</v>
      </c>
      <c r="T266" s="192">
        <f>S266*H266</f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3" t="s">
        <v>219</v>
      </c>
      <c r="AT266" s="193" t="s">
        <v>133</v>
      </c>
      <c r="AU266" s="193" t="s">
        <v>83</v>
      </c>
      <c r="AY266" s="16" t="s">
        <v>131</v>
      </c>
      <c r="BE266" s="194">
        <f>IF(N266="základní",J266,0)</f>
        <v>0</v>
      </c>
      <c r="BF266" s="194">
        <f>IF(N266="snížená",J266,0)</f>
        <v>0</v>
      </c>
      <c r="BG266" s="194">
        <f>IF(N266="zákl. přenesená",J266,0)</f>
        <v>0</v>
      </c>
      <c r="BH266" s="194">
        <f>IF(N266="sníž. přenesená",J266,0)</f>
        <v>0</v>
      </c>
      <c r="BI266" s="194">
        <f>IF(N266="nulová",J266,0)</f>
        <v>0</v>
      </c>
      <c r="BJ266" s="16" t="s">
        <v>8</v>
      </c>
      <c r="BK266" s="194">
        <f>ROUND(I266*H266,0)</f>
        <v>0</v>
      </c>
      <c r="BL266" s="16" t="s">
        <v>219</v>
      </c>
      <c r="BM266" s="193" t="s">
        <v>438</v>
      </c>
    </row>
    <row r="267" spans="1:65" s="2" customFormat="1" ht="55.5" customHeight="1">
      <c r="A267" s="33"/>
      <c r="B267" s="34"/>
      <c r="C267" s="217" t="s">
        <v>439</v>
      </c>
      <c r="D267" s="217" t="s">
        <v>430</v>
      </c>
      <c r="E267" s="218" t="s">
        <v>440</v>
      </c>
      <c r="F267" s="219" t="s">
        <v>441</v>
      </c>
      <c r="G267" s="220" t="s">
        <v>158</v>
      </c>
      <c r="H267" s="221">
        <v>6.9039999999999999</v>
      </c>
      <c r="I267" s="222"/>
      <c r="J267" s="223">
        <f>ROUND(I267*H267,0)</f>
        <v>0</v>
      </c>
      <c r="K267" s="224"/>
      <c r="L267" s="225"/>
      <c r="M267" s="226" t="s">
        <v>1</v>
      </c>
      <c r="N267" s="227" t="s">
        <v>42</v>
      </c>
      <c r="O267" s="70"/>
      <c r="P267" s="191">
        <f>O267*H267</f>
        <v>0</v>
      </c>
      <c r="Q267" s="191">
        <v>4.7000000000000002E-3</v>
      </c>
      <c r="R267" s="191">
        <f>Q267*H267</f>
        <v>3.24488E-2</v>
      </c>
      <c r="S267" s="191">
        <v>0</v>
      </c>
      <c r="T267" s="192">
        <f>S267*H267</f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93" t="s">
        <v>299</v>
      </c>
      <c r="AT267" s="193" t="s">
        <v>430</v>
      </c>
      <c r="AU267" s="193" t="s">
        <v>83</v>
      </c>
      <c r="AY267" s="16" t="s">
        <v>131</v>
      </c>
      <c r="BE267" s="194">
        <f>IF(N267="základní",J267,0)</f>
        <v>0</v>
      </c>
      <c r="BF267" s="194">
        <f>IF(N267="snížená",J267,0)</f>
        <v>0</v>
      </c>
      <c r="BG267" s="194">
        <f>IF(N267="zákl. přenesená",J267,0)</f>
        <v>0</v>
      </c>
      <c r="BH267" s="194">
        <f>IF(N267="sníž. přenesená",J267,0)</f>
        <v>0</v>
      </c>
      <c r="BI267" s="194">
        <f>IF(N267="nulová",J267,0)</f>
        <v>0</v>
      </c>
      <c r="BJ267" s="16" t="s">
        <v>8</v>
      </c>
      <c r="BK267" s="194">
        <f>ROUND(I267*H267,0)</f>
        <v>0</v>
      </c>
      <c r="BL267" s="16" t="s">
        <v>219</v>
      </c>
      <c r="BM267" s="193" t="s">
        <v>442</v>
      </c>
    </row>
    <row r="268" spans="1:65" s="13" customFormat="1" ht="11.25">
      <c r="B268" s="195"/>
      <c r="C268" s="196"/>
      <c r="D268" s="197" t="s">
        <v>139</v>
      </c>
      <c r="E268" s="198" t="s">
        <v>1</v>
      </c>
      <c r="F268" s="199" t="s">
        <v>443</v>
      </c>
      <c r="G268" s="196"/>
      <c r="H268" s="200">
        <v>6.9039999999999999</v>
      </c>
      <c r="I268" s="201"/>
      <c r="J268" s="196"/>
      <c r="K268" s="196"/>
      <c r="L268" s="202"/>
      <c r="M268" s="203"/>
      <c r="N268" s="204"/>
      <c r="O268" s="204"/>
      <c r="P268" s="204"/>
      <c r="Q268" s="204"/>
      <c r="R268" s="204"/>
      <c r="S268" s="204"/>
      <c r="T268" s="205"/>
      <c r="AT268" s="206" t="s">
        <v>139</v>
      </c>
      <c r="AU268" s="206" t="s">
        <v>83</v>
      </c>
      <c r="AV268" s="13" t="s">
        <v>83</v>
      </c>
      <c r="AW268" s="13" t="s">
        <v>33</v>
      </c>
      <c r="AX268" s="13" t="s">
        <v>77</v>
      </c>
      <c r="AY268" s="206" t="s">
        <v>131</v>
      </c>
    </row>
    <row r="269" spans="1:65" s="2" customFormat="1" ht="21.75" customHeight="1">
      <c r="A269" s="33"/>
      <c r="B269" s="34"/>
      <c r="C269" s="181" t="s">
        <v>444</v>
      </c>
      <c r="D269" s="181" t="s">
        <v>133</v>
      </c>
      <c r="E269" s="182" t="s">
        <v>445</v>
      </c>
      <c r="F269" s="183" t="s">
        <v>446</v>
      </c>
      <c r="G269" s="184" t="s">
        <v>152</v>
      </c>
      <c r="H269" s="185">
        <v>3.6999999999999998E-2</v>
      </c>
      <c r="I269" s="186"/>
      <c r="J269" s="187">
        <f>ROUND(I269*H269,0)</f>
        <v>0</v>
      </c>
      <c r="K269" s="188"/>
      <c r="L269" s="38"/>
      <c r="M269" s="189" t="s">
        <v>1</v>
      </c>
      <c r="N269" s="190" t="s">
        <v>42</v>
      </c>
      <c r="O269" s="70"/>
      <c r="P269" s="191">
        <f>O269*H269</f>
        <v>0</v>
      </c>
      <c r="Q269" s="191">
        <v>0</v>
      </c>
      <c r="R269" s="191">
        <f>Q269*H269</f>
        <v>0</v>
      </c>
      <c r="S269" s="191">
        <v>0</v>
      </c>
      <c r="T269" s="192">
        <f>S269*H269</f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93" t="s">
        <v>219</v>
      </c>
      <c r="AT269" s="193" t="s">
        <v>133</v>
      </c>
      <c r="AU269" s="193" t="s">
        <v>83</v>
      </c>
      <c r="AY269" s="16" t="s">
        <v>131</v>
      </c>
      <c r="BE269" s="194">
        <f>IF(N269="základní",J269,0)</f>
        <v>0</v>
      </c>
      <c r="BF269" s="194">
        <f>IF(N269="snížená",J269,0)</f>
        <v>0</v>
      </c>
      <c r="BG269" s="194">
        <f>IF(N269="zákl. přenesená",J269,0)</f>
        <v>0</v>
      </c>
      <c r="BH269" s="194">
        <f>IF(N269="sníž. přenesená",J269,0)</f>
        <v>0</v>
      </c>
      <c r="BI269" s="194">
        <f>IF(N269="nulová",J269,0)</f>
        <v>0</v>
      </c>
      <c r="BJ269" s="16" t="s">
        <v>8</v>
      </c>
      <c r="BK269" s="194">
        <f>ROUND(I269*H269,0)</f>
        <v>0</v>
      </c>
      <c r="BL269" s="16" t="s">
        <v>219</v>
      </c>
      <c r="BM269" s="193" t="s">
        <v>447</v>
      </c>
    </row>
    <row r="270" spans="1:65" s="2" customFormat="1" ht="21.75" customHeight="1">
      <c r="A270" s="33"/>
      <c r="B270" s="34"/>
      <c r="C270" s="181" t="s">
        <v>448</v>
      </c>
      <c r="D270" s="181" t="s">
        <v>133</v>
      </c>
      <c r="E270" s="182" t="s">
        <v>449</v>
      </c>
      <c r="F270" s="183" t="s">
        <v>450</v>
      </c>
      <c r="G270" s="184" t="s">
        <v>152</v>
      </c>
      <c r="H270" s="185">
        <v>3.6999999999999998E-2</v>
      </c>
      <c r="I270" s="186"/>
      <c r="J270" s="187">
        <f>ROUND(I270*H270,0)</f>
        <v>0</v>
      </c>
      <c r="K270" s="188"/>
      <c r="L270" s="38"/>
      <c r="M270" s="189" t="s">
        <v>1</v>
      </c>
      <c r="N270" s="190" t="s">
        <v>42</v>
      </c>
      <c r="O270" s="70"/>
      <c r="P270" s="191">
        <f>O270*H270</f>
        <v>0</v>
      </c>
      <c r="Q270" s="191">
        <v>0</v>
      </c>
      <c r="R270" s="191">
        <f>Q270*H270</f>
        <v>0</v>
      </c>
      <c r="S270" s="191">
        <v>0</v>
      </c>
      <c r="T270" s="192">
        <f>S270*H270</f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3" t="s">
        <v>219</v>
      </c>
      <c r="AT270" s="193" t="s">
        <v>133</v>
      </c>
      <c r="AU270" s="193" t="s">
        <v>83</v>
      </c>
      <c r="AY270" s="16" t="s">
        <v>131</v>
      </c>
      <c r="BE270" s="194">
        <f>IF(N270="základní",J270,0)</f>
        <v>0</v>
      </c>
      <c r="BF270" s="194">
        <f>IF(N270="snížená",J270,0)</f>
        <v>0</v>
      </c>
      <c r="BG270" s="194">
        <f>IF(N270="zákl. přenesená",J270,0)</f>
        <v>0</v>
      </c>
      <c r="BH270" s="194">
        <f>IF(N270="sníž. přenesená",J270,0)</f>
        <v>0</v>
      </c>
      <c r="BI270" s="194">
        <f>IF(N270="nulová",J270,0)</f>
        <v>0</v>
      </c>
      <c r="BJ270" s="16" t="s">
        <v>8</v>
      </c>
      <c r="BK270" s="194">
        <f>ROUND(I270*H270,0)</f>
        <v>0</v>
      </c>
      <c r="BL270" s="16" t="s">
        <v>219</v>
      </c>
      <c r="BM270" s="193" t="s">
        <v>451</v>
      </c>
    </row>
    <row r="271" spans="1:65" s="12" customFormat="1" ht="22.9" customHeight="1">
      <c r="B271" s="165"/>
      <c r="C271" s="166"/>
      <c r="D271" s="167" t="s">
        <v>76</v>
      </c>
      <c r="E271" s="179" t="s">
        <v>452</v>
      </c>
      <c r="F271" s="179" t="s">
        <v>453</v>
      </c>
      <c r="G271" s="166"/>
      <c r="H271" s="166"/>
      <c r="I271" s="169"/>
      <c r="J271" s="180">
        <f>BK271</f>
        <v>0</v>
      </c>
      <c r="K271" s="166"/>
      <c r="L271" s="171"/>
      <c r="M271" s="172"/>
      <c r="N271" s="173"/>
      <c r="O271" s="173"/>
      <c r="P271" s="174">
        <f>SUM(P272:P279)</f>
        <v>0</v>
      </c>
      <c r="Q271" s="173"/>
      <c r="R271" s="174">
        <f>SUM(R272:R279)</f>
        <v>2.97825E-2</v>
      </c>
      <c r="S271" s="173"/>
      <c r="T271" s="175">
        <f>SUM(T272:T279)</f>
        <v>0</v>
      </c>
      <c r="AR271" s="176" t="s">
        <v>83</v>
      </c>
      <c r="AT271" s="177" t="s">
        <v>76</v>
      </c>
      <c r="AU271" s="177" t="s">
        <v>8</v>
      </c>
      <c r="AY271" s="176" t="s">
        <v>131</v>
      </c>
      <c r="BK271" s="178">
        <f>SUM(BK272:BK279)</f>
        <v>0</v>
      </c>
    </row>
    <row r="272" spans="1:65" s="2" customFormat="1" ht="21.75" customHeight="1">
      <c r="A272" s="33"/>
      <c r="B272" s="34"/>
      <c r="C272" s="181" t="s">
        <v>454</v>
      </c>
      <c r="D272" s="181" t="s">
        <v>133</v>
      </c>
      <c r="E272" s="182" t="s">
        <v>455</v>
      </c>
      <c r="F272" s="183" t="s">
        <v>456</v>
      </c>
      <c r="G272" s="184" t="s">
        <v>158</v>
      </c>
      <c r="H272" s="185">
        <v>20.9</v>
      </c>
      <c r="I272" s="186"/>
      <c r="J272" s="187">
        <f>ROUND(I272*H272,0)</f>
        <v>0</v>
      </c>
      <c r="K272" s="188"/>
      <c r="L272" s="38"/>
      <c r="M272" s="189" t="s">
        <v>1</v>
      </c>
      <c r="N272" s="190" t="s">
        <v>42</v>
      </c>
      <c r="O272" s="70"/>
      <c r="P272" s="191">
        <f>O272*H272</f>
        <v>0</v>
      </c>
      <c r="Q272" s="191">
        <v>0</v>
      </c>
      <c r="R272" s="191">
        <f>Q272*H272</f>
        <v>0</v>
      </c>
      <c r="S272" s="191">
        <v>0</v>
      </c>
      <c r="T272" s="192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3" t="s">
        <v>219</v>
      </c>
      <c r="AT272" s="193" t="s">
        <v>133</v>
      </c>
      <c r="AU272" s="193" t="s">
        <v>83</v>
      </c>
      <c r="AY272" s="16" t="s">
        <v>131</v>
      </c>
      <c r="BE272" s="194">
        <f>IF(N272="základní",J272,0)</f>
        <v>0</v>
      </c>
      <c r="BF272" s="194">
        <f>IF(N272="snížená",J272,0)</f>
        <v>0</v>
      </c>
      <c r="BG272" s="194">
        <f>IF(N272="zákl. přenesená",J272,0)</f>
        <v>0</v>
      </c>
      <c r="BH272" s="194">
        <f>IF(N272="sníž. přenesená",J272,0)</f>
        <v>0</v>
      </c>
      <c r="BI272" s="194">
        <f>IF(N272="nulová",J272,0)</f>
        <v>0</v>
      </c>
      <c r="BJ272" s="16" t="s">
        <v>8</v>
      </c>
      <c r="BK272" s="194">
        <f>ROUND(I272*H272,0)</f>
        <v>0</v>
      </c>
      <c r="BL272" s="16" t="s">
        <v>219</v>
      </c>
      <c r="BM272" s="193" t="s">
        <v>457</v>
      </c>
    </row>
    <row r="273" spans="1:65" s="2" customFormat="1" ht="33" customHeight="1">
      <c r="A273" s="33"/>
      <c r="B273" s="34"/>
      <c r="C273" s="217" t="s">
        <v>458</v>
      </c>
      <c r="D273" s="217" t="s">
        <v>430</v>
      </c>
      <c r="E273" s="218" t="s">
        <v>459</v>
      </c>
      <c r="F273" s="219" t="s">
        <v>460</v>
      </c>
      <c r="G273" s="220" t="s">
        <v>158</v>
      </c>
      <c r="H273" s="221">
        <v>21.945</v>
      </c>
      <c r="I273" s="222"/>
      <c r="J273" s="223">
        <f>ROUND(I273*H273,0)</f>
        <v>0</v>
      </c>
      <c r="K273" s="224"/>
      <c r="L273" s="225"/>
      <c r="M273" s="226" t="s">
        <v>1</v>
      </c>
      <c r="N273" s="227" t="s">
        <v>42</v>
      </c>
      <c r="O273" s="70"/>
      <c r="P273" s="191">
        <f>O273*H273</f>
        <v>0</v>
      </c>
      <c r="Q273" s="191">
        <v>8.9999999999999998E-4</v>
      </c>
      <c r="R273" s="191">
        <f>Q273*H273</f>
        <v>1.9750500000000001E-2</v>
      </c>
      <c r="S273" s="191">
        <v>0</v>
      </c>
      <c r="T273" s="192">
        <f>S273*H273</f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3" t="s">
        <v>299</v>
      </c>
      <c r="AT273" s="193" t="s">
        <v>430</v>
      </c>
      <c r="AU273" s="193" t="s">
        <v>83</v>
      </c>
      <c r="AY273" s="16" t="s">
        <v>131</v>
      </c>
      <c r="BE273" s="194">
        <f>IF(N273="základní",J273,0)</f>
        <v>0</v>
      </c>
      <c r="BF273" s="194">
        <f>IF(N273="snížená",J273,0)</f>
        <v>0</v>
      </c>
      <c r="BG273" s="194">
        <f>IF(N273="zákl. přenesená",J273,0)</f>
        <v>0</v>
      </c>
      <c r="BH273" s="194">
        <f>IF(N273="sníž. přenesená",J273,0)</f>
        <v>0</v>
      </c>
      <c r="BI273" s="194">
        <f>IF(N273="nulová",J273,0)</f>
        <v>0</v>
      </c>
      <c r="BJ273" s="16" t="s">
        <v>8</v>
      </c>
      <c r="BK273" s="194">
        <f>ROUND(I273*H273,0)</f>
        <v>0</v>
      </c>
      <c r="BL273" s="16" t="s">
        <v>219</v>
      </c>
      <c r="BM273" s="193" t="s">
        <v>461</v>
      </c>
    </row>
    <row r="274" spans="1:65" s="13" customFormat="1" ht="11.25">
      <c r="B274" s="195"/>
      <c r="C274" s="196"/>
      <c r="D274" s="197" t="s">
        <v>139</v>
      </c>
      <c r="E274" s="198" t="s">
        <v>1</v>
      </c>
      <c r="F274" s="199" t="s">
        <v>462</v>
      </c>
      <c r="G274" s="196"/>
      <c r="H274" s="200">
        <v>21.945</v>
      </c>
      <c r="I274" s="201"/>
      <c r="J274" s="196"/>
      <c r="K274" s="196"/>
      <c r="L274" s="202"/>
      <c r="M274" s="203"/>
      <c r="N274" s="204"/>
      <c r="O274" s="204"/>
      <c r="P274" s="204"/>
      <c r="Q274" s="204"/>
      <c r="R274" s="204"/>
      <c r="S274" s="204"/>
      <c r="T274" s="205"/>
      <c r="AT274" s="206" t="s">
        <v>139</v>
      </c>
      <c r="AU274" s="206" t="s">
        <v>83</v>
      </c>
      <c r="AV274" s="13" t="s">
        <v>83</v>
      </c>
      <c r="AW274" s="13" t="s">
        <v>33</v>
      </c>
      <c r="AX274" s="13" t="s">
        <v>77</v>
      </c>
      <c r="AY274" s="206" t="s">
        <v>131</v>
      </c>
    </row>
    <row r="275" spans="1:65" s="2" customFormat="1" ht="21.75" customHeight="1">
      <c r="A275" s="33"/>
      <c r="B275" s="34"/>
      <c r="C275" s="181" t="s">
        <v>463</v>
      </c>
      <c r="D275" s="181" t="s">
        <v>133</v>
      </c>
      <c r="E275" s="182" t="s">
        <v>464</v>
      </c>
      <c r="F275" s="183" t="s">
        <v>465</v>
      </c>
      <c r="G275" s="184" t="s">
        <v>158</v>
      </c>
      <c r="H275" s="185">
        <v>20.9</v>
      </c>
      <c r="I275" s="186"/>
      <c r="J275" s="187">
        <f>ROUND(I275*H275,0)</f>
        <v>0</v>
      </c>
      <c r="K275" s="188"/>
      <c r="L275" s="38"/>
      <c r="M275" s="189" t="s">
        <v>1</v>
      </c>
      <c r="N275" s="190" t="s">
        <v>42</v>
      </c>
      <c r="O275" s="70"/>
      <c r="P275" s="191">
        <f>O275*H275</f>
        <v>0</v>
      </c>
      <c r="Q275" s="191">
        <v>0</v>
      </c>
      <c r="R275" s="191">
        <f>Q275*H275</f>
        <v>0</v>
      </c>
      <c r="S275" s="191">
        <v>0</v>
      </c>
      <c r="T275" s="192">
        <f>S275*H275</f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3" t="s">
        <v>219</v>
      </c>
      <c r="AT275" s="193" t="s">
        <v>133</v>
      </c>
      <c r="AU275" s="193" t="s">
        <v>83</v>
      </c>
      <c r="AY275" s="16" t="s">
        <v>131</v>
      </c>
      <c r="BE275" s="194">
        <f>IF(N275="základní",J275,0)</f>
        <v>0</v>
      </c>
      <c r="BF275" s="194">
        <f>IF(N275="snížená",J275,0)</f>
        <v>0</v>
      </c>
      <c r="BG275" s="194">
        <f>IF(N275="zákl. přenesená",J275,0)</f>
        <v>0</v>
      </c>
      <c r="BH275" s="194">
        <f>IF(N275="sníž. přenesená",J275,0)</f>
        <v>0</v>
      </c>
      <c r="BI275" s="194">
        <f>IF(N275="nulová",J275,0)</f>
        <v>0</v>
      </c>
      <c r="BJ275" s="16" t="s">
        <v>8</v>
      </c>
      <c r="BK275" s="194">
        <f>ROUND(I275*H275,0)</f>
        <v>0</v>
      </c>
      <c r="BL275" s="16" t="s">
        <v>219</v>
      </c>
      <c r="BM275" s="193" t="s">
        <v>466</v>
      </c>
    </row>
    <row r="276" spans="1:65" s="2" customFormat="1" ht="21.75" customHeight="1">
      <c r="A276" s="33"/>
      <c r="B276" s="34"/>
      <c r="C276" s="217" t="s">
        <v>467</v>
      </c>
      <c r="D276" s="217" t="s">
        <v>430</v>
      </c>
      <c r="E276" s="218" t="s">
        <v>468</v>
      </c>
      <c r="F276" s="219" t="s">
        <v>469</v>
      </c>
      <c r="G276" s="220" t="s">
        <v>158</v>
      </c>
      <c r="H276" s="221">
        <v>25.08</v>
      </c>
      <c r="I276" s="222"/>
      <c r="J276" s="223">
        <f>ROUND(I276*H276,0)</f>
        <v>0</v>
      </c>
      <c r="K276" s="224"/>
      <c r="L276" s="225"/>
      <c r="M276" s="226" t="s">
        <v>1</v>
      </c>
      <c r="N276" s="227" t="s">
        <v>42</v>
      </c>
      <c r="O276" s="70"/>
      <c r="P276" s="191">
        <f>O276*H276</f>
        <v>0</v>
      </c>
      <c r="Q276" s="191">
        <v>4.0000000000000002E-4</v>
      </c>
      <c r="R276" s="191">
        <f>Q276*H276</f>
        <v>1.0031999999999999E-2</v>
      </c>
      <c r="S276" s="191">
        <v>0</v>
      </c>
      <c r="T276" s="192">
        <f>S276*H276</f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3" t="s">
        <v>299</v>
      </c>
      <c r="AT276" s="193" t="s">
        <v>430</v>
      </c>
      <c r="AU276" s="193" t="s">
        <v>83</v>
      </c>
      <c r="AY276" s="16" t="s">
        <v>131</v>
      </c>
      <c r="BE276" s="194">
        <f>IF(N276="základní",J276,0)</f>
        <v>0</v>
      </c>
      <c r="BF276" s="194">
        <f>IF(N276="snížená",J276,0)</f>
        <v>0</v>
      </c>
      <c r="BG276" s="194">
        <f>IF(N276="zákl. přenesená",J276,0)</f>
        <v>0</v>
      </c>
      <c r="BH276" s="194">
        <f>IF(N276="sníž. přenesená",J276,0)</f>
        <v>0</v>
      </c>
      <c r="BI276" s="194">
        <f>IF(N276="nulová",J276,0)</f>
        <v>0</v>
      </c>
      <c r="BJ276" s="16" t="s">
        <v>8</v>
      </c>
      <c r="BK276" s="194">
        <f>ROUND(I276*H276,0)</f>
        <v>0</v>
      </c>
      <c r="BL276" s="16" t="s">
        <v>219</v>
      </c>
      <c r="BM276" s="193" t="s">
        <v>470</v>
      </c>
    </row>
    <row r="277" spans="1:65" s="13" customFormat="1" ht="11.25">
      <c r="B277" s="195"/>
      <c r="C277" s="196"/>
      <c r="D277" s="197" t="s">
        <v>139</v>
      </c>
      <c r="E277" s="198" t="s">
        <v>1</v>
      </c>
      <c r="F277" s="199" t="s">
        <v>471</v>
      </c>
      <c r="G277" s="196"/>
      <c r="H277" s="200">
        <v>25.08</v>
      </c>
      <c r="I277" s="201"/>
      <c r="J277" s="196"/>
      <c r="K277" s="196"/>
      <c r="L277" s="202"/>
      <c r="M277" s="203"/>
      <c r="N277" s="204"/>
      <c r="O277" s="204"/>
      <c r="P277" s="204"/>
      <c r="Q277" s="204"/>
      <c r="R277" s="204"/>
      <c r="S277" s="204"/>
      <c r="T277" s="205"/>
      <c r="AT277" s="206" t="s">
        <v>139</v>
      </c>
      <c r="AU277" s="206" t="s">
        <v>83</v>
      </c>
      <c r="AV277" s="13" t="s">
        <v>83</v>
      </c>
      <c r="AW277" s="13" t="s">
        <v>33</v>
      </c>
      <c r="AX277" s="13" t="s">
        <v>77</v>
      </c>
      <c r="AY277" s="206" t="s">
        <v>131</v>
      </c>
    </row>
    <row r="278" spans="1:65" s="2" customFormat="1" ht="21.75" customHeight="1">
      <c r="A278" s="33"/>
      <c r="B278" s="34"/>
      <c r="C278" s="181" t="s">
        <v>472</v>
      </c>
      <c r="D278" s="181" t="s">
        <v>133</v>
      </c>
      <c r="E278" s="182" t="s">
        <v>473</v>
      </c>
      <c r="F278" s="183" t="s">
        <v>474</v>
      </c>
      <c r="G278" s="184" t="s">
        <v>152</v>
      </c>
      <c r="H278" s="185">
        <v>0.03</v>
      </c>
      <c r="I278" s="186"/>
      <c r="J278" s="187">
        <f>ROUND(I278*H278,0)</f>
        <v>0</v>
      </c>
      <c r="K278" s="188"/>
      <c r="L278" s="38"/>
      <c r="M278" s="189" t="s">
        <v>1</v>
      </c>
      <c r="N278" s="190" t="s">
        <v>42</v>
      </c>
      <c r="O278" s="70"/>
      <c r="P278" s="191">
        <f>O278*H278</f>
        <v>0</v>
      </c>
      <c r="Q278" s="191">
        <v>0</v>
      </c>
      <c r="R278" s="191">
        <f>Q278*H278</f>
        <v>0</v>
      </c>
      <c r="S278" s="191">
        <v>0</v>
      </c>
      <c r="T278" s="192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93" t="s">
        <v>219</v>
      </c>
      <c r="AT278" s="193" t="s">
        <v>133</v>
      </c>
      <c r="AU278" s="193" t="s">
        <v>83</v>
      </c>
      <c r="AY278" s="16" t="s">
        <v>131</v>
      </c>
      <c r="BE278" s="194">
        <f>IF(N278="základní",J278,0)</f>
        <v>0</v>
      </c>
      <c r="BF278" s="194">
        <f>IF(N278="snížená",J278,0)</f>
        <v>0</v>
      </c>
      <c r="BG278" s="194">
        <f>IF(N278="zákl. přenesená",J278,0)</f>
        <v>0</v>
      </c>
      <c r="BH278" s="194">
        <f>IF(N278="sníž. přenesená",J278,0)</f>
        <v>0</v>
      </c>
      <c r="BI278" s="194">
        <f>IF(N278="nulová",J278,0)</f>
        <v>0</v>
      </c>
      <c r="BJ278" s="16" t="s">
        <v>8</v>
      </c>
      <c r="BK278" s="194">
        <f>ROUND(I278*H278,0)</f>
        <v>0</v>
      </c>
      <c r="BL278" s="16" t="s">
        <v>219</v>
      </c>
      <c r="BM278" s="193" t="s">
        <v>475</v>
      </c>
    </row>
    <row r="279" spans="1:65" s="2" customFormat="1" ht="21.75" customHeight="1">
      <c r="A279" s="33"/>
      <c r="B279" s="34"/>
      <c r="C279" s="181" t="s">
        <v>476</v>
      </c>
      <c r="D279" s="181" t="s">
        <v>133</v>
      </c>
      <c r="E279" s="182" t="s">
        <v>477</v>
      </c>
      <c r="F279" s="183" t="s">
        <v>478</v>
      </c>
      <c r="G279" s="184" t="s">
        <v>152</v>
      </c>
      <c r="H279" s="185">
        <v>0.03</v>
      </c>
      <c r="I279" s="186"/>
      <c r="J279" s="187">
        <f>ROUND(I279*H279,0)</f>
        <v>0</v>
      </c>
      <c r="K279" s="188"/>
      <c r="L279" s="38"/>
      <c r="M279" s="189" t="s">
        <v>1</v>
      </c>
      <c r="N279" s="190" t="s">
        <v>42</v>
      </c>
      <c r="O279" s="70"/>
      <c r="P279" s="191">
        <f>O279*H279</f>
        <v>0</v>
      </c>
      <c r="Q279" s="191">
        <v>0</v>
      </c>
      <c r="R279" s="191">
        <f>Q279*H279</f>
        <v>0</v>
      </c>
      <c r="S279" s="191">
        <v>0</v>
      </c>
      <c r="T279" s="192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93" t="s">
        <v>219</v>
      </c>
      <c r="AT279" s="193" t="s">
        <v>133</v>
      </c>
      <c r="AU279" s="193" t="s">
        <v>83</v>
      </c>
      <c r="AY279" s="16" t="s">
        <v>131</v>
      </c>
      <c r="BE279" s="194">
        <f>IF(N279="základní",J279,0)</f>
        <v>0</v>
      </c>
      <c r="BF279" s="194">
        <f>IF(N279="snížená",J279,0)</f>
        <v>0</v>
      </c>
      <c r="BG279" s="194">
        <f>IF(N279="zákl. přenesená",J279,0)</f>
        <v>0</v>
      </c>
      <c r="BH279" s="194">
        <f>IF(N279="sníž. přenesená",J279,0)</f>
        <v>0</v>
      </c>
      <c r="BI279" s="194">
        <f>IF(N279="nulová",J279,0)</f>
        <v>0</v>
      </c>
      <c r="BJ279" s="16" t="s">
        <v>8</v>
      </c>
      <c r="BK279" s="194">
        <f>ROUND(I279*H279,0)</f>
        <v>0</v>
      </c>
      <c r="BL279" s="16" t="s">
        <v>219</v>
      </c>
      <c r="BM279" s="193" t="s">
        <v>479</v>
      </c>
    </row>
    <row r="280" spans="1:65" s="12" customFormat="1" ht="22.9" customHeight="1">
      <c r="B280" s="165"/>
      <c r="C280" s="166"/>
      <c r="D280" s="167" t="s">
        <v>76</v>
      </c>
      <c r="E280" s="179" t="s">
        <v>480</v>
      </c>
      <c r="F280" s="179" t="s">
        <v>481</v>
      </c>
      <c r="G280" s="166"/>
      <c r="H280" s="166"/>
      <c r="I280" s="169"/>
      <c r="J280" s="180">
        <f>BK280</f>
        <v>0</v>
      </c>
      <c r="K280" s="166"/>
      <c r="L280" s="171"/>
      <c r="M280" s="172"/>
      <c r="N280" s="173"/>
      <c r="O280" s="173"/>
      <c r="P280" s="174">
        <f>SUM(P281:P293)</f>
        <v>0</v>
      </c>
      <c r="Q280" s="173"/>
      <c r="R280" s="174">
        <f>SUM(R281:R293)</f>
        <v>5.6709999999999998E-3</v>
      </c>
      <c r="S280" s="173"/>
      <c r="T280" s="175">
        <f>SUM(T281:T293)</f>
        <v>0</v>
      </c>
      <c r="AR280" s="176" t="s">
        <v>83</v>
      </c>
      <c r="AT280" s="177" t="s">
        <v>76</v>
      </c>
      <c r="AU280" s="177" t="s">
        <v>8</v>
      </c>
      <c r="AY280" s="176" t="s">
        <v>131</v>
      </c>
      <c r="BK280" s="178">
        <f>SUM(BK281:BK293)</f>
        <v>0</v>
      </c>
    </row>
    <row r="281" spans="1:65" s="2" customFormat="1" ht="16.5" customHeight="1">
      <c r="A281" s="33"/>
      <c r="B281" s="34"/>
      <c r="C281" s="181" t="s">
        <v>482</v>
      </c>
      <c r="D281" s="181" t="s">
        <v>133</v>
      </c>
      <c r="E281" s="182" t="s">
        <v>483</v>
      </c>
      <c r="F281" s="183" t="s">
        <v>484</v>
      </c>
      <c r="G281" s="184" t="s">
        <v>349</v>
      </c>
      <c r="H281" s="185">
        <v>1</v>
      </c>
      <c r="I281" s="186"/>
      <c r="J281" s="187">
        <f t="shared" ref="J281:J289" si="0">ROUND(I281*H281,0)</f>
        <v>0</v>
      </c>
      <c r="K281" s="188"/>
      <c r="L281" s="38"/>
      <c r="M281" s="189" t="s">
        <v>1</v>
      </c>
      <c r="N281" s="190" t="s">
        <v>42</v>
      </c>
      <c r="O281" s="70"/>
      <c r="P281" s="191">
        <f t="shared" ref="P281:P289" si="1">O281*H281</f>
        <v>0</v>
      </c>
      <c r="Q281" s="191">
        <v>1E-3</v>
      </c>
      <c r="R281" s="191">
        <f t="shared" ref="R281:R289" si="2">Q281*H281</f>
        <v>1E-3</v>
      </c>
      <c r="S281" s="191">
        <v>0</v>
      </c>
      <c r="T281" s="192">
        <f t="shared" ref="T281:T289" si="3"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93" t="s">
        <v>219</v>
      </c>
      <c r="AT281" s="193" t="s">
        <v>133</v>
      </c>
      <c r="AU281" s="193" t="s">
        <v>83</v>
      </c>
      <c r="AY281" s="16" t="s">
        <v>131</v>
      </c>
      <c r="BE281" s="194">
        <f t="shared" ref="BE281:BE289" si="4">IF(N281="základní",J281,0)</f>
        <v>0</v>
      </c>
      <c r="BF281" s="194">
        <f t="shared" ref="BF281:BF289" si="5">IF(N281="snížená",J281,0)</f>
        <v>0</v>
      </c>
      <c r="BG281" s="194">
        <f t="shared" ref="BG281:BG289" si="6">IF(N281="zákl. přenesená",J281,0)</f>
        <v>0</v>
      </c>
      <c r="BH281" s="194">
        <f t="shared" ref="BH281:BH289" si="7">IF(N281="sníž. přenesená",J281,0)</f>
        <v>0</v>
      </c>
      <c r="BI281" s="194">
        <f t="shared" ref="BI281:BI289" si="8">IF(N281="nulová",J281,0)</f>
        <v>0</v>
      </c>
      <c r="BJ281" s="16" t="s">
        <v>8</v>
      </c>
      <c r="BK281" s="194">
        <f t="shared" ref="BK281:BK289" si="9">ROUND(I281*H281,0)</f>
        <v>0</v>
      </c>
      <c r="BL281" s="16" t="s">
        <v>219</v>
      </c>
      <c r="BM281" s="193" t="s">
        <v>485</v>
      </c>
    </row>
    <row r="282" spans="1:65" s="2" customFormat="1" ht="16.5" customHeight="1">
      <c r="A282" s="33"/>
      <c r="B282" s="34"/>
      <c r="C282" s="181" t="s">
        <v>486</v>
      </c>
      <c r="D282" s="181" t="s">
        <v>133</v>
      </c>
      <c r="E282" s="182" t="s">
        <v>487</v>
      </c>
      <c r="F282" s="183" t="s">
        <v>488</v>
      </c>
      <c r="G282" s="184" t="s">
        <v>203</v>
      </c>
      <c r="H282" s="185">
        <v>1.3</v>
      </c>
      <c r="I282" s="186"/>
      <c r="J282" s="187">
        <f t="shared" si="0"/>
        <v>0</v>
      </c>
      <c r="K282" s="188"/>
      <c r="L282" s="38"/>
      <c r="M282" s="189" t="s">
        <v>1</v>
      </c>
      <c r="N282" s="190" t="s">
        <v>42</v>
      </c>
      <c r="O282" s="70"/>
      <c r="P282" s="191">
        <f t="shared" si="1"/>
        <v>0</v>
      </c>
      <c r="Q282" s="191">
        <v>4.0999999999999999E-4</v>
      </c>
      <c r="R282" s="191">
        <f t="shared" si="2"/>
        <v>5.3300000000000005E-4</v>
      </c>
      <c r="S282" s="191">
        <v>0</v>
      </c>
      <c r="T282" s="192">
        <f t="shared" si="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3" t="s">
        <v>219</v>
      </c>
      <c r="AT282" s="193" t="s">
        <v>133</v>
      </c>
      <c r="AU282" s="193" t="s">
        <v>83</v>
      </c>
      <c r="AY282" s="16" t="s">
        <v>131</v>
      </c>
      <c r="BE282" s="194">
        <f t="shared" si="4"/>
        <v>0</v>
      </c>
      <c r="BF282" s="194">
        <f t="shared" si="5"/>
        <v>0</v>
      </c>
      <c r="BG282" s="194">
        <f t="shared" si="6"/>
        <v>0</v>
      </c>
      <c r="BH282" s="194">
        <f t="shared" si="7"/>
        <v>0</v>
      </c>
      <c r="BI282" s="194">
        <f t="shared" si="8"/>
        <v>0</v>
      </c>
      <c r="BJ282" s="16" t="s">
        <v>8</v>
      </c>
      <c r="BK282" s="194">
        <f t="shared" si="9"/>
        <v>0</v>
      </c>
      <c r="BL282" s="16" t="s">
        <v>219</v>
      </c>
      <c r="BM282" s="193" t="s">
        <v>489</v>
      </c>
    </row>
    <row r="283" spans="1:65" s="2" customFormat="1" ht="16.5" customHeight="1">
      <c r="A283" s="33"/>
      <c r="B283" s="34"/>
      <c r="C283" s="181" t="s">
        <v>490</v>
      </c>
      <c r="D283" s="181" t="s">
        <v>133</v>
      </c>
      <c r="E283" s="182" t="s">
        <v>491</v>
      </c>
      <c r="F283" s="183" t="s">
        <v>492</v>
      </c>
      <c r="G283" s="184" t="s">
        <v>203</v>
      </c>
      <c r="H283" s="185">
        <v>2.2000000000000002</v>
      </c>
      <c r="I283" s="186"/>
      <c r="J283" s="187">
        <f t="shared" si="0"/>
        <v>0</v>
      </c>
      <c r="K283" s="188"/>
      <c r="L283" s="38"/>
      <c r="M283" s="189" t="s">
        <v>1</v>
      </c>
      <c r="N283" s="190" t="s">
        <v>42</v>
      </c>
      <c r="O283" s="70"/>
      <c r="P283" s="191">
        <f t="shared" si="1"/>
        <v>0</v>
      </c>
      <c r="Q283" s="191">
        <v>4.8000000000000001E-4</v>
      </c>
      <c r="R283" s="191">
        <f t="shared" si="2"/>
        <v>1.0560000000000001E-3</v>
      </c>
      <c r="S283" s="191">
        <v>0</v>
      </c>
      <c r="T283" s="192">
        <f t="shared" si="3"/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3" t="s">
        <v>219</v>
      </c>
      <c r="AT283" s="193" t="s">
        <v>133</v>
      </c>
      <c r="AU283" s="193" t="s">
        <v>83</v>
      </c>
      <c r="AY283" s="16" t="s">
        <v>131</v>
      </c>
      <c r="BE283" s="194">
        <f t="shared" si="4"/>
        <v>0</v>
      </c>
      <c r="BF283" s="194">
        <f t="shared" si="5"/>
        <v>0</v>
      </c>
      <c r="BG283" s="194">
        <f t="shared" si="6"/>
        <v>0</v>
      </c>
      <c r="BH283" s="194">
        <f t="shared" si="7"/>
        <v>0</v>
      </c>
      <c r="BI283" s="194">
        <f t="shared" si="8"/>
        <v>0</v>
      </c>
      <c r="BJ283" s="16" t="s">
        <v>8</v>
      </c>
      <c r="BK283" s="194">
        <f t="shared" si="9"/>
        <v>0</v>
      </c>
      <c r="BL283" s="16" t="s">
        <v>219</v>
      </c>
      <c r="BM283" s="193" t="s">
        <v>493</v>
      </c>
    </row>
    <row r="284" spans="1:65" s="2" customFormat="1" ht="16.5" customHeight="1">
      <c r="A284" s="33"/>
      <c r="B284" s="34"/>
      <c r="C284" s="181" t="s">
        <v>494</v>
      </c>
      <c r="D284" s="181" t="s">
        <v>133</v>
      </c>
      <c r="E284" s="182" t="s">
        <v>495</v>
      </c>
      <c r="F284" s="183" t="s">
        <v>496</v>
      </c>
      <c r="G284" s="184" t="s">
        <v>203</v>
      </c>
      <c r="H284" s="185">
        <v>1.3</v>
      </c>
      <c r="I284" s="186"/>
      <c r="J284" s="187">
        <f t="shared" si="0"/>
        <v>0</v>
      </c>
      <c r="K284" s="188"/>
      <c r="L284" s="38"/>
      <c r="M284" s="189" t="s">
        <v>1</v>
      </c>
      <c r="N284" s="190" t="s">
        <v>42</v>
      </c>
      <c r="O284" s="70"/>
      <c r="P284" s="191">
        <f t="shared" si="1"/>
        <v>0</v>
      </c>
      <c r="Q284" s="191">
        <v>2.2399999999999998E-3</v>
      </c>
      <c r="R284" s="191">
        <f t="shared" si="2"/>
        <v>2.9119999999999997E-3</v>
      </c>
      <c r="S284" s="191">
        <v>0</v>
      </c>
      <c r="T284" s="192">
        <f t="shared" si="3"/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93" t="s">
        <v>219</v>
      </c>
      <c r="AT284" s="193" t="s">
        <v>133</v>
      </c>
      <c r="AU284" s="193" t="s">
        <v>83</v>
      </c>
      <c r="AY284" s="16" t="s">
        <v>131</v>
      </c>
      <c r="BE284" s="194">
        <f t="shared" si="4"/>
        <v>0</v>
      </c>
      <c r="BF284" s="194">
        <f t="shared" si="5"/>
        <v>0</v>
      </c>
      <c r="BG284" s="194">
        <f t="shared" si="6"/>
        <v>0</v>
      </c>
      <c r="BH284" s="194">
        <f t="shared" si="7"/>
        <v>0</v>
      </c>
      <c r="BI284" s="194">
        <f t="shared" si="8"/>
        <v>0</v>
      </c>
      <c r="BJ284" s="16" t="s">
        <v>8</v>
      </c>
      <c r="BK284" s="194">
        <f t="shared" si="9"/>
        <v>0</v>
      </c>
      <c r="BL284" s="16" t="s">
        <v>219</v>
      </c>
      <c r="BM284" s="193" t="s">
        <v>497</v>
      </c>
    </row>
    <row r="285" spans="1:65" s="2" customFormat="1" ht="16.5" customHeight="1">
      <c r="A285" s="33"/>
      <c r="B285" s="34"/>
      <c r="C285" s="181" t="s">
        <v>498</v>
      </c>
      <c r="D285" s="181" t="s">
        <v>133</v>
      </c>
      <c r="E285" s="182" t="s">
        <v>499</v>
      </c>
      <c r="F285" s="183" t="s">
        <v>500</v>
      </c>
      <c r="G285" s="184" t="s">
        <v>349</v>
      </c>
      <c r="H285" s="185">
        <v>4</v>
      </c>
      <c r="I285" s="186"/>
      <c r="J285" s="187">
        <f t="shared" si="0"/>
        <v>0</v>
      </c>
      <c r="K285" s="188"/>
      <c r="L285" s="38"/>
      <c r="M285" s="189" t="s">
        <v>1</v>
      </c>
      <c r="N285" s="190" t="s">
        <v>42</v>
      </c>
      <c r="O285" s="70"/>
      <c r="P285" s="191">
        <f t="shared" si="1"/>
        <v>0</v>
      </c>
      <c r="Q285" s="191">
        <v>0</v>
      </c>
      <c r="R285" s="191">
        <f t="shared" si="2"/>
        <v>0</v>
      </c>
      <c r="S285" s="191">
        <v>0</v>
      </c>
      <c r="T285" s="192">
        <f t="shared" si="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93" t="s">
        <v>219</v>
      </c>
      <c r="AT285" s="193" t="s">
        <v>133</v>
      </c>
      <c r="AU285" s="193" t="s">
        <v>83</v>
      </c>
      <c r="AY285" s="16" t="s">
        <v>131</v>
      </c>
      <c r="BE285" s="194">
        <f t="shared" si="4"/>
        <v>0</v>
      </c>
      <c r="BF285" s="194">
        <f t="shared" si="5"/>
        <v>0</v>
      </c>
      <c r="BG285" s="194">
        <f t="shared" si="6"/>
        <v>0</v>
      </c>
      <c r="BH285" s="194">
        <f t="shared" si="7"/>
        <v>0</v>
      </c>
      <c r="BI285" s="194">
        <f t="shared" si="8"/>
        <v>0</v>
      </c>
      <c r="BJ285" s="16" t="s">
        <v>8</v>
      </c>
      <c r="BK285" s="194">
        <f t="shared" si="9"/>
        <v>0</v>
      </c>
      <c r="BL285" s="16" t="s">
        <v>219</v>
      </c>
      <c r="BM285" s="193" t="s">
        <v>501</v>
      </c>
    </row>
    <row r="286" spans="1:65" s="2" customFormat="1" ht="16.5" customHeight="1">
      <c r="A286" s="33"/>
      <c r="B286" s="34"/>
      <c r="C286" s="181" t="s">
        <v>502</v>
      </c>
      <c r="D286" s="181" t="s">
        <v>133</v>
      </c>
      <c r="E286" s="182" t="s">
        <v>503</v>
      </c>
      <c r="F286" s="183" t="s">
        <v>504</v>
      </c>
      <c r="G286" s="184" t="s">
        <v>349</v>
      </c>
      <c r="H286" s="185">
        <v>3</v>
      </c>
      <c r="I286" s="186"/>
      <c r="J286" s="187">
        <f t="shared" si="0"/>
        <v>0</v>
      </c>
      <c r="K286" s="188"/>
      <c r="L286" s="38"/>
      <c r="M286" s="189" t="s">
        <v>1</v>
      </c>
      <c r="N286" s="190" t="s">
        <v>42</v>
      </c>
      <c r="O286" s="70"/>
      <c r="P286" s="191">
        <f t="shared" si="1"/>
        <v>0</v>
      </c>
      <c r="Q286" s="191">
        <v>0</v>
      </c>
      <c r="R286" s="191">
        <f t="shared" si="2"/>
        <v>0</v>
      </c>
      <c r="S286" s="191">
        <v>0</v>
      </c>
      <c r="T286" s="192">
        <f t="shared" si="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93" t="s">
        <v>219</v>
      </c>
      <c r="AT286" s="193" t="s">
        <v>133</v>
      </c>
      <c r="AU286" s="193" t="s">
        <v>83</v>
      </c>
      <c r="AY286" s="16" t="s">
        <v>131</v>
      </c>
      <c r="BE286" s="194">
        <f t="shared" si="4"/>
        <v>0</v>
      </c>
      <c r="BF286" s="194">
        <f t="shared" si="5"/>
        <v>0</v>
      </c>
      <c r="BG286" s="194">
        <f t="shared" si="6"/>
        <v>0</v>
      </c>
      <c r="BH286" s="194">
        <f t="shared" si="7"/>
        <v>0</v>
      </c>
      <c r="BI286" s="194">
        <f t="shared" si="8"/>
        <v>0</v>
      </c>
      <c r="BJ286" s="16" t="s">
        <v>8</v>
      </c>
      <c r="BK286" s="194">
        <f t="shared" si="9"/>
        <v>0</v>
      </c>
      <c r="BL286" s="16" t="s">
        <v>219</v>
      </c>
      <c r="BM286" s="193" t="s">
        <v>505</v>
      </c>
    </row>
    <row r="287" spans="1:65" s="2" customFormat="1" ht="21.75" customHeight="1">
      <c r="A287" s="33"/>
      <c r="B287" s="34"/>
      <c r="C287" s="181" t="s">
        <v>506</v>
      </c>
      <c r="D287" s="181" t="s">
        <v>133</v>
      </c>
      <c r="E287" s="182" t="s">
        <v>507</v>
      </c>
      <c r="F287" s="183" t="s">
        <v>508</v>
      </c>
      <c r="G287" s="184" t="s">
        <v>349</v>
      </c>
      <c r="H287" s="185">
        <v>7</v>
      </c>
      <c r="I287" s="186"/>
      <c r="J287" s="187">
        <f t="shared" si="0"/>
        <v>0</v>
      </c>
      <c r="K287" s="188"/>
      <c r="L287" s="38"/>
      <c r="M287" s="189" t="s">
        <v>1</v>
      </c>
      <c r="N287" s="190" t="s">
        <v>42</v>
      </c>
      <c r="O287" s="70"/>
      <c r="P287" s="191">
        <f t="shared" si="1"/>
        <v>0</v>
      </c>
      <c r="Q287" s="191">
        <v>0</v>
      </c>
      <c r="R287" s="191">
        <f t="shared" si="2"/>
        <v>0</v>
      </c>
      <c r="S287" s="191">
        <v>0</v>
      </c>
      <c r="T287" s="192">
        <f t="shared" si="3"/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3" t="s">
        <v>219</v>
      </c>
      <c r="AT287" s="193" t="s">
        <v>133</v>
      </c>
      <c r="AU287" s="193" t="s">
        <v>83</v>
      </c>
      <c r="AY287" s="16" t="s">
        <v>131</v>
      </c>
      <c r="BE287" s="194">
        <f t="shared" si="4"/>
        <v>0</v>
      </c>
      <c r="BF287" s="194">
        <f t="shared" si="5"/>
        <v>0</v>
      </c>
      <c r="BG287" s="194">
        <f t="shared" si="6"/>
        <v>0</v>
      </c>
      <c r="BH287" s="194">
        <f t="shared" si="7"/>
        <v>0</v>
      </c>
      <c r="BI287" s="194">
        <f t="shared" si="8"/>
        <v>0</v>
      </c>
      <c r="BJ287" s="16" t="s">
        <v>8</v>
      </c>
      <c r="BK287" s="194">
        <f t="shared" si="9"/>
        <v>0</v>
      </c>
      <c r="BL287" s="16" t="s">
        <v>219</v>
      </c>
      <c r="BM287" s="193" t="s">
        <v>509</v>
      </c>
    </row>
    <row r="288" spans="1:65" s="2" customFormat="1" ht="21.75" customHeight="1">
      <c r="A288" s="33"/>
      <c r="B288" s="34"/>
      <c r="C288" s="181" t="s">
        <v>510</v>
      </c>
      <c r="D288" s="181" t="s">
        <v>133</v>
      </c>
      <c r="E288" s="182" t="s">
        <v>511</v>
      </c>
      <c r="F288" s="183" t="s">
        <v>512</v>
      </c>
      <c r="G288" s="184" t="s">
        <v>349</v>
      </c>
      <c r="H288" s="185">
        <v>1</v>
      </c>
      <c r="I288" s="186"/>
      <c r="J288" s="187">
        <f t="shared" si="0"/>
        <v>0</v>
      </c>
      <c r="K288" s="188"/>
      <c r="L288" s="38"/>
      <c r="M288" s="189" t="s">
        <v>1</v>
      </c>
      <c r="N288" s="190" t="s">
        <v>42</v>
      </c>
      <c r="O288" s="70"/>
      <c r="P288" s="191">
        <f t="shared" si="1"/>
        <v>0</v>
      </c>
      <c r="Q288" s="191">
        <v>1.7000000000000001E-4</v>
      </c>
      <c r="R288" s="191">
        <f t="shared" si="2"/>
        <v>1.7000000000000001E-4</v>
      </c>
      <c r="S288" s="191">
        <v>0</v>
      </c>
      <c r="T288" s="192">
        <f t="shared" si="3"/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3" t="s">
        <v>219</v>
      </c>
      <c r="AT288" s="193" t="s">
        <v>133</v>
      </c>
      <c r="AU288" s="193" t="s">
        <v>83</v>
      </c>
      <c r="AY288" s="16" t="s">
        <v>131</v>
      </c>
      <c r="BE288" s="194">
        <f t="shared" si="4"/>
        <v>0</v>
      </c>
      <c r="BF288" s="194">
        <f t="shared" si="5"/>
        <v>0</v>
      </c>
      <c r="BG288" s="194">
        <f t="shared" si="6"/>
        <v>0</v>
      </c>
      <c r="BH288" s="194">
        <f t="shared" si="7"/>
        <v>0</v>
      </c>
      <c r="BI288" s="194">
        <f t="shared" si="8"/>
        <v>0</v>
      </c>
      <c r="BJ288" s="16" t="s">
        <v>8</v>
      </c>
      <c r="BK288" s="194">
        <f t="shared" si="9"/>
        <v>0</v>
      </c>
      <c r="BL288" s="16" t="s">
        <v>219</v>
      </c>
      <c r="BM288" s="193" t="s">
        <v>513</v>
      </c>
    </row>
    <row r="289" spans="1:65" s="2" customFormat="1" ht="21.75" customHeight="1">
      <c r="A289" s="33"/>
      <c r="B289" s="34"/>
      <c r="C289" s="181" t="s">
        <v>514</v>
      </c>
      <c r="D289" s="181" t="s">
        <v>133</v>
      </c>
      <c r="E289" s="182" t="s">
        <v>515</v>
      </c>
      <c r="F289" s="183" t="s">
        <v>516</v>
      </c>
      <c r="G289" s="184" t="s">
        <v>203</v>
      </c>
      <c r="H289" s="185">
        <v>4.8</v>
      </c>
      <c r="I289" s="186"/>
      <c r="J289" s="187">
        <f t="shared" si="0"/>
        <v>0</v>
      </c>
      <c r="K289" s="188"/>
      <c r="L289" s="38"/>
      <c r="M289" s="189" t="s">
        <v>1</v>
      </c>
      <c r="N289" s="190" t="s">
        <v>42</v>
      </c>
      <c r="O289" s="70"/>
      <c r="P289" s="191">
        <f t="shared" si="1"/>
        <v>0</v>
      </c>
      <c r="Q289" s="191">
        <v>0</v>
      </c>
      <c r="R289" s="191">
        <f t="shared" si="2"/>
        <v>0</v>
      </c>
      <c r="S289" s="191">
        <v>0</v>
      </c>
      <c r="T289" s="192">
        <f t="shared" si="3"/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93" t="s">
        <v>219</v>
      </c>
      <c r="AT289" s="193" t="s">
        <v>133</v>
      </c>
      <c r="AU289" s="193" t="s">
        <v>83</v>
      </c>
      <c r="AY289" s="16" t="s">
        <v>131</v>
      </c>
      <c r="BE289" s="194">
        <f t="shared" si="4"/>
        <v>0</v>
      </c>
      <c r="BF289" s="194">
        <f t="shared" si="5"/>
        <v>0</v>
      </c>
      <c r="BG289" s="194">
        <f t="shared" si="6"/>
        <v>0</v>
      </c>
      <c r="BH289" s="194">
        <f t="shared" si="7"/>
        <v>0</v>
      </c>
      <c r="BI289" s="194">
        <f t="shared" si="8"/>
        <v>0</v>
      </c>
      <c r="BJ289" s="16" t="s">
        <v>8</v>
      </c>
      <c r="BK289" s="194">
        <f t="shared" si="9"/>
        <v>0</v>
      </c>
      <c r="BL289" s="16" t="s">
        <v>219</v>
      </c>
      <c r="BM289" s="193" t="s">
        <v>517</v>
      </c>
    </row>
    <row r="290" spans="1:65" s="13" customFormat="1" ht="11.25">
      <c r="B290" s="195"/>
      <c r="C290" s="196"/>
      <c r="D290" s="197" t="s">
        <v>139</v>
      </c>
      <c r="E290" s="198" t="s">
        <v>1</v>
      </c>
      <c r="F290" s="199" t="s">
        <v>518</v>
      </c>
      <c r="G290" s="196"/>
      <c r="H290" s="200">
        <v>4.8</v>
      </c>
      <c r="I290" s="201"/>
      <c r="J290" s="196"/>
      <c r="K290" s="196"/>
      <c r="L290" s="202"/>
      <c r="M290" s="203"/>
      <c r="N290" s="204"/>
      <c r="O290" s="204"/>
      <c r="P290" s="204"/>
      <c r="Q290" s="204"/>
      <c r="R290" s="204"/>
      <c r="S290" s="204"/>
      <c r="T290" s="205"/>
      <c r="AT290" s="206" t="s">
        <v>139</v>
      </c>
      <c r="AU290" s="206" t="s">
        <v>83</v>
      </c>
      <c r="AV290" s="13" t="s">
        <v>83</v>
      </c>
      <c r="AW290" s="13" t="s">
        <v>33</v>
      </c>
      <c r="AX290" s="13" t="s">
        <v>77</v>
      </c>
      <c r="AY290" s="206" t="s">
        <v>131</v>
      </c>
    </row>
    <row r="291" spans="1:65" s="2" customFormat="1" ht="21.75" customHeight="1">
      <c r="A291" s="33"/>
      <c r="B291" s="34"/>
      <c r="C291" s="181" t="s">
        <v>519</v>
      </c>
      <c r="D291" s="181" t="s">
        <v>133</v>
      </c>
      <c r="E291" s="182" t="s">
        <v>520</v>
      </c>
      <c r="F291" s="183" t="s">
        <v>521</v>
      </c>
      <c r="G291" s="184" t="s">
        <v>522</v>
      </c>
      <c r="H291" s="185">
        <v>1</v>
      </c>
      <c r="I291" s="186"/>
      <c r="J291" s="187">
        <f>ROUND(I291*H291,0)</f>
        <v>0</v>
      </c>
      <c r="K291" s="188"/>
      <c r="L291" s="38"/>
      <c r="M291" s="189" t="s">
        <v>1</v>
      </c>
      <c r="N291" s="190" t="s">
        <v>42</v>
      </c>
      <c r="O291" s="70"/>
      <c r="P291" s="191">
        <f>O291*H291</f>
        <v>0</v>
      </c>
      <c r="Q291" s="191">
        <v>0</v>
      </c>
      <c r="R291" s="191">
        <f>Q291*H291</f>
        <v>0</v>
      </c>
      <c r="S291" s="191">
        <v>0</v>
      </c>
      <c r="T291" s="192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93" t="s">
        <v>219</v>
      </c>
      <c r="AT291" s="193" t="s">
        <v>133</v>
      </c>
      <c r="AU291" s="193" t="s">
        <v>83</v>
      </c>
      <c r="AY291" s="16" t="s">
        <v>131</v>
      </c>
      <c r="BE291" s="194">
        <f>IF(N291="základní",J291,0)</f>
        <v>0</v>
      </c>
      <c r="BF291" s="194">
        <f>IF(N291="snížená",J291,0)</f>
        <v>0</v>
      </c>
      <c r="BG291" s="194">
        <f>IF(N291="zákl. přenesená",J291,0)</f>
        <v>0</v>
      </c>
      <c r="BH291" s="194">
        <f>IF(N291="sníž. přenesená",J291,0)</f>
        <v>0</v>
      </c>
      <c r="BI291" s="194">
        <f>IF(N291="nulová",J291,0)</f>
        <v>0</v>
      </c>
      <c r="BJ291" s="16" t="s">
        <v>8</v>
      </c>
      <c r="BK291" s="194">
        <f>ROUND(I291*H291,0)</f>
        <v>0</v>
      </c>
      <c r="BL291" s="16" t="s">
        <v>219</v>
      </c>
      <c r="BM291" s="193" t="s">
        <v>523</v>
      </c>
    </row>
    <row r="292" spans="1:65" s="2" customFormat="1" ht="21.75" customHeight="1">
      <c r="A292" s="33"/>
      <c r="B292" s="34"/>
      <c r="C292" s="181" t="s">
        <v>524</v>
      </c>
      <c r="D292" s="181" t="s">
        <v>133</v>
      </c>
      <c r="E292" s="182" t="s">
        <v>525</v>
      </c>
      <c r="F292" s="183" t="s">
        <v>526</v>
      </c>
      <c r="G292" s="184" t="s">
        <v>152</v>
      </c>
      <c r="H292" s="185">
        <v>6.0000000000000001E-3</v>
      </c>
      <c r="I292" s="186"/>
      <c r="J292" s="187">
        <f>ROUND(I292*H292,0)</f>
        <v>0</v>
      </c>
      <c r="K292" s="188"/>
      <c r="L292" s="38"/>
      <c r="M292" s="189" t="s">
        <v>1</v>
      </c>
      <c r="N292" s="190" t="s">
        <v>42</v>
      </c>
      <c r="O292" s="70"/>
      <c r="P292" s="191">
        <f>O292*H292</f>
        <v>0</v>
      </c>
      <c r="Q292" s="191">
        <v>0</v>
      </c>
      <c r="R292" s="191">
        <f>Q292*H292</f>
        <v>0</v>
      </c>
      <c r="S292" s="191">
        <v>0</v>
      </c>
      <c r="T292" s="192">
        <f>S292*H292</f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93" t="s">
        <v>219</v>
      </c>
      <c r="AT292" s="193" t="s">
        <v>133</v>
      </c>
      <c r="AU292" s="193" t="s">
        <v>83</v>
      </c>
      <c r="AY292" s="16" t="s">
        <v>131</v>
      </c>
      <c r="BE292" s="194">
        <f>IF(N292="základní",J292,0)</f>
        <v>0</v>
      </c>
      <c r="BF292" s="194">
        <f>IF(N292="snížená",J292,0)</f>
        <v>0</v>
      </c>
      <c r="BG292" s="194">
        <f>IF(N292="zákl. přenesená",J292,0)</f>
        <v>0</v>
      </c>
      <c r="BH292" s="194">
        <f>IF(N292="sníž. přenesená",J292,0)</f>
        <v>0</v>
      </c>
      <c r="BI292" s="194">
        <f>IF(N292="nulová",J292,0)</f>
        <v>0</v>
      </c>
      <c r="BJ292" s="16" t="s">
        <v>8</v>
      </c>
      <c r="BK292" s="194">
        <f>ROUND(I292*H292,0)</f>
        <v>0</v>
      </c>
      <c r="BL292" s="16" t="s">
        <v>219</v>
      </c>
      <c r="BM292" s="193" t="s">
        <v>527</v>
      </c>
    </row>
    <row r="293" spans="1:65" s="2" customFormat="1" ht="21.75" customHeight="1">
      <c r="A293" s="33"/>
      <c r="B293" s="34"/>
      <c r="C293" s="181" t="s">
        <v>528</v>
      </c>
      <c r="D293" s="181" t="s">
        <v>133</v>
      </c>
      <c r="E293" s="182" t="s">
        <v>529</v>
      </c>
      <c r="F293" s="183" t="s">
        <v>530</v>
      </c>
      <c r="G293" s="184" t="s">
        <v>152</v>
      </c>
      <c r="H293" s="185">
        <v>6.0000000000000001E-3</v>
      </c>
      <c r="I293" s="186"/>
      <c r="J293" s="187">
        <f>ROUND(I293*H293,0)</f>
        <v>0</v>
      </c>
      <c r="K293" s="188"/>
      <c r="L293" s="38"/>
      <c r="M293" s="189" t="s">
        <v>1</v>
      </c>
      <c r="N293" s="190" t="s">
        <v>42</v>
      </c>
      <c r="O293" s="70"/>
      <c r="P293" s="191">
        <f>O293*H293</f>
        <v>0</v>
      </c>
      <c r="Q293" s="191">
        <v>0</v>
      </c>
      <c r="R293" s="191">
        <f>Q293*H293</f>
        <v>0</v>
      </c>
      <c r="S293" s="191">
        <v>0</v>
      </c>
      <c r="T293" s="192">
        <f>S293*H293</f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3" t="s">
        <v>219</v>
      </c>
      <c r="AT293" s="193" t="s">
        <v>133</v>
      </c>
      <c r="AU293" s="193" t="s">
        <v>83</v>
      </c>
      <c r="AY293" s="16" t="s">
        <v>131</v>
      </c>
      <c r="BE293" s="194">
        <f>IF(N293="základní",J293,0)</f>
        <v>0</v>
      </c>
      <c r="BF293" s="194">
        <f>IF(N293="snížená",J293,0)</f>
        <v>0</v>
      </c>
      <c r="BG293" s="194">
        <f>IF(N293="zákl. přenesená",J293,0)</f>
        <v>0</v>
      </c>
      <c r="BH293" s="194">
        <f>IF(N293="sníž. přenesená",J293,0)</f>
        <v>0</v>
      </c>
      <c r="BI293" s="194">
        <f>IF(N293="nulová",J293,0)</f>
        <v>0</v>
      </c>
      <c r="BJ293" s="16" t="s">
        <v>8</v>
      </c>
      <c r="BK293" s="194">
        <f>ROUND(I293*H293,0)</f>
        <v>0</v>
      </c>
      <c r="BL293" s="16" t="s">
        <v>219</v>
      </c>
      <c r="BM293" s="193" t="s">
        <v>531</v>
      </c>
    </row>
    <row r="294" spans="1:65" s="12" customFormat="1" ht="22.9" customHeight="1">
      <c r="B294" s="165"/>
      <c r="C294" s="166"/>
      <c r="D294" s="167" t="s">
        <v>76</v>
      </c>
      <c r="E294" s="179" t="s">
        <v>532</v>
      </c>
      <c r="F294" s="179" t="s">
        <v>533</v>
      </c>
      <c r="G294" s="166"/>
      <c r="H294" s="166"/>
      <c r="I294" s="169"/>
      <c r="J294" s="180">
        <f>BK294</f>
        <v>0</v>
      </c>
      <c r="K294" s="166"/>
      <c r="L294" s="171"/>
      <c r="M294" s="172"/>
      <c r="N294" s="173"/>
      <c r="O294" s="173"/>
      <c r="P294" s="174">
        <f>SUM(P295:P313)</f>
        <v>0</v>
      </c>
      <c r="Q294" s="173"/>
      <c r="R294" s="174">
        <f>SUM(R295:R313)</f>
        <v>3.3065000000000004E-2</v>
      </c>
      <c r="S294" s="173"/>
      <c r="T294" s="175">
        <f>SUM(T295:T313)</f>
        <v>0</v>
      </c>
      <c r="AR294" s="176" t="s">
        <v>83</v>
      </c>
      <c r="AT294" s="177" t="s">
        <v>76</v>
      </c>
      <c r="AU294" s="177" t="s">
        <v>8</v>
      </c>
      <c r="AY294" s="176" t="s">
        <v>131</v>
      </c>
      <c r="BK294" s="178">
        <f>SUM(BK295:BK313)</f>
        <v>0</v>
      </c>
    </row>
    <row r="295" spans="1:65" s="2" customFormat="1" ht="21.75" customHeight="1">
      <c r="A295" s="33"/>
      <c r="B295" s="34"/>
      <c r="C295" s="181" t="s">
        <v>534</v>
      </c>
      <c r="D295" s="181" t="s">
        <v>133</v>
      </c>
      <c r="E295" s="182" t="s">
        <v>535</v>
      </c>
      <c r="F295" s="183" t="s">
        <v>536</v>
      </c>
      <c r="G295" s="184" t="s">
        <v>203</v>
      </c>
      <c r="H295" s="185">
        <v>2.5</v>
      </c>
      <c r="I295" s="186"/>
      <c r="J295" s="187">
        <f>ROUND(I295*H295,0)</f>
        <v>0</v>
      </c>
      <c r="K295" s="188"/>
      <c r="L295" s="38"/>
      <c r="M295" s="189" t="s">
        <v>1</v>
      </c>
      <c r="N295" s="190" t="s">
        <v>42</v>
      </c>
      <c r="O295" s="70"/>
      <c r="P295" s="191">
        <f>O295*H295</f>
        <v>0</v>
      </c>
      <c r="Q295" s="191">
        <v>7.2999999999999996E-4</v>
      </c>
      <c r="R295" s="191">
        <f>Q295*H295</f>
        <v>1.8249999999999998E-3</v>
      </c>
      <c r="S295" s="191">
        <v>0</v>
      </c>
      <c r="T295" s="192">
        <f>S295*H295</f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3" t="s">
        <v>219</v>
      </c>
      <c r="AT295" s="193" t="s">
        <v>133</v>
      </c>
      <c r="AU295" s="193" t="s">
        <v>83</v>
      </c>
      <c r="AY295" s="16" t="s">
        <v>131</v>
      </c>
      <c r="BE295" s="194">
        <f>IF(N295="základní",J295,0)</f>
        <v>0</v>
      </c>
      <c r="BF295" s="194">
        <f>IF(N295="snížená",J295,0)</f>
        <v>0</v>
      </c>
      <c r="BG295" s="194">
        <f>IF(N295="zákl. přenesená",J295,0)</f>
        <v>0</v>
      </c>
      <c r="BH295" s="194">
        <f>IF(N295="sníž. přenesená",J295,0)</f>
        <v>0</v>
      </c>
      <c r="BI295" s="194">
        <f>IF(N295="nulová",J295,0)</f>
        <v>0</v>
      </c>
      <c r="BJ295" s="16" t="s">
        <v>8</v>
      </c>
      <c r="BK295" s="194">
        <f>ROUND(I295*H295,0)</f>
        <v>0</v>
      </c>
      <c r="BL295" s="16" t="s">
        <v>219</v>
      </c>
      <c r="BM295" s="193" t="s">
        <v>537</v>
      </c>
    </row>
    <row r="296" spans="1:65" s="2" customFormat="1" ht="21.75" customHeight="1">
      <c r="A296" s="33"/>
      <c r="B296" s="34"/>
      <c r="C296" s="181" t="s">
        <v>538</v>
      </c>
      <c r="D296" s="181" t="s">
        <v>133</v>
      </c>
      <c r="E296" s="182" t="s">
        <v>539</v>
      </c>
      <c r="F296" s="183" t="s">
        <v>540</v>
      </c>
      <c r="G296" s="184" t="s">
        <v>203</v>
      </c>
      <c r="H296" s="185">
        <v>8.5</v>
      </c>
      <c r="I296" s="186"/>
      <c r="J296" s="187">
        <f>ROUND(I296*H296,0)</f>
        <v>0</v>
      </c>
      <c r="K296" s="188"/>
      <c r="L296" s="38"/>
      <c r="M296" s="189" t="s">
        <v>1</v>
      </c>
      <c r="N296" s="190" t="s">
        <v>42</v>
      </c>
      <c r="O296" s="70"/>
      <c r="P296" s="191">
        <f>O296*H296</f>
        <v>0</v>
      </c>
      <c r="Q296" s="191">
        <v>9.7999999999999997E-4</v>
      </c>
      <c r="R296" s="191">
        <f>Q296*H296</f>
        <v>8.3300000000000006E-3</v>
      </c>
      <c r="S296" s="191">
        <v>0</v>
      </c>
      <c r="T296" s="192">
        <f>S296*H296</f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3" t="s">
        <v>219</v>
      </c>
      <c r="AT296" s="193" t="s">
        <v>133</v>
      </c>
      <c r="AU296" s="193" t="s">
        <v>83</v>
      </c>
      <c r="AY296" s="16" t="s">
        <v>131</v>
      </c>
      <c r="BE296" s="194">
        <f>IF(N296="základní",J296,0)</f>
        <v>0</v>
      </c>
      <c r="BF296" s="194">
        <f>IF(N296="snížená",J296,0)</f>
        <v>0</v>
      </c>
      <c r="BG296" s="194">
        <f>IF(N296="zákl. přenesená",J296,0)</f>
        <v>0</v>
      </c>
      <c r="BH296" s="194">
        <f>IF(N296="sníž. přenesená",J296,0)</f>
        <v>0</v>
      </c>
      <c r="BI296" s="194">
        <f>IF(N296="nulová",J296,0)</f>
        <v>0</v>
      </c>
      <c r="BJ296" s="16" t="s">
        <v>8</v>
      </c>
      <c r="BK296" s="194">
        <f>ROUND(I296*H296,0)</f>
        <v>0</v>
      </c>
      <c r="BL296" s="16" t="s">
        <v>219</v>
      </c>
      <c r="BM296" s="193" t="s">
        <v>541</v>
      </c>
    </row>
    <row r="297" spans="1:65" s="2" customFormat="1" ht="21.75" customHeight="1">
      <c r="A297" s="33"/>
      <c r="B297" s="34"/>
      <c r="C297" s="181" t="s">
        <v>542</v>
      </c>
      <c r="D297" s="181" t="s">
        <v>133</v>
      </c>
      <c r="E297" s="182" t="s">
        <v>543</v>
      </c>
      <c r="F297" s="183" t="s">
        <v>544</v>
      </c>
      <c r="G297" s="184" t="s">
        <v>203</v>
      </c>
      <c r="H297" s="185">
        <v>11</v>
      </c>
      <c r="I297" s="186"/>
      <c r="J297" s="187">
        <f>ROUND(I297*H297,0)</f>
        <v>0</v>
      </c>
      <c r="K297" s="188"/>
      <c r="L297" s="38"/>
      <c r="M297" s="189" t="s">
        <v>1</v>
      </c>
      <c r="N297" s="190" t="s">
        <v>42</v>
      </c>
      <c r="O297" s="70"/>
      <c r="P297" s="191">
        <f>O297*H297</f>
        <v>0</v>
      </c>
      <c r="Q297" s="191">
        <v>1.2999999999999999E-3</v>
      </c>
      <c r="R297" s="191">
        <f>Q297*H297</f>
        <v>1.43E-2</v>
      </c>
      <c r="S297" s="191">
        <v>0</v>
      </c>
      <c r="T297" s="192">
        <f>S297*H297</f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3" t="s">
        <v>219</v>
      </c>
      <c r="AT297" s="193" t="s">
        <v>133</v>
      </c>
      <c r="AU297" s="193" t="s">
        <v>83</v>
      </c>
      <c r="AY297" s="16" t="s">
        <v>131</v>
      </c>
      <c r="BE297" s="194">
        <f>IF(N297="základní",J297,0)</f>
        <v>0</v>
      </c>
      <c r="BF297" s="194">
        <f>IF(N297="snížená",J297,0)</f>
        <v>0</v>
      </c>
      <c r="BG297" s="194">
        <f>IF(N297="zákl. přenesená",J297,0)</f>
        <v>0</v>
      </c>
      <c r="BH297" s="194">
        <f>IF(N297="sníž. přenesená",J297,0)</f>
        <v>0</v>
      </c>
      <c r="BI297" s="194">
        <f>IF(N297="nulová",J297,0)</f>
        <v>0</v>
      </c>
      <c r="BJ297" s="16" t="s">
        <v>8</v>
      </c>
      <c r="BK297" s="194">
        <f>ROUND(I297*H297,0)</f>
        <v>0</v>
      </c>
      <c r="BL297" s="16" t="s">
        <v>219</v>
      </c>
      <c r="BM297" s="193" t="s">
        <v>545</v>
      </c>
    </row>
    <row r="298" spans="1:65" s="2" customFormat="1" ht="33" customHeight="1">
      <c r="A298" s="33"/>
      <c r="B298" s="34"/>
      <c r="C298" s="181" t="s">
        <v>546</v>
      </c>
      <c r="D298" s="181" t="s">
        <v>133</v>
      </c>
      <c r="E298" s="182" t="s">
        <v>547</v>
      </c>
      <c r="F298" s="183" t="s">
        <v>548</v>
      </c>
      <c r="G298" s="184" t="s">
        <v>203</v>
      </c>
      <c r="H298" s="185">
        <v>2.5</v>
      </c>
      <c r="I298" s="186"/>
      <c r="J298" s="187">
        <f>ROUND(I298*H298,0)</f>
        <v>0</v>
      </c>
      <c r="K298" s="188"/>
      <c r="L298" s="38"/>
      <c r="M298" s="189" t="s">
        <v>1</v>
      </c>
      <c r="N298" s="190" t="s">
        <v>42</v>
      </c>
      <c r="O298" s="70"/>
      <c r="P298" s="191">
        <f>O298*H298</f>
        <v>0</v>
      </c>
      <c r="Q298" s="191">
        <v>6.9999999999999994E-5</v>
      </c>
      <c r="R298" s="191">
        <f>Q298*H298</f>
        <v>1.7499999999999997E-4</v>
      </c>
      <c r="S298" s="191">
        <v>0</v>
      </c>
      <c r="T298" s="192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93" t="s">
        <v>219</v>
      </c>
      <c r="AT298" s="193" t="s">
        <v>133</v>
      </c>
      <c r="AU298" s="193" t="s">
        <v>83</v>
      </c>
      <c r="AY298" s="16" t="s">
        <v>131</v>
      </c>
      <c r="BE298" s="194">
        <f>IF(N298="základní",J298,0)</f>
        <v>0</v>
      </c>
      <c r="BF298" s="194">
        <f>IF(N298="snížená",J298,0)</f>
        <v>0</v>
      </c>
      <c r="BG298" s="194">
        <f>IF(N298="zákl. přenesená",J298,0)</f>
        <v>0</v>
      </c>
      <c r="BH298" s="194">
        <f>IF(N298="sníž. přenesená",J298,0)</f>
        <v>0</v>
      </c>
      <c r="BI298" s="194">
        <f>IF(N298="nulová",J298,0)</f>
        <v>0</v>
      </c>
      <c r="BJ298" s="16" t="s">
        <v>8</v>
      </c>
      <c r="BK298" s="194">
        <f>ROUND(I298*H298,0)</f>
        <v>0</v>
      </c>
      <c r="BL298" s="16" t="s">
        <v>219</v>
      </c>
      <c r="BM298" s="193" t="s">
        <v>549</v>
      </c>
    </row>
    <row r="299" spans="1:65" s="2" customFormat="1" ht="33" customHeight="1">
      <c r="A299" s="33"/>
      <c r="B299" s="34"/>
      <c r="C299" s="181" t="s">
        <v>550</v>
      </c>
      <c r="D299" s="181" t="s">
        <v>133</v>
      </c>
      <c r="E299" s="182" t="s">
        <v>551</v>
      </c>
      <c r="F299" s="183" t="s">
        <v>552</v>
      </c>
      <c r="G299" s="184" t="s">
        <v>203</v>
      </c>
      <c r="H299" s="185">
        <v>19.5</v>
      </c>
      <c r="I299" s="186"/>
      <c r="J299" s="187">
        <f>ROUND(I299*H299,0)</f>
        <v>0</v>
      </c>
      <c r="K299" s="188"/>
      <c r="L299" s="38"/>
      <c r="M299" s="189" t="s">
        <v>1</v>
      </c>
      <c r="N299" s="190" t="s">
        <v>42</v>
      </c>
      <c r="O299" s="70"/>
      <c r="P299" s="191">
        <f>O299*H299</f>
        <v>0</v>
      </c>
      <c r="Q299" s="191">
        <v>9.0000000000000006E-5</v>
      </c>
      <c r="R299" s="191">
        <f>Q299*H299</f>
        <v>1.755E-3</v>
      </c>
      <c r="S299" s="191">
        <v>0</v>
      </c>
      <c r="T299" s="192">
        <f>S299*H299</f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3" t="s">
        <v>219</v>
      </c>
      <c r="AT299" s="193" t="s">
        <v>133</v>
      </c>
      <c r="AU299" s="193" t="s">
        <v>83</v>
      </c>
      <c r="AY299" s="16" t="s">
        <v>131</v>
      </c>
      <c r="BE299" s="194">
        <f>IF(N299="základní",J299,0)</f>
        <v>0</v>
      </c>
      <c r="BF299" s="194">
        <f>IF(N299="snížená",J299,0)</f>
        <v>0</v>
      </c>
      <c r="BG299" s="194">
        <f>IF(N299="zákl. přenesená",J299,0)</f>
        <v>0</v>
      </c>
      <c r="BH299" s="194">
        <f>IF(N299="sníž. přenesená",J299,0)</f>
        <v>0</v>
      </c>
      <c r="BI299" s="194">
        <f>IF(N299="nulová",J299,0)</f>
        <v>0</v>
      </c>
      <c r="BJ299" s="16" t="s">
        <v>8</v>
      </c>
      <c r="BK299" s="194">
        <f>ROUND(I299*H299,0)</f>
        <v>0</v>
      </c>
      <c r="BL299" s="16" t="s">
        <v>219</v>
      </c>
      <c r="BM299" s="193" t="s">
        <v>553</v>
      </c>
    </row>
    <row r="300" spans="1:65" s="13" customFormat="1" ht="11.25">
      <c r="B300" s="195"/>
      <c r="C300" s="196"/>
      <c r="D300" s="197" t="s">
        <v>139</v>
      </c>
      <c r="E300" s="198" t="s">
        <v>1</v>
      </c>
      <c r="F300" s="199" t="s">
        <v>554</v>
      </c>
      <c r="G300" s="196"/>
      <c r="H300" s="200">
        <v>19.5</v>
      </c>
      <c r="I300" s="201"/>
      <c r="J300" s="196"/>
      <c r="K300" s="196"/>
      <c r="L300" s="202"/>
      <c r="M300" s="203"/>
      <c r="N300" s="204"/>
      <c r="O300" s="204"/>
      <c r="P300" s="204"/>
      <c r="Q300" s="204"/>
      <c r="R300" s="204"/>
      <c r="S300" s="204"/>
      <c r="T300" s="205"/>
      <c r="AT300" s="206" t="s">
        <v>139</v>
      </c>
      <c r="AU300" s="206" t="s">
        <v>83</v>
      </c>
      <c r="AV300" s="13" t="s">
        <v>83</v>
      </c>
      <c r="AW300" s="13" t="s">
        <v>33</v>
      </c>
      <c r="AX300" s="13" t="s">
        <v>77</v>
      </c>
      <c r="AY300" s="206" t="s">
        <v>131</v>
      </c>
    </row>
    <row r="301" spans="1:65" s="2" customFormat="1" ht="16.5" customHeight="1">
      <c r="A301" s="33"/>
      <c r="B301" s="34"/>
      <c r="C301" s="181" t="s">
        <v>555</v>
      </c>
      <c r="D301" s="181" t="s">
        <v>133</v>
      </c>
      <c r="E301" s="182" t="s">
        <v>556</v>
      </c>
      <c r="F301" s="183" t="s">
        <v>557</v>
      </c>
      <c r="G301" s="184" t="s">
        <v>349</v>
      </c>
      <c r="H301" s="185">
        <v>21</v>
      </c>
      <c r="I301" s="186"/>
      <c r="J301" s="187">
        <f>ROUND(I301*H301,0)</f>
        <v>0</v>
      </c>
      <c r="K301" s="188"/>
      <c r="L301" s="38"/>
      <c r="M301" s="189" t="s">
        <v>1</v>
      </c>
      <c r="N301" s="190" t="s">
        <v>42</v>
      </c>
      <c r="O301" s="70"/>
      <c r="P301" s="191">
        <f>O301*H301</f>
        <v>0</v>
      </c>
      <c r="Q301" s="191">
        <v>0</v>
      </c>
      <c r="R301" s="191">
        <f>Q301*H301</f>
        <v>0</v>
      </c>
      <c r="S301" s="191">
        <v>0</v>
      </c>
      <c r="T301" s="192">
        <f>S301*H301</f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3" t="s">
        <v>219</v>
      </c>
      <c r="AT301" s="193" t="s">
        <v>133</v>
      </c>
      <c r="AU301" s="193" t="s">
        <v>83</v>
      </c>
      <c r="AY301" s="16" t="s">
        <v>131</v>
      </c>
      <c r="BE301" s="194">
        <f>IF(N301="základní",J301,0)</f>
        <v>0</v>
      </c>
      <c r="BF301" s="194">
        <f>IF(N301="snížená",J301,0)</f>
        <v>0</v>
      </c>
      <c r="BG301" s="194">
        <f>IF(N301="zákl. přenesená",J301,0)</f>
        <v>0</v>
      </c>
      <c r="BH301" s="194">
        <f>IF(N301="sníž. přenesená",J301,0)</f>
        <v>0</v>
      </c>
      <c r="BI301" s="194">
        <f>IF(N301="nulová",J301,0)</f>
        <v>0</v>
      </c>
      <c r="BJ301" s="16" t="s">
        <v>8</v>
      </c>
      <c r="BK301" s="194">
        <f>ROUND(I301*H301,0)</f>
        <v>0</v>
      </c>
      <c r="BL301" s="16" t="s">
        <v>219</v>
      </c>
      <c r="BM301" s="193" t="s">
        <v>558</v>
      </c>
    </row>
    <row r="302" spans="1:65" s="13" customFormat="1" ht="11.25">
      <c r="B302" s="195"/>
      <c r="C302" s="196"/>
      <c r="D302" s="197" t="s">
        <v>139</v>
      </c>
      <c r="E302" s="198" t="s">
        <v>1</v>
      </c>
      <c r="F302" s="199" t="s">
        <v>559</v>
      </c>
      <c r="G302" s="196"/>
      <c r="H302" s="200">
        <v>6</v>
      </c>
      <c r="I302" s="201"/>
      <c r="J302" s="196"/>
      <c r="K302" s="196"/>
      <c r="L302" s="202"/>
      <c r="M302" s="203"/>
      <c r="N302" s="204"/>
      <c r="O302" s="204"/>
      <c r="P302" s="204"/>
      <c r="Q302" s="204"/>
      <c r="R302" s="204"/>
      <c r="S302" s="204"/>
      <c r="T302" s="205"/>
      <c r="AT302" s="206" t="s">
        <v>139</v>
      </c>
      <c r="AU302" s="206" t="s">
        <v>83</v>
      </c>
      <c r="AV302" s="13" t="s">
        <v>83</v>
      </c>
      <c r="AW302" s="13" t="s">
        <v>33</v>
      </c>
      <c r="AX302" s="13" t="s">
        <v>77</v>
      </c>
      <c r="AY302" s="206" t="s">
        <v>131</v>
      </c>
    </row>
    <row r="303" spans="1:65" s="13" customFormat="1" ht="11.25">
      <c r="B303" s="195"/>
      <c r="C303" s="196"/>
      <c r="D303" s="197" t="s">
        <v>139</v>
      </c>
      <c r="E303" s="198" t="s">
        <v>1</v>
      </c>
      <c r="F303" s="199" t="s">
        <v>560</v>
      </c>
      <c r="G303" s="196"/>
      <c r="H303" s="200">
        <v>1</v>
      </c>
      <c r="I303" s="201"/>
      <c r="J303" s="196"/>
      <c r="K303" s="196"/>
      <c r="L303" s="202"/>
      <c r="M303" s="203"/>
      <c r="N303" s="204"/>
      <c r="O303" s="204"/>
      <c r="P303" s="204"/>
      <c r="Q303" s="204"/>
      <c r="R303" s="204"/>
      <c r="S303" s="204"/>
      <c r="T303" s="205"/>
      <c r="AT303" s="206" t="s">
        <v>139</v>
      </c>
      <c r="AU303" s="206" t="s">
        <v>83</v>
      </c>
      <c r="AV303" s="13" t="s">
        <v>83</v>
      </c>
      <c r="AW303" s="13" t="s">
        <v>33</v>
      </c>
      <c r="AX303" s="13" t="s">
        <v>77</v>
      </c>
      <c r="AY303" s="206" t="s">
        <v>131</v>
      </c>
    </row>
    <row r="304" spans="1:65" s="13" customFormat="1" ht="11.25">
      <c r="B304" s="195"/>
      <c r="C304" s="196"/>
      <c r="D304" s="197" t="s">
        <v>139</v>
      </c>
      <c r="E304" s="198" t="s">
        <v>1</v>
      </c>
      <c r="F304" s="199" t="s">
        <v>561</v>
      </c>
      <c r="G304" s="196"/>
      <c r="H304" s="200">
        <v>2</v>
      </c>
      <c r="I304" s="201"/>
      <c r="J304" s="196"/>
      <c r="K304" s="196"/>
      <c r="L304" s="202"/>
      <c r="M304" s="203"/>
      <c r="N304" s="204"/>
      <c r="O304" s="204"/>
      <c r="P304" s="204"/>
      <c r="Q304" s="204"/>
      <c r="R304" s="204"/>
      <c r="S304" s="204"/>
      <c r="T304" s="205"/>
      <c r="AT304" s="206" t="s">
        <v>139</v>
      </c>
      <c r="AU304" s="206" t="s">
        <v>83</v>
      </c>
      <c r="AV304" s="13" t="s">
        <v>83</v>
      </c>
      <c r="AW304" s="13" t="s">
        <v>33</v>
      </c>
      <c r="AX304" s="13" t="s">
        <v>77</v>
      </c>
      <c r="AY304" s="206" t="s">
        <v>131</v>
      </c>
    </row>
    <row r="305" spans="1:65" s="13" customFormat="1" ht="11.25">
      <c r="B305" s="195"/>
      <c r="C305" s="196"/>
      <c r="D305" s="197" t="s">
        <v>139</v>
      </c>
      <c r="E305" s="198" t="s">
        <v>1</v>
      </c>
      <c r="F305" s="199" t="s">
        <v>562</v>
      </c>
      <c r="G305" s="196"/>
      <c r="H305" s="200">
        <v>12</v>
      </c>
      <c r="I305" s="201"/>
      <c r="J305" s="196"/>
      <c r="K305" s="196"/>
      <c r="L305" s="202"/>
      <c r="M305" s="203"/>
      <c r="N305" s="204"/>
      <c r="O305" s="204"/>
      <c r="P305" s="204"/>
      <c r="Q305" s="204"/>
      <c r="R305" s="204"/>
      <c r="S305" s="204"/>
      <c r="T305" s="205"/>
      <c r="AT305" s="206" t="s">
        <v>139</v>
      </c>
      <c r="AU305" s="206" t="s">
        <v>83</v>
      </c>
      <c r="AV305" s="13" t="s">
        <v>83</v>
      </c>
      <c r="AW305" s="13" t="s">
        <v>33</v>
      </c>
      <c r="AX305" s="13" t="s">
        <v>77</v>
      </c>
      <c r="AY305" s="206" t="s">
        <v>131</v>
      </c>
    </row>
    <row r="306" spans="1:65" s="2" customFormat="1" ht="16.5" customHeight="1">
      <c r="A306" s="33"/>
      <c r="B306" s="34"/>
      <c r="C306" s="181" t="s">
        <v>563</v>
      </c>
      <c r="D306" s="181" t="s">
        <v>133</v>
      </c>
      <c r="E306" s="182" t="s">
        <v>564</v>
      </c>
      <c r="F306" s="183" t="s">
        <v>565</v>
      </c>
      <c r="G306" s="184" t="s">
        <v>349</v>
      </c>
      <c r="H306" s="185">
        <v>4</v>
      </c>
      <c r="I306" s="186"/>
      <c r="J306" s="187">
        <f>ROUND(I306*H306,0)</f>
        <v>0</v>
      </c>
      <c r="K306" s="188"/>
      <c r="L306" s="38"/>
      <c r="M306" s="189" t="s">
        <v>1</v>
      </c>
      <c r="N306" s="190" t="s">
        <v>42</v>
      </c>
      <c r="O306" s="70"/>
      <c r="P306" s="191">
        <f>O306*H306</f>
        <v>0</v>
      </c>
      <c r="Q306" s="191">
        <v>5.6999999999999998E-4</v>
      </c>
      <c r="R306" s="191">
        <f>Q306*H306</f>
        <v>2.2799999999999999E-3</v>
      </c>
      <c r="S306" s="191">
        <v>0</v>
      </c>
      <c r="T306" s="192">
        <f>S306*H306</f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3" t="s">
        <v>219</v>
      </c>
      <c r="AT306" s="193" t="s">
        <v>133</v>
      </c>
      <c r="AU306" s="193" t="s">
        <v>83</v>
      </c>
      <c r="AY306" s="16" t="s">
        <v>131</v>
      </c>
      <c r="BE306" s="194">
        <f>IF(N306="základní",J306,0)</f>
        <v>0</v>
      </c>
      <c r="BF306" s="194">
        <f>IF(N306="snížená",J306,0)</f>
        <v>0</v>
      </c>
      <c r="BG306" s="194">
        <f>IF(N306="zákl. přenesená",J306,0)</f>
        <v>0</v>
      </c>
      <c r="BH306" s="194">
        <f>IF(N306="sníž. přenesená",J306,0)</f>
        <v>0</v>
      </c>
      <c r="BI306" s="194">
        <f>IF(N306="nulová",J306,0)</f>
        <v>0</v>
      </c>
      <c r="BJ306" s="16" t="s">
        <v>8</v>
      </c>
      <c r="BK306" s="194">
        <f>ROUND(I306*H306,0)</f>
        <v>0</v>
      </c>
      <c r="BL306" s="16" t="s">
        <v>219</v>
      </c>
      <c r="BM306" s="193" t="s">
        <v>566</v>
      </c>
    </row>
    <row r="307" spans="1:65" s="2" customFormat="1" ht="21.75" customHeight="1">
      <c r="A307" s="33"/>
      <c r="B307" s="34"/>
      <c r="C307" s="181" t="s">
        <v>567</v>
      </c>
      <c r="D307" s="181" t="s">
        <v>133</v>
      </c>
      <c r="E307" s="182" t="s">
        <v>568</v>
      </c>
      <c r="F307" s="183" t="s">
        <v>569</v>
      </c>
      <c r="G307" s="184" t="s">
        <v>203</v>
      </c>
      <c r="H307" s="185">
        <v>22</v>
      </c>
      <c r="I307" s="186"/>
      <c r="J307" s="187">
        <f>ROUND(I307*H307,0)</f>
        <v>0</v>
      </c>
      <c r="K307" s="188"/>
      <c r="L307" s="38"/>
      <c r="M307" s="189" t="s">
        <v>1</v>
      </c>
      <c r="N307" s="190" t="s">
        <v>42</v>
      </c>
      <c r="O307" s="70"/>
      <c r="P307" s="191">
        <f>O307*H307</f>
        <v>0</v>
      </c>
      <c r="Q307" s="191">
        <v>1.9000000000000001E-4</v>
      </c>
      <c r="R307" s="191">
        <f>Q307*H307</f>
        <v>4.1800000000000006E-3</v>
      </c>
      <c r="S307" s="191">
        <v>0</v>
      </c>
      <c r="T307" s="192">
        <f>S307*H307</f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93" t="s">
        <v>219</v>
      </c>
      <c r="AT307" s="193" t="s">
        <v>133</v>
      </c>
      <c r="AU307" s="193" t="s">
        <v>83</v>
      </c>
      <c r="AY307" s="16" t="s">
        <v>131</v>
      </c>
      <c r="BE307" s="194">
        <f>IF(N307="základní",J307,0)</f>
        <v>0</v>
      </c>
      <c r="BF307" s="194">
        <f>IF(N307="snížená",J307,0)</f>
        <v>0</v>
      </c>
      <c r="BG307" s="194">
        <f>IF(N307="zákl. přenesená",J307,0)</f>
        <v>0</v>
      </c>
      <c r="BH307" s="194">
        <f>IF(N307="sníž. přenesená",J307,0)</f>
        <v>0</v>
      </c>
      <c r="BI307" s="194">
        <f>IF(N307="nulová",J307,0)</f>
        <v>0</v>
      </c>
      <c r="BJ307" s="16" t="s">
        <v>8</v>
      </c>
      <c r="BK307" s="194">
        <f>ROUND(I307*H307,0)</f>
        <v>0</v>
      </c>
      <c r="BL307" s="16" t="s">
        <v>219</v>
      </c>
      <c r="BM307" s="193" t="s">
        <v>570</v>
      </c>
    </row>
    <row r="308" spans="1:65" s="13" customFormat="1" ht="11.25">
      <c r="B308" s="195"/>
      <c r="C308" s="196"/>
      <c r="D308" s="197" t="s">
        <v>139</v>
      </c>
      <c r="E308" s="198" t="s">
        <v>1</v>
      </c>
      <c r="F308" s="199" t="s">
        <v>571</v>
      </c>
      <c r="G308" s="196"/>
      <c r="H308" s="200">
        <v>22</v>
      </c>
      <c r="I308" s="201"/>
      <c r="J308" s="196"/>
      <c r="K308" s="196"/>
      <c r="L308" s="202"/>
      <c r="M308" s="203"/>
      <c r="N308" s="204"/>
      <c r="O308" s="204"/>
      <c r="P308" s="204"/>
      <c r="Q308" s="204"/>
      <c r="R308" s="204"/>
      <c r="S308" s="204"/>
      <c r="T308" s="205"/>
      <c r="AT308" s="206" t="s">
        <v>139</v>
      </c>
      <c r="AU308" s="206" t="s">
        <v>83</v>
      </c>
      <c r="AV308" s="13" t="s">
        <v>83</v>
      </c>
      <c r="AW308" s="13" t="s">
        <v>33</v>
      </c>
      <c r="AX308" s="13" t="s">
        <v>77</v>
      </c>
      <c r="AY308" s="206" t="s">
        <v>131</v>
      </c>
    </row>
    <row r="309" spans="1:65" s="2" customFormat="1" ht="21.75" customHeight="1">
      <c r="A309" s="33"/>
      <c r="B309" s="34"/>
      <c r="C309" s="181" t="s">
        <v>572</v>
      </c>
      <c r="D309" s="181" t="s">
        <v>133</v>
      </c>
      <c r="E309" s="182" t="s">
        <v>573</v>
      </c>
      <c r="F309" s="183" t="s">
        <v>574</v>
      </c>
      <c r="G309" s="184" t="s">
        <v>203</v>
      </c>
      <c r="H309" s="185">
        <v>22</v>
      </c>
      <c r="I309" s="186"/>
      <c r="J309" s="187">
        <f>ROUND(I309*H309,0)</f>
        <v>0</v>
      </c>
      <c r="K309" s="188"/>
      <c r="L309" s="38"/>
      <c r="M309" s="189" t="s">
        <v>1</v>
      </c>
      <c r="N309" s="190" t="s">
        <v>42</v>
      </c>
      <c r="O309" s="70"/>
      <c r="P309" s="191">
        <f>O309*H309</f>
        <v>0</v>
      </c>
      <c r="Q309" s="191">
        <v>1.0000000000000001E-5</v>
      </c>
      <c r="R309" s="191">
        <f>Q309*H309</f>
        <v>2.2000000000000001E-4</v>
      </c>
      <c r="S309" s="191">
        <v>0</v>
      </c>
      <c r="T309" s="192">
        <f>S309*H309</f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3" t="s">
        <v>219</v>
      </c>
      <c r="AT309" s="193" t="s">
        <v>133</v>
      </c>
      <c r="AU309" s="193" t="s">
        <v>83</v>
      </c>
      <c r="AY309" s="16" t="s">
        <v>131</v>
      </c>
      <c r="BE309" s="194">
        <f>IF(N309="základní",J309,0)</f>
        <v>0</v>
      </c>
      <c r="BF309" s="194">
        <f>IF(N309="snížená",J309,0)</f>
        <v>0</v>
      </c>
      <c r="BG309" s="194">
        <f>IF(N309="zákl. přenesená",J309,0)</f>
        <v>0</v>
      </c>
      <c r="BH309" s="194">
        <f>IF(N309="sníž. přenesená",J309,0)</f>
        <v>0</v>
      </c>
      <c r="BI309" s="194">
        <f>IF(N309="nulová",J309,0)</f>
        <v>0</v>
      </c>
      <c r="BJ309" s="16" t="s">
        <v>8</v>
      </c>
      <c r="BK309" s="194">
        <f>ROUND(I309*H309,0)</f>
        <v>0</v>
      </c>
      <c r="BL309" s="16" t="s">
        <v>219</v>
      </c>
      <c r="BM309" s="193" t="s">
        <v>575</v>
      </c>
    </row>
    <row r="310" spans="1:65" s="2" customFormat="1" ht="16.5" customHeight="1">
      <c r="A310" s="33"/>
      <c r="B310" s="34"/>
      <c r="C310" s="181" t="s">
        <v>576</v>
      </c>
      <c r="D310" s="181" t="s">
        <v>133</v>
      </c>
      <c r="E310" s="182" t="s">
        <v>577</v>
      </c>
      <c r="F310" s="183" t="s">
        <v>578</v>
      </c>
      <c r="G310" s="184" t="s">
        <v>579</v>
      </c>
      <c r="H310" s="185">
        <v>1</v>
      </c>
      <c r="I310" s="186"/>
      <c r="J310" s="187">
        <f>ROUND(I310*H310,0)</f>
        <v>0</v>
      </c>
      <c r="K310" s="188"/>
      <c r="L310" s="38"/>
      <c r="M310" s="189" t="s">
        <v>1</v>
      </c>
      <c r="N310" s="190" t="s">
        <v>42</v>
      </c>
      <c r="O310" s="70"/>
      <c r="P310" s="191">
        <f>O310*H310</f>
        <v>0</v>
      </c>
      <c r="Q310" s="191">
        <v>0</v>
      </c>
      <c r="R310" s="191">
        <f>Q310*H310</f>
        <v>0</v>
      </c>
      <c r="S310" s="191">
        <v>0</v>
      </c>
      <c r="T310" s="192">
        <f>S310*H310</f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93" t="s">
        <v>219</v>
      </c>
      <c r="AT310" s="193" t="s">
        <v>133</v>
      </c>
      <c r="AU310" s="193" t="s">
        <v>83</v>
      </c>
      <c r="AY310" s="16" t="s">
        <v>131</v>
      </c>
      <c r="BE310" s="194">
        <f>IF(N310="základní",J310,0)</f>
        <v>0</v>
      </c>
      <c r="BF310" s="194">
        <f>IF(N310="snížená",J310,0)</f>
        <v>0</v>
      </c>
      <c r="BG310" s="194">
        <f>IF(N310="zákl. přenesená",J310,0)</f>
        <v>0</v>
      </c>
      <c r="BH310" s="194">
        <f>IF(N310="sníž. přenesená",J310,0)</f>
        <v>0</v>
      </c>
      <c r="BI310" s="194">
        <f>IF(N310="nulová",J310,0)</f>
        <v>0</v>
      </c>
      <c r="BJ310" s="16" t="s">
        <v>8</v>
      </c>
      <c r="BK310" s="194">
        <f>ROUND(I310*H310,0)</f>
        <v>0</v>
      </c>
      <c r="BL310" s="16" t="s">
        <v>219</v>
      </c>
      <c r="BM310" s="193" t="s">
        <v>580</v>
      </c>
    </row>
    <row r="311" spans="1:65" s="2" customFormat="1" ht="21.75" customHeight="1">
      <c r="A311" s="33"/>
      <c r="B311" s="34"/>
      <c r="C311" s="181" t="s">
        <v>581</v>
      </c>
      <c r="D311" s="181" t="s">
        <v>133</v>
      </c>
      <c r="E311" s="182" t="s">
        <v>582</v>
      </c>
      <c r="F311" s="183" t="s">
        <v>521</v>
      </c>
      <c r="G311" s="184" t="s">
        <v>522</v>
      </c>
      <c r="H311" s="185">
        <v>1</v>
      </c>
      <c r="I311" s="186"/>
      <c r="J311" s="187">
        <f>ROUND(I311*H311,0)</f>
        <v>0</v>
      </c>
      <c r="K311" s="188"/>
      <c r="L311" s="38"/>
      <c r="M311" s="189" t="s">
        <v>1</v>
      </c>
      <c r="N311" s="190" t="s">
        <v>42</v>
      </c>
      <c r="O311" s="70"/>
      <c r="P311" s="191">
        <f>O311*H311</f>
        <v>0</v>
      </c>
      <c r="Q311" s="191">
        <v>0</v>
      </c>
      <c r="R311" s="191">
        <f>Q311*H311</f>
        <v>0</v>
      </c>
      <c r="S311" s="191">
        <v>0</v>
      </c>
      <c r="T311" s="192">
        <f>S311*H311</f>
        <v>0</v>
      </c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R311" s="193" t="s">
        <v>219</v>
      </c>
      <c r="AT311" s="193" t="s">
        <v>133</v>
      </c>
      <c r="AU311" s="193" t="s">
        <v>83</v>
      </c>
      <c r="AY311" s="16" t="s">
        <v>131</v>
      </c>
      <c r="BE311" s="194">
        <f>IF(N311="základní",J311,0)</f>
        <v>0</v>
      </c>
      <c r="BF311" s="194">
        <f>IF(N311="snížená",J311,0)</f>
        <v>0</v>
      </c>
      <c r="BG311" s="194">
        <f>IF(N311="zákl. přenesená",J311,0)</f>
        <v>0</v>
      </c>
      <c r="BH311" s="194">
        <f>IF(N311="sníž. přenesená",J311,0)</f>
        <v>0</v>
      </c>
      <c r="BI311" s="194">
        <f>IF(N311="nulová",J311,0)</f>
        <v>0</v>
      </c>
      <c r="BJ311" s="16" t="s">
        <v>8</v>
      </c>
      <c r="BK311" s="194">
        <f>ROUND(I311*H311,0)</f>
        <v>0</v>
      </c>
      <c r="BL311" s="16" t="s">
        <v>219</v>
      </c>
      <c r="BM311" s="193" t="s">
        <v>583</v>
      </c>
    </row>
    <row r="312" spans="1:65" s="2" customFormat="1" ht="21.75" customHeight="1">
      <c r="A312" s="33"/>
      <c r="B312" s="34"/>
      <c r="C312" s="181" t="s">
        <v>584</v>
      </c>
      <c r="D312" s="181" t="s">
        <v>133</v>
      </c>
      <c r="E312" s="182" t="s">
        <v>585</v>
      </c>
      <c r="F312" s="183" t="s">
        <v>586</v>
      </c>
      <c r="G312" s="184" t="s">
        <v>152</v>
      </c>
      <c r="H312" s="185">
        <v>3.3000000000000002E-2</v>
      </c>
      <c r="I312" s="186"/>
      <c r="J312" s="187">
        <f>ROUND(I312*H312,0)</f>
        <v>0</v>
      </c>
      <c r="K312" s="188"/>
      <c r="L312" s="38"/>
      <c r="M312" s="189" t="s">
        <v>1</v>
      </c>
      <c r="N312" s="190" t="s">
        <v>42</v>
      </c>
      <c r="O312" s="70"/>
      <c r="P312" s="191">
        <f>O312*H312</f>
        <v>0</v>
      </c>
      <c r="Q312" s="191">
        <v>0</v>
      </c>
      <c r="R312" s="191">
        <f>Q312*H312</f>
        <v>0</v>
      </c>
      <c r="S312" s="191">
        <v>0</v>
      </c>
      <c r="T312" s="192">
        <f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93" t="s">
        <v>219</v>
      </c>
      <c r="AT312" s="193" t="s">
        <v>133</v>
      </c>
      <c r="AU312" s="193" t="s">
        <v>83</v>
      </c>
      <c r="AY312" s="16" t="s">
        <v>131</v>
      </c>
      <c r="BE312" s="194">
        <f>IF(N312="základní",J312,0)</f>
        <v>0</v>
      </c>
      <c r="BF312" s="194">
        <f>IF(N312="snížená",J312,0)</f>
        <v>0</v>
      </c>
      <c r="BG312" s="194">
        <f>IF(N312="zákl. přenesená",J312,0)</f>
        <v>0</v>
      </c>
      <c r="BH312" s="194">
        <f>IF(N312="sníž. přenesená",J312,0)</f>
        <v>0</v>
      </c>
      <c r="BI312" s="194">
        <f>IF(N312="nulová",J312,0)</f>
        <v>0</v>
      </c>
      <c r="BJ312" s="16" t="s">
        <v>8</v>
      </c>
      <c r="BK312" s="194">
        <f>ROUND(I312*H312,0)</f>
        <v>0</v>
      </c>
      <c r="BL312" s="16" t="s">
        <v>219</v>
      </c>
      <c r="BM312" s="193" t="s">
        <v>587</v>
      </c>
    </row>
    <row r="313" spans="1:65" s="2" customFormat="1" ht="21.75" customHeight="1">
      <c r="A313" s="33"/>
      <c r="B313" s="34"/>
      <c r="C313" s="181" t="s">
        <v>588</v>
      </c>
      <c r="D313" s="181" t="s">
        <v>133</v>
      </c>
      <c r="E313" s="182" t="s">
        <v>589</v>
      </c>
      <c r="F313" s="183" t="s">
        <v>590</v>
      </c>
      <c r="G313" s="184" t="s">
        <v>152</v>
      </c>
      <c r="H313" s="185">
        <v>3.3000000000000002E-2</v>
      </c>
      <c r="I313" s="186"/>
      <c r="J313" s="187">
        <f>ROUND(I313*H313,0)</f>
        <v>0</v>
      </c>
      <c r="K313" s="188"/>
      <c r="L313" s="38"/>
      <c r="M313" s="189" t="s">
        <v>1</v>
      </c>
      <c r="N313" s="190" t="s">
        <v>42</v>
      </c>
      <c r="O313" s="70"/>
      <c r="P313" s="191">
        <f>O313*H313</f>
        <v>0</v>
      </c>
      <c r="Q313" s="191">
        <v>0</v>
      </c>
      <c r="R313" s="191">
        <f>Q313*H313</f>
        <v>0</v>
      </c>
      <c r="S313" s="191">
        <v>0</v>
      </c>
      <c r="T313" s="192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93" t="s">
        <v>219</v>
      </c>
      <c r="AT313" s="193" t="s">
        <v>133</v>
      </c>
      <c r="AU313" s="193" t="s">
        <v>83</v>
      </c>
      <c r="AY313" s="16" t="s">
        <v>131</v>
      </c>
      <c r="BE313" s="194">
        <f>IF(N313="základní",J313,0)</f>
        <v>0</v>
      </c>
      <c r="BF313" s="194">
        <f>IF(N313="snížená",J313,0)</f>
        <v>0</v>
      </c>
      <c r="BG313" s="194">
        <f>IF(N313="zákl. přenesená",J313,0)</f>
        <v>0</v>
      </c>
      <c r="BH313" s="194">
        <f>IF(N313="sníž. přenesená",J313,0)</f>
        <v>0</v>
      </c>
      <c r="BI313" s="194">
        <f>IF(N313="nulová",J313,0)</f>
        <v>0</v>
      </c>
      <c r="BJ313" s="16" t="s">
        <v>8</v>
      </c>
      <c r="BK313" s="194">
        <f>ROUND(I313*H313,0)</f>
        <v>0</v>
      </c>
      <c r="BL313" s="16" t="s">
        <v>219</v>
      </c>
      <c r="BM313" s="193" t="s">
        <v>591</v>
      </c>
    </row>
    <row r="314" spans="1:65" s="12" customFormat="1" ht="22.9" customHeight="1">
      <c r="B314" s="165"/>
      <c r="C314" s="166"/>
      <c r="D314" s="167" t="s">
        <v>76</v>
      </c>
      <c r="E314" s="179" t="s">
        <v>592</v>
      </c>
      <c r="F314" s="179" t="s">
        <v>593</v>
      </c>
      <c r="G314" s="166"/>
      <c r="H314" s="166"/>
      <c r="I314" s="169"/>
      <c r="J314" s="180">
        <f>BK314</f>
        <v>0</v>
      </c>
      <c r="K314" s="166"/>
      <c r="L314" s="171"/>
      <c r="M314" s="172"/>
      <c r="N314" s="173"/>
      <c r="O314" s="173"/>
      <c r="P314" s="174">
        <f>SUM(P315:P341)</f>
        <v>0</v>
      </c>
      <c r="Q314" s="173"/>
      <c r="R314" s="174">
        <f>SUM(R315:R341)</f>
        <v>0.21635000000000004</v>
      </c>
      <c r="S314" s="173"/>
      <c r="T314" s="175">
        <f>SUM(T315:T341)</f>
        <v>0</v>
      </c>
      <c r="AR314" s="176" t="s">
        <v>83</v>
      </c>
      <c r="AT314" s="177" t="s">
        <v>76</v>
      </c>
      <c r="AU314" s="177" t="s">
        <v>8</v>
      </c>
      <c r="AY314" s="176" t="s">
        <v>131</v>
      </c>
      <c r="BK314" s="178">
        <f>SUM(BK315:BK341)</f>
        <v>0</v>
      </c>
    </row>
    <row r="315" spans="1:65" s="2" customFormat="1" ht="16.5" customHeight="1">
      <c r="A315" s="33"/>
      <c r="B315" s="34"/>
      <c r="C315" s="181" t="s">
        <v>594</v>
      </c>
      <c r="D315" s="181" t="s">
        <v>133</v>
      </c>
      <c r="E315" s="182" t="s">
        <v>595</v>
      </c>
      <c r="F315" s="183" t="s">
        <v>596</v>
      </c>
      <c r="G315" s="184" t="s">
        <v>368</v>
      </c>
      <c r="H315" s="185">
        <v>6</v>
      </c>
      <c r="I315" s="186"/>
      <c r="J315" s="187">
        <f t="shared" ref="J315:J321" si="10">ROUND(I315*H315,0)</f>
        <v>0</v>
      </c>
      <c r="K315" s="188"/>
      <c r="L315" s="38"/>
      <c r="M315" s="189" t="s">
        <v>1</v>
      </c>
      <c r="N315" s="190" t="s">
        <v>42</v>
      </c>
      <c r="O315" s="70"/>
      <c r="P315" s="191">
        <f t="shared" ref="P315:P321" si="11">O315*H315</f>
        <v>0</v>
      </c>
      <c r="Q315" s="191">
        <v>3.7599999999999999E-3</v>
      </c>
      <c r="R315" s="191">
        <f t="shared" ref="R315:R321" si="12">Q315*H315</f>
        <v>2.256E-2</v>
      </c>
      <c r="S315" s="191">
        <v>0</v>
      </c>
      <c r="T315" s="192">
        <f t="shared" ref="T315:T321" si="13">S315*H315</f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93" t="s">
        <v>219</v>
      </c>
      <c r="AT315" s="193" t="s">
        <v>133</v>
      </c>
      <c r="AU315" s="193" t="s">
        <v>83</v>
      </c>
      <c r="AY315" s="16" t="s">
        <v>131</v>
      </c>
      <c r="BE315" s="194">
        <f t="shared" ref="BE315:BE321" si="14">IF(N315="základní",J315,0)</f>
        <v>0</v>
      </c>
      <c r="BF315" s="194">
        <f t="shared" ref="BF315:BF321" si="15">IF(N315="snížená",J315,0)</f>
        <v>0</v>
      </c>
      <c r="BG315" s="194">
        <f t="shared" ref="BG315:BG321" si="16">IF(N315="zákl. přenesená",J315,0)</f>
        <v>0</v>
      </c>
      <c r="BH315" s="194">
        <f t="shared" ref="BH315:BH321" si="17">IF(N315="sníž. přenesená",J315,0)</f>
        <v>0</v>
      </c>
      <c r="BI315" s="194">
        <f t="shared" ref="BI315:BI321" si="18">IF(N315="nulová",J315,0)</f>
        <v>0</v>
      </c>
      <c r="BJ315" s="16" t="s">
        <v>8</v>
      </c>
      <c r="BK315" s="194">
        <f t="shared" ref="BK315:BK321" si="19">ROUND(I315*H315,0)</f>
        <v>0</v>
      </c>
      <c r="BL315" s="16" t="s">
        <v>219</v>
      </c>
      <c r="BM315" s="193" t="s">
        <v>597</v>
      </c>
    </row>
    <row r="316" spans="1:65" s="2" customFormat="1" ht="16.5" customHeight="1">
      <c r="A316" s="33"/>
      <c r="B316" s="34"/>
      <c r="C316" s="217" t="s">
        <v>598</v>
      </c>
      <c r="D316" s="217" t="s">
        <v>430</v>
      </c>
      <c r="E316" s="218" t="s">
        <v>599</v>
      </c>
      <c r="F316" s="219" t="s">
        <v>600</v>
      </c>
      <c r="G316" s="220" t="s">
        <v>349</v>
      </c>
      <c r="H316" s="221">
        <v>7</v>
      </c>
      <c r="I316" s="222"/>
      <c r="J316" s="223">
        <f t="shared" si="10"/>
        <v>0</v>
      </c>
      <c r="K316" s="224"/>
      <c r="L316" s="225"/>
      <c r="M316" s="226" t="s">
        <v>1</v>
      </c>
      <c r="N316" s="227" t="s">
        <v>42</v>
      </c>
      <c r="O316" s="70"/>
      <c r="P316" s="191">
        <f t="shared" si="11"/>
        <v>0</v>
      </c>
      <c r="Q316" s="191">
        <v>5.1999999999999995E-4</v>
      </c>
      <c r="R316" s="191">
        <f t="shared" si="12"/>
        <v>3.6399999999999996E-3</v>
      </c>
      <c r="S316" s="191">
        <v>0</v>
      </c>
      <c r="T316" s="192">
        <f t="shared" si="13"/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3" t="s">
        <v>299</v>
      </c>
      <c r="AT316" s="193" t="s">
        <v>430</v>
      </c>
      <c r="AU316" s="193" t="s">
        <v>83</v>
      </c>
      <c r="AY316" s="16" t="s">
        <v>131</v>
      </c>
      <c r="BE316" s="194">
        <f t="shared" si="14"/>
        <v>0</v>
      </c>
      <c r="BF316" s="194">
        <f t="shared" si="15"/>
        <v>0</v>
      </c>
      <c r="BG316" s="194">
        <f t="shared" si="16"/>
        <v>0</v>
      </c>
      <c r="BH316" s="194">
        <f t="shared" si="17"/>
        <v>0</v>
      </c>
      <c r="BI316" s="194">
        <f t="shared" si="18"/>
        <v>0</v>
      </c>
      <c r="BJ316" s="16" t="s">
        <v>8</v>
      </c>
      <c r="BK316" s="194">
        <f t="shared" si="19"/>
        <v>0</v>
      </c>
      <c r="BL316" s="16" t="s">
        <v>219</v>
      </c>
      <c r="BM316" s="193" t="s">
        <v>601</v>
      </c>
    </row>
    <row r="317" spans="1:65" s="2" customFormat="1" ht="33" customHeight="1">
      <c r="A317" s="33"/>
      <c r="B317" s="34"/>
      <c r="C317" s="181" t="s">
        <v>602</v>
      </c>
      <c r="D317" s="181" t="s">
        <v>133</v>
      </c>
      <c r="E317" s="182" t="s">
        <v>603</v>
      </c>
      <c r="F317" s="183" t="s">
        <v>604</v>
      </c>
      <c r="G317" s="184" t="s">
        <v>368</v>
      </c>
      <c r="H317" s="185">
        <v>6</v>
      </c>
      <c r="I317" s="186"/>
      <c r="J317" s="187">
        <f t="shared" si="10"/>
        <v>0</v>
      </c>
      <c r="K317" s="188"/>
      <c r="L317" s="38"/>
      <c r="M317" s="189" t="s">
        <v>1</v>
      </c>
      <c r="N317" s="190" t="s">
        <v>42</v>
      </c>
      <c r="O317" s="70"/>
      <c r="P317" s="191">
        <f t="shared" si="11"/>
        <v>0</v>
      </c>
      <c r="Q317" s="191">
        <v>1.374E-2</v>
      </c>
      <c r="R317" s="191">
        <f t="shared" si="12"/>
        <v>8.2439999999999999E-2</v>
      </c>
      <c r="S317" s="191">
        <v>0</v>
      </c>
      <c r="T317" s="192">
        <f t="shared" si="13"/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93" t="s">
        <v>219</v>
      </c>
      <c r="AT317" s="193" t="s">
        <v>133</v>
      </c>
      <c r="AU317" s="193" t="s">
        <v>83</v>
      </c>
      <c r="AY317" s="16" t="s">
        <v>131</v>
      </c>
      <c r="BE317" s="194">
        <f t="shared" si="14"/>
        <v>0</v>
      </c>
      <c r="BF317" s="194">
        <f t="shared" si="15"/>
        <v>0</v>
      </c>
      <c r="BG317" s="194">
        <f t="shared" si="16"/>
        <v>0</v>
      </c>
      <c r="BH317" s="194">
        <f t="shared" si="17"/>
        <v>0</v>
      </c>
      <c r="BI317" s="194">
        <f t="shared" si="18"/>
        <v>0</v>
      </c>
      <c r="BJ317" s="16" t="s">
        <v>8</v>
      </c>
      <c r="BK317" s="194">
        <f t="shared" si="19"/>
        <v>0</v>
      </c>
      <c r="BL317" s="16" t="s">
        <v>219</v>
      </c>
      <c r="BM317" s="193" t="s">
        <v>605</v>
      </c>
    </row>
    <row r="318" spans="1:65" s="2" customFormat="1" ht="33" customHeight="1">
      <c r="A318" s="33"/>
      <c r="B318" s="34"/>
      <c r="C318" s="181" t="s">
        <v>251</v>
      </c>
      <c r="D318" s="181" t="s">
        <v>133</v>
      </c>
      <c r="E318" s="182" t="s">
        <v>606</v>
      </c>
      <c r="F318" s="183" t="s">
        <v>607</v>
      </c>
      <c r="G318" s="184" t="s">
        <v>368</v>
      </c>
      <c r="H318" s="185">
        <v>6</v>
      </c>
      <c r="I318" s="186"/>
      <c r="J318" s="187">
        <f t="shared" si="10"/>
        <v>0</v>
      </c>
      <c r="K318" s="188"/>
      <c r="L318" s="38"/>
      <c r="M318" s="189" t="s">
        <v>1</v>
      </c>
      <c r="N318" s="190" t="s">
        <v>42</v>
      </c>
      <c r="O318" s="70"/>
      <c r="P318" s="191">
        <f t="shared" si="11"/>
        <v>0</v>
      </c>
      <c r="Q318" s="191">
        <v>1.197E-2</v>
      </c>
      <c r="R318" s="191">
        <f t="shared" si="12"/>
        <v>7.1819999999999995E-2</v>
      </c>
      <c r="S318" s="191">
        <v>0</v>
      </c>
      <c r="T318" s="192">
        <f t="shared" si="13"/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93" t="s">
        <v>219</v>
      </c>
      <c r="AT318" s="193" t="s">
        <v>133</v>
      </c>
      <c r="AU318" s="193" t="s">
        <v>83</v>
      </c>
      <c r="AY318" s="16" t="s">
        <v>131</v>
      </c>
      <c r="BE318" s="194">
        <f t="shared" si="14"/>
        <v>0</v>
      </c>
      <c r="BF318" s="194">
        <f t="shared" si="15"/>
        <v>0</v>
      </c>
      <c r="BG318" s="194">
        <f t="shared" si="16"/>
        <v>0</v>
      </c>
      <c r="BH318" s="194">
        <f t="shared" si="17"/>
        <v>0</v>
      </c>
      <c r="BI318" s="194">
        <f t="shared" si="18"/>
        <v>0</v>
      </c>
      <c r="BJ318" s="16" t="s">
        <v>8</v>
      </c>
      <c r="BK318" s="194">
        <f t="shared" si="19"/>
        <v>0</v>
      </c>
      <c r="BL318" s="16" t="s">
        <v>219</v>
      </c>
      <c r="BM318" s="193" t="s">
        <v>608</v>
      </c>
    </row>
    <row r="319" spans="1:65" s="2" customFormat="1" ht="16.5" customHeight="1">
      <c r="A319" s="33"/>
      <c r="B319" s="34"/>
      <c r="C319" s="181" t="s">
        <v>609</v>
      </c>
      <c r="D319" s="181" t="s">
        <v>133</v>
      </c>
      <c r="E319" s="182" t="s">
        <v>610</v>
      </c>
      <c r="F319" s="183" t="s">
        <v>611</v>
      </c>
      <c r="G319" s="184" t="s">
        <v>368</v>
      </c>
      <c r="H319" s="185">
        <v>1</v>
      </c>
      <c r="I319" s="186"/>
      <c r="J319" s="187">
        <f t="shared" si="10"/>
        <v>0</v>
      </c>
      <c r="K319" s="188"/>
      <c r="L319" s="38"/>
      <c r="M319" s="189" t="s">
        <v>1</v>
      </c>
      <c r="N319" s="190" t="s">
        <v>42</v>
      </c>
      <c r="O319" s="70"/>
      <c r="P319" s="191">
        <f t="shared" si="11"/>
        <v>0</v>
      </c>
      <c r="Q319" s="191">
        <v>5.8300000000000001E-3</v>
      </c>
      <c r="R319" s="191">
        <f t="shared" si="12"/>
        <v>5.8300000000000001E-3</v>
      </c>
      <c r="S319" s="191">
        <v>0</v>
      </c>
      <c r="T319" s="192">
        <f t="shared" si="13"/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93" t="s">
        <v>219</v>
      </c>
      <c r="AT319" s="193" t="s">
        <v>133</v>
      </c>
      <c r="AU319" s="193" t="s">
        <v>83</v>
      </c>
      <c r="AY319" s="16" t="s">
        <v>131</v>
      </c>
      <c r="BE319" s="194">
        <f t="shared" si="14"/>
        <v>0</v>
      </c>
      <c r="BF319" s="194">
        <f t="shared" si="15"/>
        <v>0</v>
      </c>
      <c r="BG319" s="194">
        <f t="shared" si="16"/>
        <v>0</v>
      </c>
      <c r="BH319" s="194">
        <f t="shared" si="17"/>
        <v>0</v>
      </c>
      <c r="BI319" s="194">
        <f t="shared" si="18"/>
        <v>0</v>
      </c>
      <c r="BJ319" s="16" t="s">
        <v>8</v>
      </c>
      <c r="BK319" s="194">
        <f t="shared" si="19"/>
        <v>0</v>
      </c>
      <c r="BL319" s="16" t="s">
        <v>219</v>
      </c>
      <c r="BM319" s="193" t="s">
        <v>612</v>
      </c>
    </row>
    <row r="320" spans="1:65" s="2" customFormat="1" ht="21.75" customHeight="1">
      <c r="A320" s="33"/>
      <c r="B320" s="34"/>
      <c r="C320" s="217" t="s">
        <v>613</v>
      </c>
      <c r="D320" s="217" t="s">
        <v>430</v>
      </c>
      <c r="E320" s="218" t="s">
        <v>614</v>
      </c>
      <c r="F320" s="219" t="s">
        <v>615</v>
      </c>
      <c r="G320" s="220" t="s">
        <v>349</v>
      </c>
      <c r="H320" s="221">
        <v>1</v>
      </c>
      <c r="I320" s="222"/>
      <c r="J320" s="223">
        <f t="shared" si="10"/>
        <v>0</v>
      </c>
      <c r="K320" s="224"/>
      <c r="L320" s="225"/>
      <c r="M320" s="226" t="s">
        <v>1</v>
      </c>
      <c r="N320" s="227" t="s">
        <v>42</v>
      </c>
      <c r="O320" s="70"/>
      <c r="P320" s="191">
        <f t="shared" si="11"/>
        <v>0</v>
      </c>
      <c r="Q320" s="191">
        <v>6.1999999999999998E-3</v>
      </c>
      <c r="R320" s="191">
        <f t="shared" si="12"/>
        <v>6.1999999999999998E-3</v>
      </c>
      <c r="S320" s="191">
        <v>0</v>
      </c>
      <c r="T320" s="192">
        <f t="shared" si="13"/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93" t="s">
        <v>299</v>
      </c>
      <c r="AT320" s="193" t="s">
        <v>430</v>
      </c>
      <c r="AU320" s="193" t="s">
        <v>83</v>
      </c>
      <c r="AY320" s="16" t="s">
        <v>131</v>
      </c>
      <c r="BE320" s="194">
        <f t="shared" si="14"/>
        <v>0</v>
      </c>
      <c r="BF320" s="194">
        <f t="shared" si="15"/>
        <v>0</v>
      </c>
      <c r="BG320" s="194">
        <f t="shared" si="16"/>
        <v>0</v>
      </c>
      <c r="BH320" s="194">
        <f t="shared" si="17"/>
        <v>0</v>
      </c>
      <c r="BI320" s="194">
        <f t="shared" si="18"/>
        <v>0</v>
      </c>
      <c r="BJ320" s="16" t="s">
        <v>8</v>
      </c>
      <c r="BK320" s="194">
        <f t="shared" si="19"/>
        <v>0</v>
      </c>
      <c r="BL320" s="16" t="s">
        <v>219</v>
      </c>
      <c r="BM320" s="193" t="s">
        <v>616</v>
      </c>
    </row>
    <row r="321" spans="1:65" s="2" customFormat="1" ht="16.5" customHeight="1">
      <c r="A321" s="33"/>
      <c r="B321" s="34"/>
      <c r="C321" s="181" t="s">
        <v>617</v>
      </c>
      <c r="D321" s="181" t="s">
        <v>133</v>
      </c>
      <c r="E321" s="182" t="s">
        <v>618</v>
      </c>
      <c r="F321" s="183" t="s">
        <v>619</v>
      </c>
      <c r="G321" s="184" t="s">
        <v>368</v>
      </c>
      <c r="H321" s="185">
        <v>1</v>
      </c>
      <c r="I321" s="186"/>
      <c r="J321" s="187">
        <f t="shared" si="10"/>
        <v>0</v>
      </c>
      <c r="K321" s="188"/>
      <c r="L321" s="38"/>
      <c r="M321" s="189" t="s">
        <v>1</v>
      </c>
      <c r="N321" s="190" t="s">
        <v>42</v>
      </c>
      <c r="O321" s="70"/>
      <c r="P321" s="191">
        <f t="shared" si="11"/>
        <v>0</v>
      </c>
      <c r="Q321" s="191">
        <v>6.4000000000000005E-4</v>
      </c>
      <c r="R321" s="191">
        <f t="shared" si="12"/>
        <v>6.4000000000000005E-4</v>
      </c>
      <c r="S321" s="191">
        <v>0</v>
      </c>
      <c r="T321" s="192">
        <f t="shared" si="13"/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3" t="s">
        <v>219</v>
      </c>
      <c r="AT321" s="193" t="s">
        <v>133</v>
      </c>
      <c r="AU321" s="193" t="s">
        <v>83</v>
      </c>
      <c r="AY321" s="16" t="s">
        <v>131</v>
      </c>
      <c r="BE321" s="194">
        <f t="shared" si="14"/>
        <v>0</v>
      </c>
      <c r="BF321" s="194">
        <f t="shared" si="15"/>
        <v>0</v>
      </c>
      <c r="BG321" s="194">
        <f t="shared" si="16"/>
        <v>0</v>
      </c>
      <c r="BH321" s="194">
        <f t="shared" si="17"/>
        <v>0</v>
      </c>
      <c r="BI321" s="194">
        <f t="shared" si="18"/>
        <v>0</v>
      </c>
      <c r="BJ321" s="16" t="s">
        <v>8</v>
      </c>
      <c r="BK321" s="194">
        <f t="shared" si="19"/>
        <v>0</v>
      </c>
      <c r="BL321" s="16" t="s">
        <v>219</v>
      </c>
      <c r="BM321" s="193" t="s">
        <v>620</v>
      </c>
    </row>
    <row r="322" spans="1:65" s="13" customFormat="1" ht="11.25">
      <c r="B322" s="195"/>
      <c r="C322" s="196"/>
      <c r="D322" s="197" t="s">
        <v>139</v>
      </c>
      <c r="E322" s="198" t="s">
        <v>1</v>
      </c>
      <c r="F322" s="199" t="s">
        <v>621</v>
      </c>
      <c r="G322" s="196"/>
      <c r="H322" s="200">
        <v>1</v>
      </c>
      <c r="I322" s="201"/>
      <c r="J322" s="196"/>
      <c r="K322" s="196"/>
      <c r="L322" s="202"/>
      <c r="M322" s="203"/>
      <c r="N322" s="204"/>
      <c r="O322" s="204"/>
      <c r="P322" s="204"/>
      <c r="Q322" s="204"/>
      <c r="R322" s="204"/>
      <c r="S322" s="204"/>
      <c r="T322" s="205"/>
      <c r="AT322" s="206" t="s">
        <v>139</v>
      </c>
      <c r="AU322" s="206" t="s">
        <v>83</v>
      </c>
      <c r="AV322" s="13" t="s">
        <v>83</v>
      </c>
      <c r="AW322" s="13" t="s">
        <v>33</v>
      </c>
      <c r="AX322" s="13" t="s">
        <v>77</v>
      </c>
      <c r="AY322" s="206" t="s">
        <v>131</v>
      </c>
    </row>
    <row r="323" spans="1:65" s="2" customFormat="1" ht="21.75" customHeight="1">
      <c r="A323" s="33"/>
      <c r="B323" s="34"/>
      <c r="C323" s="181" t="s">
        <v>622</v>
      </c>
      <c r="D323" s="181" t="s">
        <v>133</v>
      </c>
      <c r="E323" s="182" t="s">
        <v>623</v>
      </c>
      <c r="F323" s="183" t="s">
        <v>624</v>
      </c>
      <c r="G323" s="184" t="s">
        <v>368</v>
      </c>
      <c r="H323" s="185">
        <v>19</v>
      </c>
      <c r="I323" s="186"/>
      <c r="J323" s="187">
        <f>ROUND(I323*H323,0)</f>
        <v>0</v>
      </c>
      <c r="K323" s="188"/>
      <c r="L323" s="38"/>
      <c r="M323" s="189" t="s">
        <v>1</v>
      </c>
      <c r="N323" s="190" t="s">
        <v>42</v>
      </c>
      <c r="O323" s="70"/>
      <c r="P323" s="191">
        <f>O323*H323</f>
        <v>0</v>
      </c>
      <c r="Q323" s="191">
        <v>2.4000000000000001E-4</v>
      </c>
      <c r="R323" s="191">
        <f>Q323*H323</f>
        <v>4.5599999999999998E-3</v>
      </c>
      <c r="S323" s="191">
        <v>0</v>
      </c>
      <c r="T323" s="192">
        <f>S323*H323</f>
        <v>0</v>
      </c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R323" s="193" t="s">
        <v>219</v>
      </c>
      <c r="AT323" s="193" t="s">
        <v>133</v>
      </c>
      <c r="AU323" s="193" t="s">
        <v>83</v>
      </c>
      <c r="AY323" s="16" t="s">
        <v>131</v>
      </c>
      <c r="BE323" s="194">
        <f>IF(N323="základní",J323,0)</f>
        <v>0</v>
      </c>
      <c r="BF323" s="194">
        <f>IF(N323="snížená",J323,0)</f>
        <v>0</v>
      </c>
      <c r="BG323" s="194">
        <f>IF(N323="zákl. přenesená",J323,0)</f>
        <v>0</v>
      </c>
      <c r="BH323" s="194">
        <f>IF(N323="sníž. přenesená",J323,0)</f>
        <v>0</v>
      </c>
      <c r="BI323" s="194">
        <f>IF(N323="nulová",J323,0)</f>
        <v>0</v>
      </c>
      <c r="BJ323" s="16" t="s">
        <v>8</v>
      </c>
      <c r="BK323" s="194">
        <f>ROUND(I323*H323,0)</f>
        <v>0</v>
      </c>
      <c r="BL323" s="16" t="s">
        <v>219</v>
      </c>
      <c r="BM323" s="193" t="s">
        <v>625</v>
      </c>
    </row>
    <row r="324" spans="1:65" s="13" customFormat="1" ht="11.25">
      <c r="B324" s="195"/>
      <c r="C324" s="196"/>
      <c r="D324" s="197" t="s">
        <v>139</v>
      </c>
      <c r="E324" s="198" t="s">
        <v>1</v>
      </c>
      <c r="F324" s="199" t="s">
        <v>559</v>
      </c>
      <c r="G324" s="196"/>
      <c r="H324" s="200">
        <v>6</v>
      </c>
      <c r="I324" s="201"/>
      <c r="J324" s="196"/>
      <c r="K324" s="196"/>
      <c r="L324" s="202"/>
      <c r="M324" s="203"/>
      <c r="N324" s="204"/>
      <c r="O324" s="204"/>
      <c r="P324" s="204"/>
      <c r="Q324" s="204"/>
      <c r="R324" s="204"/>
      <c r="S324" s="204"/>
      <c r="T324" s="205"/>
      <c r="AT324" s="206" t="s">
        <v>139</v>
      </c>
      <c r="AU324" s="206" t="s">
        <v>83</v>
      </c>
      <c r="AV324" s="13" t="s">
        <v>83</v>
      </c>
      <c r="AW324" s="13" t="s">
        <v>33</v>
      </c>
      <c r="AX324" s="13" t="s">
        <v>77</v>
      </c>
      <c r="AY324" s="206" t="s">
        <v>131</v>
      </c>
    </row>
    <row r="325" spans="1:65" s="13" customFormat="1" ht="11.25">
      <c r="B325" s="195"/>
      <c r="C325" s="196"/>
      <c r="D325" s="197" t="s">
        <v>139</v>
      </c>
      <c r="E325" s="198" t="s">
        <v>1</v>
      </c>
      <c r="F325" s="199" t="s">
        <v>560</v>
      </c>
      <c r="G325" s="196"/>
      <c r="H325" s="200">
        <v>1</v>
      </c>
      <c r="I325" s="201"/>
      <c r="J325" s="196"/>
      <c r="K325" s="196"/>
      <c r="L325" s="202"/>
      <c r="M325" s="203"/>
      <c r="N325" s="204"/>
      <c r="O325" s="204"/>
      <c r="P325" s="204"/>
      <c r="Q325" s="204"/>
      <c r="R325" s="204"/>
      <c r="S325" s="204"/>
      <c r="T325" s="205"/>
      <c r="AT325" s="206" t="s">
        <v>139</v>
      </c>
      <c r="AU325" s="206" t="s">
        <v>83</v>
      </c>
      <c r="AV325" s="13" t="s">
        <v>83</v>
      </c>
      <c r="AW325" s="13" t="s">
        <v>33</v>
      </c>
      <c r="AX325" s="13" t="s">
        <v>77</v>
      </c>
      <c r="AY325" s="206" t="s">
        <v>131</v>
      </c>
    </row>
    <row r="326" spans="1:65" s="13" customFormat="1" ht="11.25">
      <c r="B326" s="195"/>
      <c r="C326" s="196"/>
      <c r="D326" s="197" t="s">
        <v>139</v>
      </c>
      <c r="E326" s="198" t="s">
        <v>1</v>
      </c>
      <c r="F326" s="199" t="s">
        <v>562</v>
      </c>
      <c r="G326" s="196"/>
      <c r="H326" s="200">
        <v>12</v>
      </c>
      <c r="I326" s="201"/>
      <c r="J326" s="196"/>
      <c r="K326" s="196"/>
      <c r="L326" s="202"/>
      <c r="M326" s="203"/>
      <c r="N326" s="204"/>
      <c r="O326" s="204"/>
      <c r="P326" s="204"/>
      <c r="Q326" s="204"/>
      <c r="R326" s="204"/>
      <c r="S326" s="204"/>
      <c r="T326" s="205"/>
      <c r="AT326" s="206" t="s">
        <v>139</v>
      </c>
      <c r="AU326" s="206" t="s">
        <v>83</v>
      </c>
      <c r="AV326" s="13" t="s">
        <v>83</v>
      </c>
      <c r="AW326" s="13" t="s">
        <v>33</v>
      </c>
      <c r="AX326" s="13" t="s">
        <v>77</v>
      </c>
      <c r="AY326" s="206" t="s">
        <v>131</v>
      </c>
    </row>
    <row r="327" spans="1:65" s="2" customFormat="1" ht="21.75" customHeight="1">
      <c r="A327" s="33"/>
      <c r="B327" s="34"/>
      <c r="C327" s="217" t="s">
        <v>626</v>
      </c>
      <c r="D327" s="217" t="s">
        <v>430</v>
      </c>
      <c r="E327" s="218" t="s">
        <v>627</v>
      </c>
      <c r="F327" s="219" t="s">
        <v>628</v>
      </c>
      <c r="G327" s="220" t="s">
        <v>349</v>
      </c>
      <c r="H327" s="221">
        <v>19</v>
      </c>
      <c r="I327" s="222"/>
      <c r="J327" s="223">
        <f t="shared" ref="J327:J341" si="20">ROUND(I327*H327,0)</f>
        <v>0</v>
      </c>
      <c r="K327" s="224"/>
      <c r="L327" s="225"/>
      <c r="M327" s="226" t="s">
        <v>1</v>
      </c>
      <c r="N327" s="227" t="s">
        <v>42</v>
      </c>
      <c r="O327" s="70"/>
      <c r="P327" s="191">
        <f t="shared" ref="P327:P341" si="21">O327*H327</f>
        <v>0</v>
      </c>
      <c r="Q327" s="191">
        <v>1E-4</v>
      </c>
      <c r="R327" s="191">
        <f t="shared" ref="R327:R341" si="22">Q327*H327</f>
        <v>1.9E-3</v>
      </c>
      <c r="S327" s="191">
        <v>0</v>
      </c>
      <c r="T327" s="192">
        <f t="shared" ref="T327:T341" si="23"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93" t="s">
        <v>299</v>
      </c>
      <c r="AT327" s="193" t="s">
        <v>430</v>
      </c>
      <c r="AU327" s="193" t="s">
        <v>83</v>
      </c>
      <c r="AY327" s="16" t="s">
        <v>131</v>
      </c>
      <c r="BE327" s="194">
        <f t="shared" ref="BE327:BE341" si="24">IF(N327="základní",J327,0)</f>
        <v>0</v>
      </c>
      <c r="BF327" s="194">
        <f t="shared" ref="BF327:BF341" si="25">IF(N327="snížená",J327,0)</f>
        <v>0</v>
      </c>
      <c r="BG327" s="194">
        <f t="shared" ref="BG327:BG341" si="26">IF(N327="zákl. přenesená",J327,0)</f>
        <v>0</v>
      </c>
      <c r="BH327" s="194">
        <f t="shared" ref="BH327:BH341" si="27">IF(N327="sníž. přenesená",J327,0)</f>
        <v>0</v>
      </c>
      <c r="BI327" s="194">
        <f t="shared" ref="BI327:BI341" si="28">IF(N327="nulová",J327,0)</f>
        <v>0</v>
      </c>
      <c r="BJ327" s="16" t="s">
        <v>8</v>
      </c>
      <c r="BK327" s="194">
        <f t="shared" ref="BK327:BK341" si="29">ROUND(I327*H327,0)</f>
        <v>0</v>
      </c>
      <c r="BL327" s="16" t="s">
        <v>219</v>
      </c>
      <c r="BM327" s="193" t="s">
        <v>629</v>
      </c>
    </row>
    <row r="328" spans="1:65" s="2" customFormat="1" ht="21.75" customHeight="1">
      <c r="A328" s="33"/>
      <c r="B328" s="34"/>
      <c r="C328" s="181" t="s">
        <v>630</v>
      </c>
      <c r="D328" s="181" t="s">
        <v>133</v>
      </c>
      <c r="E328" s="182" t="s">
        <v>631</v>
      </c>
      <c r="F328" s="183" t="s">
        <v>632</v>
      </c>
      <c r="G328" s="184" t="s">
        <v>368</v>
      </c>
      <c r="H328" s="185">
        <v>1</v>
      </c>
      <c r="I328" s="186"/>
      <c r="J328" s="187">
        <f t="shared" si="20"/>
        <v>0</v>
      </c>
      <c r="K328" s="188"/>
      <c r="L328" s="38"/>
      <c r="M328" s="189" t="s">
        <v>1</v>
      </c>
      <c r="N328" s="190" t="s">
        <v>42</v>
      </c>
      <c r="O328" s="70"/>
      <c r="P328" s="191">
        <f t="shared" si="21"/>
        <v>0</v>
      </c>
      <c r="Q328" s="191">
        <v>1.25E-3</v>
      </c>
      <c r="R328" s="191">
        <f t="shared" si="22"/>
        <v>1.25E-3</v>
      </c>
      <c r="S328" s="191">
        <v>0</v>
      </c>
      <c r="T328" s="192">
        <f t="shared" si="23"/>
        <v>0</v>
      </c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R328" s="193" t="s">
        <v>219</v>
      </c>
      <c r="AT328" s="193" t="s">
        <v>133</v>
      </c>
      <c r="AU328" s="193" t="s">
        <v>83</v>
      </c>
      <c r="AY328" s="16" t="s">
        <v>131</v>
      </c>
      <c r="BE328" s="194">
        <f t="shared" si="24"/>
        <v>0</v>
      </c>
      <c r="BF328" s="194">
        <f t="shared" si="25"/>
        <v>0</v>
      </c>
      <c r="BG328" s="194">
        <f t="shared" si="26"/>
        <v>0</v>
      </c>
      <c r="BH328" s="194">
        <f t="shared" si="27"/>
        <v>0</v>
      </c>
      <c r="BI328" s="194">
        <f t="shared" si="28"/>
        <v>0</v>
      </c>
      <c r="BJ328" s="16" t="s">
        <v>8</v>
      </c>
      <c r="BK328" s="194">
        <f t="shared" si="29"/>
        <v>0</v>
      </c>
      <c r="BL328" s="16" t="s">
        <v>219</v>
      </c>
      <c r="BM328" s="193" t="s">
        <v>633</v>
      </c>
    </row>
    <row r="329" spans="1:65" s="2" customFormat="1" ht="16.5" customHeight="1">
      <c r="A329" s="33"/>
      <c r="B329" s="34"/>
      <c r="C329" s="181" t="s">
        <v>634</v>
      </c>
      <c r="D329" s="181" t="s">
        <v>133</v>
      </c>
      <c r="E329" s="182" t="s">
        <v>635</v>
      </c>
      <c r="F329" s="183" t="s">
        <v>636</v>
      </c>
      <c r="G329" s="184" t="s">
        <v>368</v>
      </c>
      <c r="H329" s="185">
        <v>6</v>
      </c>
      <c r="I329" s="186"/>
      <c r="J329" s="187">
        <f t="shared" si="20"/>
        <v>0</v>
      </c>
      <c r="K329" s="188"/>
      <c r="L329" s="38"/>
      <c r="M329" s="189" t="s">
        <v>1</v>
      </c>
      <c r="N329" s="190" t="s">
        <v>42</v>
      </c>
      <c r="O329" s="70"/>
      <c r="P329" s="191">
        <f t="shared" si="21"/>
        <v>0</v>
      </c>
      <c r="Q329" s="191">
        <v>1.8400000000000001E-3</v>
      </c>
      <c r="R329" s="191">
        <f t="shared" si="22"/>
        <v>1.1040000000000001E-2</v>
      </c>
      <c r="S329" s="191">
        <v>0</v>
      </c>
      <c r="T329" s="192">
        <f t="shared" si="23"/>
        <v>0</v>
      </c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R329" s="193" t="s">
        <v>219</v>
      </c>
      <c r="AT329" s="193" t="s">
        <v>133</v>
      </c>
      <c r="AU329" s="193" t="s">
        <v>83</v>
      </c>
      <c r="AY329" s="16" t="s">
        <v>131</v>
      </c>
      <c r="BE329" s="194">
        <f t="shared" si="24"/>
        <v>0</v>
      </c>
      <c r="BF329" s="194">
        <f t="shared" si="25"/>
        <v>0</v>
      </c>
      <c r="BG329" s="194">
        <f t="shared" si="26"/>
        <v>0</v>
      </c>
      <c r="BH329" s="194">
        <f t="shared" si="27"/>
        <v>0</v>
      </c>
      <c r="BI329" s="194">
        <f t="shared" si="28"/>
        <v>0</v>
      </c>
      <c r="BJ329" s="16" t="s">
        <v>8</v>
      </c>
      <c r="BK329" s="194">
        <f t="shared" si="29"/>
        <v>0</v>
      </c>
      <c r="BL329" s="16" t="s">
        <v>219</v>
      </c>
      <c r="BM329" s="193" t="s">
        <v>637</v>
      </c>
    </row>
    <row r="330" spans="1:65" s="2" customFormat="1" ht="16.5" customHeight="1">
      <c r="A330" s="33"/>
      <c r="B330" s="34"/>
      <c r="C330" s="181" t="s">
        <v>638</v>
      </c>
      <c r="D330" s="181" t="s">
        <v>133</v>
      </c>
      <c r="E330" s="182" t="s">
        <v>639</v>
      </c>
      <c r="F330" s="183" t="s">
        <v>640</v>
      </c>
      <c r="G330" s="184" t="s">
        <v>349</v>
      </c>
      <c r="H330" s="185">
        <v>1</v>
      </c>
      <c r="I330" s="186"/>
      <c r="J330" s="187">
        <f t="shared" si="20"/>
        <v>0</v>
      </c>
      <c r="K330" s="188"/>
      <c r="L330" s="38"/>
      <c r="M330" s="189" t="s">
        <v>1</v>
      </c>
      <c r="N330" s="190" t="s">
        <v>42</v>
      </c>
      <c r="O330" s="70"/>
      <c r="P330" s="191">
        <f t="shared" si="21"/>
        <v>0</v>
      </c>
      <c r="Q330" s="191">
        <v>1.2E-4</v>
      </c>
      <c r="R330" s="191">
        <f t="shared" si="22"/>
        <v>1.2E-4</v>
      </c>
      <c r="S330" s="191">
        <v>0</v>
      </c>
      <c r="T330" s="192">
        <f t="shared" si="23"/>
        <v>0</v>
      </c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R330" s="193" t="s">
        <v>219</v>
      </c>
      <c r="AT330" s="193" t="s">
        <v>133</v>
      </c>
      <c r="AU330" s="193" t="s">
        <v>83</v>
      </c>
      <c r="AY330" s="16" t="s">
        <v>131</v>
      </c>
      <c r="BE330" s="194">
        <f t="shared" si="24"/>
        <v>0</v>
      </c>
      <c r="BF330" s="194">
        <f t="shared" si="25"/>
        <v>0</v>
      </c>
      <c r="BG330" s="194">
        <f t="shared" si="26"/>
        <v>0</v>
      </c>
      <c r="BH330" s="194">
        <f t="shared" si="27"/>
        <v>0</v>
      </c>
      <c r="BI330" s="194">
        <f t="shared" si="28"/>
        <v>0</v>
      </c>
      <c r="BJ330" s="16" t="s">
        <v>8</v>
      </c>
      <c r="BK330" s="194">
        <f t="shared" si="29"/>
        <v>0</v>
      </c>
      <c r="BL330" s="16" t="s">
        <v>219</v>
      </c>
      <c r="BM330" s="193" t="s">
        <v>641</v>
      </c>
    </row>
    <row r="331" spans="1:65" s="2" customFormat="1" ht="21.75" customHeight="1">
      <c r="A331" s="33"/>
      <c r="B331" s="34"/>
      <c r="C331" s="217" t="s">
        <v>642</v>
      </c>
      <c r="D331" s="217" t="s">
        <v>430</v>
      </c>
      <c r="E331" s="218" t="s">
        <v>643</v>
      </c>
      <c r="F331" s="219" t="s">
        <v>644</v>
      </c>
      <c r="G331" s="220" t="s">
        <v>349</v>
      </c>
      <c r="H331" s="221">
        <v>1</v>
      </c>
      <c r="I331" s="222"/>
      <c r="J331" s="223">
        <f t="shared" si="20"/>
        <v>0</v>
      </c>
      <c r="K331" s="224"/>
      <c r="L331" s="225"/>
      <c r="M331" s="226" t="s">
        <v>1</v>
      </c>
      <c r="N331" s="227" t="s">
        <v>42</v>
      </c>
      <c r="O331" s="70"/>
      <c r="P331" s="191">
        <f t="shared" si="21"/>
        <v>0</v>
      </c>
      <c r="Q331" s="191">
        <v>2.6199999999999999E-3</v>
      </c>
      <c r="R331" s="191">
        <f t="shared" si="22"/>
        <v>2.6199999999999999E-3</v>
      </c>
      <c r="S331" s="191">
        <v>0</v>
      </c>
      <c r="T331" s="192">
        <f t="shared" si="23"/>
        <v>0</v>
      </c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R331" s="193" t="s">
        <v>299</v>
      </c>
      <c r="AT331" s="193" t="s">
        <v>430</v>
      </c>
      <c r="AU331" s="193" t="s">
        <v>83</v>
      </c>
      <c r="AY331" s="16" t="s">
        <v>131</v>
      </c>
      <c r="BE331" s="194">
        <f t="shared" si="24"/>
        <v>0</v>
      </c>
      <c r="BF331" s="194">
        <f t="shared" si="25"/>
        <v>0</v>
      </c>
      <c r="BG331" s="194">
        <f t="shared" si="26"/>
        <v>0</v>
      </c>
      <c r="BH331" s="194">
        <f t="shared" si="27"/>
        <v>0</v>
      </c>
      <c r="BI331" s="194">
        <f t="shared" si="28"/>
        <v>0</v>
      </c>
      <c r="BJ331" s="16" t="s">
        <v>8</v>
      </c>
      <c r="BK331" s="194">
        <f t="shared" si="29"/>
        <v>0</v>
      </c>
      <c r="BL331" s="16" t="s">
        <v>219</v>
      </c>
      <c r="BM331" s="193" t="s">
        <v>645</v>
      </c>
    </row>
    <row r="332" spans="1:65" s="2" customFormat="1" ht="16.5" customHeight="1">
      <c r="A332" s="33"/>
      <c r="B332" s="34"/>
      <c r="C332" s="217" t="s">
        <v>646</v>
      </c>
      <c r="D332" s="217" t="s">
        <v>430</v>
      </c>
      <c r="E332" s="218" t="s">
        <v>647</v>
      </c>
      <c r="F332" s="219" t="s">
        <v>648</v>
      </c>
      <c r="G332" s="220" t="s">
        <v>349</v>
      </c>
      <c r="H332" s="221">
        <v>1</v>
      </c>
      <c r="I332" s="222"/>
      <c r="J332" s="223">
        <f t="shared" si="20"/>
        <v>0</v>
      </c>
      <c r="K332" s="224"/>
      <c r="L332" s="225"/>
      <c r="M332" s="226" t="s">
        <v>1</v>
      </c>
      <c r="N332" s="227" t="s">
        <v>42</v>
      </c>
      <c r="O332" s="70"/>
      <c r="P332" s="191">
        <f t="shared" si="21"/>
        <v>0</v>
      </c>
      <c r="Q332" s="191">
        <v>8.0000000000000004E-4</v>
      </c>
      <c r="R332" s="191">
        <f t="shared" si="22"/>
        <v>8.0000000000000004E-4</v>
      </c>
      <c r="S332" s="191">
        <v>0</v>
      </c>
      <c r="T332" s="192">
        <f t="shared" si="23"/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93" t="s">
        <v>299</v>
      </c>
      <c r="AT332" s="193" t="s">
        <v>430</v>
      </c>
      <c r="AU332" s="193" t="s">
        <v>83</v>
      </c>
      <c r="AY332" s="16" t="s">
        <v>131</v>
      </c>
      <c r="BE332" s="194">
        <f t="shared" si="24"/>
        <v>0</v>
      </c>
      <c r="BF332" s="194">
        <f t="shared" si="25"/>
        <v>0</v>
      </c>
      <c r="BG332" s="194">
        <f t="shared" si="26"/>
        <v>0</v>
      </c>
      <c r="BH332" s="194">
        <f t="shared" si="27"/>
        <v>0</v>
      </c>
      <c r="BI332" s="194">
        <f t="shared" si="28"/>
        <v>0</v>
      </c>
      <c r="BJ332" s="16" t="s">
        <v>8</v>
      </c>
      <c r="BK332" s="194">
        <f t="shared" si="29"/>
        <v>0</v>
      </c>
      <c r="BL332" s="16" t="s">
        <v>219</v>
      </c>
      <c r="BM332" s="193" t="s">
        <v>649</v>
      </c>
    </row>
    <row r="333" spans="1:65" s="2" customFormat="1" ht="16.5" customHeight="1">
      <c r="A333" s="33"/>
      <c r="B333" s="34"/>
      <c r="C333" s="181" t="s">
        <v>650</v>
      </c>
      <c r="D333" s="181" t="s">
        <v>133</v>
      </c>
      <c r="E333" s="182" t="s">
        <v>651</v>
      </c>
      <c r="F333" s="183" t="s">
        <v>652</v>
      </c>
      <c r="G333" s="184" t="s">
        <v>349</v>
      </c>
      <c r="H333" s="185">
        <v>3</v>
      </c>
      <c r="I333" s="186"/>
      <c r="J333" s="187">
        <f t="shared" si="20"/>
        <v>0</v>
      </c>
      <c r="K333" s="188"/>
      <c r="L333" s="38"/>
      <c r="M333" s="189" t="s">
        <v>1</v>
      </c>
      <c r="N333" s="190" t="s">
        <v>42</v>
      </c>
      <c r="O333" s="70"/>
      <c r="P333" s="191">
        <f t="shared" si="21"/>
        <v>0</v>
      </c>
      <c r="Q333" s="191">
        <v>3.1E-4</v>
      </c>
      <c r="R333" s="191">
        <f t="shared" si="22"/>
        <v>9.3000000000000005E-4</v>
      </c>
      <c r="S333" s="191">
        <v>0</v>
      </c>
      <c r="T333" s="192">
        <f t="shared" si="23"/>
        <v>0</v>
      </c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R333" s="193" t="s">
        <v>219</v>
      </c>
      <c r="AT333" s="193" t="s">
        <v>133</v>
      </c>
      <c r="AU333" s="193" t="s">
        <v>83</v>
      </c>
      <c r="AY333" s="16" t="s">
        <v>131</v>
      </c>
      <c r="BE333" s="194">
        <f t="shared" si="24"/>
        <v>0</v>
      </c>
      <c r="BF333" s="194">
        <f t="shared" si="25"/>
        <v>0</v>
      </c>
      <c r="BG333" s="194">
        <f t="shared" si="26"/>
        <v>0</v>
      </c>
      <c r="BH333" s="194">
        <f t="shared" si="27"/>
        <v>0</v>
      </c>
      <c r="BI333" s="194">
        <f t="shared" si="28"/>
        <v>0</v>
      </c>
      <c r="BJ333" s="16" t="s">
        <v>8</v>
      </c>
      <c r="BK333" s="194">
        <f t="shared" si="29"/>
        <v>0</v>
      </c>
      <c r="BL333" s="16" t="s">
        <v>219</v>
      </c>
      <c r="BM333" s="193" t="s">
        <v>653</v>
      </c>
    </row>
    <row r="334" spans="1:65" s="2" customFormat="1" ht="33" customHeight="1">
      <c r="A334" s="33"/>
      <c r="B334" s="34"/>
      <c r="C334" s="181" t="s">
        <v>654</v>
      </c>
      <c r="D334" s="181" t="s">
        <v>133</v>
      </c>
      <c r="E334" s="182" t="s">
        <v>655</v>
      </c>
      <c r="F334" s="183" t="s">
        <v>656</v>
      </c>
      <c r="G334" s="184" t="s">
        <v>349</v>
      </c>
      <c r="H334" s="185">
        <v>6</v>
      </c>
      <c r="I334" s="186"/>
      <c r="J334" s="187">
        <f t="shared" si="20"/>
        <v>0</v>
      </c>
      <c r="K334" s="188"/>
      <c r="L334" s="38"/>
      <c r="M334" s="189" t="s">
        <v>1</v>
      </c>
      <c r="N334" s="190" t="s">
        <v>42</v>
      </c>
      <c r="O334" s="70"/>
      <c r="P334" s="191">
        <f t="shared" si="21"/>
        <v>0</v>
      </c>
      <c r="Q334" s="191">
        <v>0</v>
      </c>
      <c r="R334" s="191">
        <f t="shared" si="22"/>
        <v>0</v>
      </c>
      <c r="S334" s="191">
        <v>0</v>
      </c>
      <c r="T334" s="192">
        <f t="shared" si="23"/>
        <v>0</v>
      </c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R334" s="193" t="s">
        <v>219</v>
      </c>
      <c r="AT334" s="193" t="s">
        <v>133</v>
      </c>
      <c r="AU334" s="193" t="s">
        <v>83</v>
      </c>
      <c r="AY334" s="16" t="s">
        <v>131</v>
      </c>
      <c r="BE334" s="194">
        <f t="shared" si="24"/>
        <v>0</v>
      </c>
      <c r="BF334" s="194">
        <f t="shared" si="25"/>
        <v>0</v>
      </c>
      <c r="BG334" s="194">
        <f t="shared" si="26"/>
        <v>0</v>
      </c>
      <c r="BH334" s="194">
        <f t="shared" si="27"/>
        <v>0</v>
      </c>
      <c r="BI334" s="194">
        <f t="shared" si="28"/>
        <v>0</v>
      </c>
      <c r="BJ334" s="16" t="s">
        <v>8</v>
      </c>
      <c r="BK334" s="194">
        <f t="shared" si="29"/>
        <v>0</v>
      </c>
      <c r="BL334" s="16" t="s">
        <v>219</v>
      </c>
      <c r="BM334" s="193" t="s">
        <v>657</v>
      </c>
    </row>
    <row r="335" spans="1:65" s="2" customFormat="1" ht="33" customHeight="1">
      <c r="A335" s="33"/>
      <c r="B335" s="34"/>
      <c r="C335" s="181" t="s">
        <v>658</v>
      </c>
      <c r="D335" s="181" t="s">
        <v>133</v>
      </c>
      <c r="E335" s="182" t="s">
        <v>659</v>
      </c>
      <c r="F335" s="183" t="s">
        <v>660</v>
      </c>
      <c r="G335" s="184" t="s">
        <v>349</v>
      </c>
      <c r="H335" s="185">
        <v>2</v>
      </c>
      <c r="I335" s="186"/>
      <c r="J335" s="187">
        <f t="shared" si="20"/>
        <v>0</v>
      </c>
      <c r="K335" s="188"/>
      <c r="L335" s="38"/>
      <c r="M335" s="189" t="s">
        <v>1</v>
      </c>
      <c r="N335" s="190" t="s">
        <v>42</v>
      </c>
      <c r="O335" s="70"/>
      <c r="P335" s="191">
        <f t="shared" si="21"/>
        <v>0</v>
      </c>
      <c r="Q335" s="191">
        <v>0</v>
      </c>
      <c r="R335" s="191">
        <f t="shared" si="22"/>
        <v>0</v>
      </c>
      <c r="S335" s="191">
        <v>0</v>
      </c>
      <c r="T335" s="192">
        <f t="shared" si="23"/>
        <v>0</v>
      </c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R335" s="193" t="s">
        <v>219</v>
      </c>
      <c r="AT335" s="193" t="s">
        <v>133</v>
      </c>
      <c r="AU335" s="193" t="s">
        <v>83</v>
      </c>
      <c r="AY335" s="16" t="s">
        <v>131</v>
      </c>
      <c r="BE335" s="194">
        <f t="shared" si="24"/>
        <v>0</v>
      </c>
      <c r="BF335" s="194">
        <f t="shared" si="25"/>
        <v>0</v>
      </c>
      <c r="BG335" s="194">
        <f t="shared" si="26"/>
        <v>0</v>
      </c>
      <c r="BH335" s="194">
        <f t="shared" si="27"/>
        <v>0</v>
      </c>
      <c r="BI335" s="194">
        <f t="shared" si="28"/>
        <v>0</v>
      </c>
      <c r="BJ335" s="16" t="s">
        <v>8</v>
      </c>
      <c r="BK335" s="194">
        <f t="shared" si="29"/>
        <v>0</v>
      </c>
      <c r="BL335" s="16" t="s">
        <v>219</v>
      </c>
      <c r="BM335" s="193" t="s">
        <v>661</v>
      </c>
    </row>
    <row r="336" spans="1:65" s="2" customFormat="1" ht="21.75" customHeight="1">
      <c r="A336" s="33"/>
      <c r="B336" s="34"/>
      <c r="C336" s="181" t="s">
        <v>662</v>
      </c>
      <c r="D336" s="181" t="s">
        <v>133</v>
      </c>
      <c r="E336" s="182" t="s">
        <v>663</v>
      </c>
      <c r="F336" s="183" t="s">
        <v>664</v>
      </c>
      <c r="G336" s="184" t="s">
        <v>349</v>
      </c>
      <c r="H336" s="185">
        <v>4</v>
      </c>
      <c r="I336" s="186"/>
      <c r="J336" s="187">
        <f t="shared" si="20"/>
        <v>0</v>
      </c>
      <c r="K336" s="188"/>
      <c r="L336" s="38"/>
      <c r="M336" s="189" t="s">
        <v>1</v>
      </c>
      <c r="N336" s="190" t="s">
        <v>42</v>
      </c>
      <c r="O336" s="70"/>
      <c r="P336" s="191">
        <f t="shared" si="21"/>
        <v>0</v>
      </c>
      <c r="Q336" s="191">
        <v>0</v>
      </c>
      <c r="R336" s="191">
        <f t="shared" si="22"/>
        <v>0</v>
      </c>
      <c r="S336" s="191">
        <v>0</v>
      </c>
      <c r="T336" s="192">
        <f t="shared" si="23"/>
        <v>0</v>
      </c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R336" s="193" t="s">
        <v>219</v>
      </c>
      <c r="AT336" s="193" t="s">
        <v>133</v>
      </c>
      <c r="AU336" s="193" t="s">
        <v>83</v>
      </c>
      <c r="AY336" s="16" t="s">
        <v>131</v>
      </c>
      <c r="BE336" s="194">
        <f t="shared" si="24"/>
        <v>0</v>
      </c>
      <c r="BF336" s="194">
        <f t="shared" si="25"/>
        <v>0</v>
      </c>
      <c r="BG336" s="194">
        <f t="shared" si="26"/>
        <v>0</v>
      </c>
      <c r="BH336" s="194">
        <f t="shared" si="27"/>
        <v>0</v>
      </c>
      <c r="BI336" s="194">
        <f t="shared" si="28"/>
        <v>0</v>
      </c>
      <c r="BJ336" s="16" t="s">
        <v>8</v>
      </c>
      <c r="BK336" s="194">
        <f t="shared" si="29"/>
        <v>0</v>
      </c>
      <c r="BL336" s="16" t="s">
        <v>219</v>
      </c>
      <c r="BM336" s="193" t="s">
        <v>665</v>
      </c>
    </row>
    <row r="337" spans="1:65" s="2" customFormat="1" ht="21.75" customHeight="1">
      <c r="A337" s="33"/>
      <c r="B337" s="34"/>
      <c r="C337" s="181" t="s">
        <v>666</v>
      </c>
      <c r="D337" s="181" t="s">
        <v>133</v>
      </c>
      <c r="E337" s="182" t="s">
        <v>667</v>
      </c>
      <c r="F337" s="183" t="s">
        <v>668</v>
      </c>
      <c r="G337" s="184" t="s">
        <v>349</v>
      </c>
      <c r="H337" s="185">
        <v>3</v>
      </c>
      <c r="I337" s="186"/>
      <c r="J337" s="187">
        <f t="shared" si="20"/>
        <v>0</v>
      </c>
      <c r="K337" s="188"/>
      <c r="L337" s="38"/>
      <c r="M337" s="189" t="s">
        <v>1</v>
      </c>
      <c r="N337" s="190" t="s">
        <v>42</v>
      </c>
      <c r="O337" s="70"/>
      <c r="P337" s="191">
        <f t="shared" si="21"/>
        <v>0</v>
      </c>
      <c r="Q337" s="191">
        <v>0</v>
      </c>
      <c r="R337" s="191">
        <f t="shared" si="22"/>
        <v>0</v>
      </c>
      <c r="S337" s="191">
        <v>0</v>
      </c>
      <c r="T337" s="192">
        <f t="shared" si="23"/>
        <v>0</v>
      </c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R337" s="193" t="s">
        <v>219</v>
      </c>
      <c r="AT337" s="193" t="s">
        <v>133</v>
      </c>
      <c r="AU337" s="193" t="s">
        <v>83</v>
      </c>
      <c r="AY337" s="16" t="s">
        <v>131</v>
      </c>
      <c r="BE337" s="194">
        <f t="shared" si="24"/>
        <v>0</v>
      </c>
      <c r="BF337" s="194">
        <f t="shared" si="25"/>
        <v>0</v>
      </c>
      <c r="BG337" s="194">
        <f t="shared" si="26"/>
        <v>0</v>
      </c>
      <c r="BH337" s="194">
        <f t="shared" si="27"/>
        <v>0</v>
      </c>
      <c r="BI337" s="194">
        <f t="shared" si="28"/>
        <v>0</v>
      </c>
      <c r="BJ337" s="16" t="s">
        <v>8</v>
      </c>
      <c r="BK337" s="194">
        <f t="shared" si="29"/>
        <v>0</v>
      </c>
      <c r="BL337" s="16" t="s">
        <v>219</v>
      </c>
      <c r="BM337" s="193" t="s">
        <v>669</v>
      </c>
    </row>
    <row r="338" spans="1:65" s="2" customFormat="1" ht="21.75" customHeight="1">
      <c r="A338" s="33"/>
      <c r="B338" s="34"/>
      <c r="C338" s="181" t="s">
        <v>670</v>
      </c>
      <c r="D338" s="181" t="s">
        <v>133</v>
      </c>
      <c r="E338" s="182" t="s">
        <v>671</v>
      </c>
      <c r="F338" s="183" t="s">
        <v>672</v>
      </c>
      <c r="G338" s="184" t="s">
        <v>349</v>
      </c>
      <c r="H338" s="185">
        <v>1</v>
      </c>
      <c r="I338" s="186"/>
      <c r="J338" s="187">
        <f t="shared" si="20"/>
        <v>0</v>
      </c>
      <c r="K338" s="188"/>
      <c r="L338" s="38"/>
      <c r="M338" s="189" t="s">
        <v>1</v>
      </c>
      <c r="N338" s="190" t="s">
        <v>42</v>
      </c>
      <c r="O338" s="70"/>
      <c r="P338" s="191">
        <f t="shared" si="21"/>
        <v>0</v>
      </c>
      <c r="Q338" s="191">
        <v>0</v>
      </c>
      <c r="R338" s="191">
        <f t="shared" si="22"/>
        <v>0</v>
      </c>
      <c r="S338" s="191">
        <v>0</v>
      </c>
      <c r="T338" s="192">
        <f t="shared" si="23"/>
        <v>0</v>
      </c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R338" s="193" t="s">
        <v>219</v>
      </c>
      <c r="AT338" s="193" t="s">
        <v>133</v>
      </c>
      <c r="AU338" s="193" t="s">
        <v>83</v>
      </c>
      <c r="AY338" s="16" t="s">
        <v>131</v>
      </c>
      <c r="BE338" s="194">
        <f t="shared" si="24"/>
        <v>0</v>
      </c>
      <c r="BF338" s="194">
        <f t="shared" si="25"/>
        <v>0</v>
      </c>
      <c r="BG338" s="194">
        <f t="shared" si="26"/>
        <v>0</v>
      </c>
      <c r="BH338" s="194">
        <f t="shared" si="27"/>
        <v>0</v>
      </c>
      <c r="BI338" s="194">
        <f t="shared" si="28"/>
        <v>0</v>
      </c>
      <c r="BJ338" s="16" t="s">
        <v>8</v>
      </c>
      <c r="BK338" s="194">
        <f t="shared" si="29"/>
        <v>0</v>
      </c>
      <c r="BL338" s="16" t="s">
        <v>219</v>
      </c>
      <c r="BM338" s="193" t="s">
        <v>673</v>
      </c>
    </row>
    <row r="339" spans="1:65" s="2" customFormat="1" ht="21.75" customHeight="1">
      <c r="A339" s="33"/>
      <c r="B339" s="34"/>
      <c r="C339" s="181" t="s">
        <v>674</v>
      </c>
      <c r="D339" s="181" t="s">
        <v>133</v>
      </c>
      <c r="E339" s="182" t="s">
        <v>675</v>
      </c>
      <c r="F339" s="183" t="s">
        <v>676</v>
      </c>
      <c r="G339" s="184" t="s">
        <v>349</v>
      </c>
      <c r="H339" s="185">
        <v>1</v>
      </c>
      <c r="I339" s="186"/>
      <c r="J339" s="187">
        <f t="shared" si="20"/>
        <v>0</v>
      </c>
      <c r="K339" s="188"/>
      <c r="L339" s="38"/>
      <c r="M339" s="189" t="s">
        <v>1</v>
      </c>
      <c r="N339" s="190" t="s">
        <v>42</v>
      </c>
      <c r="O339" s="70"/>
      <c r="P339" s="191">
        <f t="shared" si="21"/>
        <v>0</v>
      </c>
      <c r="Q339" s="191">
        <v>0</v>
      </c>
      <c r="R339" s="191">
        <f t="shared" si="22"/>
        <v>0</v>
      </c>
      <c r="S339" s="191">
        <v>0</v>
      </c>
      <c r="T339" s="192">
        <f t="shared" si="23"/>
        <v>0</v>
      </c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R339" s="193" t="s">
        <v>219</v>
      </c>
      <c r="AT339" s="193" t="s">
        <v>133</v>
      </c>
      <c r="AU339" s="193" t="s">
        <v>83</v>
      </c>
      <c r="AY339" s="16" t="s">
        <v>131</v>
      </c>
      <c r="BE339" s="194">
        <f t="shared" si="24"/>
        <v>0</v>
      </c>
      <c r="BF339" s="194">
        <f t="shared" si="25"/>
        <v>0</v>
      </c>
      <c r="BG339" s="194">
        <f t="shared" si="26"/>
        <v>0</v>
      </c>
      <c r="BH339" s="194">
        <f t="shared" si="27"/>
        <v>0</v>
      </c>
      <c r="BI339" s="194">
        <f t="shared" si="28"/>
        <v>0</v>
      </c>
      <c r="BJ339" s="16" t="s">
        <v>8</v>
      </c>
      <c r="BK339" s="194">
        <f t="shared" si="29"/>
        <v>0</v>
      </c>
      <c r="BL339" s="16" t="s">
        <v>219</v>
      </c>
      <c r="BM339" s="193" t="s">
        <v>677</v>
      </c>
    </row>
    <row r="340" spans="1:65" s="2" customFormat="1" ht="21.75" customHeight="1">
      <c r="A340" s="33"/>
      <c r="B340" s="34"/>
      <c r="C340" s="181" t="s">
        <v>678</v>
      </c>
      <c r="D340" s="181" t="s">
        <v>133</v>
      </c>
      <c r="E340" s="182" t="s">
        <v>679</v>
      </c>
      <c r="F340" s="183" t="s">
        <v>680</v>
      </c>
      <c r="G340" s="184" t="s">
        <v>152</v>
      </c>
      <c r="H340" s="185">
        <v>0.216</v>
      </c>
      <c r="I340" s="186"/>
      <c r="J340" s="187">
        <f t="shared" si="20"/>
        <v>0</v>
      </c>
      <c r="K340" s="188"/>
      <c r="L340" s="38"/>
      <c r="M340" s="189" t="s">
        <v>1</v>
      </c>
      <c r="N340" s="190" t="s">
        <v>42</v>
      </c>
      <c r="O340" s="70"/>
      <c r="P340" s="191">
        <f t="shared" si="21"/>
        <v>0</v>
      </c>
      <c r="Q340" s="191">
        <v>0</v>
      </c>
      <c r="R340" s="191">
        <f t="shared" si="22"/>
        <v>0</v>
      </c>
      <c r="S340" s="191">
        <v>0</v>
      </c>
      <c r="T340" s="192">
        <f t="shared" si="23"/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93" t="s">
        <v>219</v>
      </c>
      <c r="AT340" s="193" t="s">
        <v>133</v>
      </c>
      <c r="AU340" s="193" t="s">
        <v>83</v>
      </c>
      <c r="AY340" s="16" t="s">
        <v>131</v>
      </c>
      <c r="BE340" s="194">
        <f t="shared" si="24"/>
        <v>0</v>
      </c>
      <c r="BF340" s="194">
        <f t="shared" si="25"/>
        <v>0</v>
      </c>
      <c r="BG340" s="194">
        <f t="shared" si="26"/>
        <v>0</v>
      </c>
      <c r="BH340" s="194">
        <f t="shared" si="27"/>
        <v>0</v>
      </c>
      <c r="BI340" s="194">
        <f t="shared" si="28"/>
        <v>0</v>
      </c>
      <c r="BJ340" s="16" t="s">
        <v>8</v>
      </c>
      <c r="BK340" s="194">
        <f t="shared" si="29"/>
        <v>0</v>
      </c>
      <c r="BL340" s="16" t="s">
        <v>219</v>
      </c>
      <c r="BM340" s="193" t="s">
        <v>681</v>
      </c>
    </row>
    <row r="341" spans="1:65" s="2" customFormat="1" ht="21.75" customHeight="1">
      <c r="A341" s="33"/>
      <c r="B341" s="34"/>
      <c r="C341" s="181" t="s">
        <v>682</v>
      </c>
      <c r="D341" s="181" t="s">
        <v>133</v>
      </c>
      <c r="E341" s="182" t="s">
        <v>683</v>
      </c>
      <c r="F341" s="183" t="s">
        <v>684</v>
      </c>
      <c r="G341" s="184" t="s">
        <v>152</v>
      </c>
      <c r="H341" s="185">
        <v>0.216</v>
      </c>
      <c r="I341" s="186"/>
      <c r="J341" s="187">
        <f t="shared" si="20"/>
        <v>0</v>
      </c>
      <c r="K341" s="188"/>
      <c r="L341" s="38"/>
      <c r="M341" s="189" t="s">
        <v>1</v>
      </c>
      <c r="N341" s="190" t="s">
        <v>42</v>
      </c>
      <c r="O341" s="70"/>
      <c r="P341" s="191">
        <f t="shared" si="21"/>
        <v>0</v>
      </c>
      <c r="Q341" s="191">
        <v>0</v>
      </c>
      <c r="R341" s="191">
        <f t="shared" si="22"/>
        <v>0</v>
      </c>
      <c r="S341" s="191">
        <v>0</v>
      </c>
      <c r="T341" s="192">
        <f t="shared" si="23"/>
        <v>0</v>
      </c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R341" s="193" t="s">
        <v>219</v>
      </c>
      <c r="AT341" s="193" t="s">
        <v>133</v>
      </c>
      <c r="AU341" s="193" t="s">
        <v>83</v>
      </c>
      <c r="AY341" s="16" t="s">
        <v>131</v>
      </c>
      <c r="BE341" s="194">
        <f t="shared" si="24"/>
        <v>0</v>
      </c>
      <c r="BF341" s="194">
        <f t="shared" si="25"/>
        <v>0</v>
      </c>
      <c r="BG341" s="194">
        <f t="shared" si="26"/>
        <v>0</v>
      </c>
      <c r="BH341" s="194">
        <f t="shared" si="27"/>
        <v>0</v>
      </c>
      <c r="BI341" s="194">
        <f t="shared" si="28"/>
        <v>0</v>
      </c>
      <c r="BJ341" s="16" t="s">
        <v>8</v>
      </c>
      <c r="BK341" s="194">
        <f t="shared" si="29"/>
        <v>0</v>
      </c>
      <c r="BL341" s="16" t="s">
        <v>219</v>
      </c>
      <c r="BM341" s="193" t="s">
        <v>685</v>
      </c>
    </row>
    <row r="342" spans="1:65" s="12" customFormat="1" ht="22.9" customHeight="1">
      <c r="B342" s="165"/>
      <c r="C342" s="166"/>
      <c r="D342" s="167" t="s">
        <v>76</v>
      </c>
      <c r="E342" s="179" t="s">
        <v>686</v>
      </c>
      <c r="F342" s="179" t="s">
        <v>687</v>
      </c>
      <c r="G342" s="166"/>
      <c r="H342" s="166"/>
      <c r="I342" s="169"/>
      <c r="J342" s="180">
        <f>BK342</f>
        <v>0</v>
      </c>
      <c r="K342" s="166"/>
      <c r="L342" s="171"/>
      <c r="M342" s="172"/>
      <c r="N342" s="173"/>
      <c r="O342" s="173"/>
      <c r="P342" s="174">
        <f>SUM(P343:P346)</f>
        <v>0</v>
      </c>
      <c r="Q342" s="173"/>
      <c r="R342" s="174">
        <f>SUM(R343:R346)</f>
        <v>0</v>
      </c>
      <c r="S342" s="173"/>
      <c r="T342" s="175">
        <f>SUM(T343:T346)</f>
        <v>0</v>
      </c>
      <c r="AR342" s="176" t="s">
        <v>83</v>
      </c>
      <c r="AT342" s="177" t="s">
        <v>76</v>
      </c>
      <c r="AU342" s="177" t="s">
        <v>8</v>
      </c>
      <c r="AY342" s="176" t="s">
        <v>131</v>
      </c>
      <c r="BK342" s="178">
        <f>SUM(BK343:BK346)</f>
        <v>0</v>
      </c>
    </row>
    <row r="343" spans="1:65" s="2" customFormat="1" ht="21.75" customHeight="1">
      <c r="A343" s="33"/>
      <c r="B343" s="34"/>
      <c r="C343" s="181" t="s">
        <v>688</v>
      </c>
      <c r="D343" s="181" t="s">
        <v>133</v>
      </c>
      <c r="E343" s="182" t="s">
        <v>689</v>
      </c>
      <c r="F343" s="183" t="s">
        <v>690</v>
      </c>
      <c r="G343" s="184" t="s">
        <v>579</v>
      </c>
      <c r="H343" s="185">
        <v>2</v>
      </c>
      <c r="I343" s="186"/>
      <c r="J343" s="187">
        <f>ROUND(I343*H343,0)</f>
        <v>0</v>
      </c>
      <c r="K343" s="188"/>
      <c r="L343" s="38"/>
      <c r="M343" s="189" t="s">
        <v>1</v>
      </c>
      <c r="N343" s="190" t="s">
        <v>42</v>
      </c>
      <c r="O343" s="70"/>
      <c r="P343" s="191">
        <f>O343*H343</f>
        <v>0</v>
      </c>
      <c r="Q343" s="191">
        <v>0</v>
      </c>
      <c r="R343" s="191">
        <f>Q343*H343</f>
        <v>0</v>
      </c>
      <c r="S343" s="191">
        <v>0</v>
      </c>
      <c r="T343" s="192">
        <f>S343*H343</f>
        <v>0</v>
      </c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R343" s="193" t="s">
        <v>219</v>
      </c>
      <c r="AT343" s="193" t="s">
        <v>133</v>
      </c>
      <c r="AU343" s="193" t="s">
        <v>83</v>
      </c>
      <c r="AY343" s="16" t="s">
        <v>131</v>
      </c>
      <c r="BE343" s="194">
        <f>IF(N343="základní",J343,0)</f>
        <v>0</v>
      </c>
      <c r="BF343" s="194">
        <f>IF(N343="snížená",J343,0)</f>
        <v>0</v>
      </c>
      <c r="BG343" s="194">
        <f>IF(N343="zákl. přenesená",J343,0)</f>
        <v>0</v>
      </c>
      <c r="BH343" s="194">
        <f>IF(N343="sníž. přenesená",J343,0)</f>
        <v>0</v>
      </c>
      <c r="BI343" s="194">
        <f>IF(N343="nulová",J343,0)</f>
        <v>0</v>
      </c>
      <c r="BJ343" s="16" t="s">
        <v>8</v>
      </c>
      <c r="BK343" s="194">
        <f>ROUND(I343*H343,0)</f>
        <v>0</v>
      </c>
      <c r="BL343" s="16" t="s">
        <v>219</v>
      </c>
      <c r="BM343" s="193" t="s">
        <v>691</v>
      </c>
    </row>
    <row r="344" spans="1:65" s="13" customFormat="1" ht="11.25">
      <c r="B344" s="195"/>
      <c r="C344" s="196"/>
      <c r="D344" s="197" t="s">
        <v>139</v>
      </c>
      <c r="E344" s="198" t="s">
        <v>1</v>
      </c>
      <c r="F344" s="199" t="s">
        <v>692</v>
      </c>
      <c r="G344" s="196"/>
      <c r="H344" s="200">
        <v>2</v>
      </c>
      <c r="I344" s="201"/>
      <c r="J344" s="196"/>
      <c r="K344" s="196"/>
      <c r="L344" s="202"/>
      <c r="M344" s="203"/>
      <c r="N344" s="204"/>
      <c r="O344" s="204"/>
      <c r="P344" s="204"/>
      <c r="Q344" s="204"/>
      <c r="R344" s="204"/>
      <c r="S344" s="204"/>
      <c r="T344" s="205"/>
      <c r="AT344" s="206" t="s">
        <v>139</v>
      </c>
      <c r="AU344" s="206" t="s">
        <v>83</v>
      </c>
      <c r="AV344" s="13" t="s">
        <v>83</v>
      </c>
      <c r="AW344" s="13" t="s">
        <v>33</v>
      </c>
      <c r="AX344" s="13" t="s">
        <v>77</v>
      </c>
      <c r="AY344" s="206" t="s">
        <v>131</v>
      </c>
    </row>
    <row r="345" spans="1:65" s="2" customFormat="1" ht="21.75" customHeight="1">
      <c r="A345" s="33"/>
      <c r="B345" s="34"/>
      <c r="C345" s="181" t="s">
        <v>693</v>
      </c>
      <c r="D345" s="181" t="s">
        <v>133</v>
      </c>
      <c r="E345" s="182" t="s">
        <v>694</v>
      </c>
      <c r="F345" s="183" t="s">
        <v>695</v>
      </c>
      <c r="G345" s="184" t="s">
        <v>579</v>
      </c>
      <c r="H345" s="185">
        <v>2</v>
      </c>
      <c r="I345" s="186"/>
      <c r="J345" s="187">
        <f>ROUND(I345*H345,0)</f>
        <v>0</v>
      </c>
      <c r="K345" s="188"/>
      <c r="L345" s="38"/>
      <c r="M345" s="189" t="s">
        <v>1</v>
      </c>
      <c r="N345" s="190" t="s">
        <v>42</v>
      </c>
      <c r="O345" s="70"/>
      <c r="P345" s="191">
        <f>O345*H345</f>
        <v>0</v>
      </c>
      <c r="Q345" s="191">
        <v>0</v>
      </c>
      <c r="R345" s="191">
        <f>Q345*H345</f>
        <v>0</v>
      </c>
      <c r="S345" s="191">
        <v>0</v>
      </c>
      <c r="T345" s="192">
        <f>S345*H345</f>
        <v>0</v>
      </c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R345" s="193" t="s">
        <v>219</v>
      </c>
      <c r="AT345" s="193" t="s">
        <v>133</v>
      </c>
      <c r="AU345" s="193" t="s">
        <v>83</v>
      </c>
      <c r="AY345" s="16" t="s">
        <v>131</v>
      </c>
      <c r="BE345" s="194">
        <f>IF(N345="základní",J345,0)</f>
        <v>0</v>
      </c>
      <c r="BF345" s="194">
        <f>IF(N345="snížená",J345,0)</f>
        <v>0</v>
      </c>
      <c r="BG345" s="194">
        <f>IF(N345="zákl. přenesená",J345,0)</f>
        <v>0</v>
      </c>
      <c r="BH345" s="194">
        <f>IF(N345="sníž. přenesená",J345,0)</f>
        <v>0</v>
      </c>
      <c r="BI345" s="194">
        <f>IF(N345="nulová",J345,0)</f>
        <v>0</v>
      </c>
      <c r="BJ345" s="16" t="s">
        <v>8</v>
      </c>
      <c r="BK345" s="194">
        <f>ROUND(I345*H345,0)</f>
        <v>0</v>
      </c>
      <c r="BL345" s="16" t="s">
        <v>219</v>
      </c>
      <c r="BM345" s="193" t="s">
        <v>696</v>
      </c>
    </row>
    <row r="346" spans="1:65" s="2" customFormat="1" ht="21.75" customHeight="1">
      <c r="A346" s="33"/>
      <c r="B346" s="34"/>
      <c r="C346" s="181" t="s">
        <v>697</v>
      </c>
      <c r="D346" s="181" t="s">
        <v>133</v>
      </c>
      <c r="E346" s="182" t="s">
        <v>698</v>
      </c>
      <c r="F346" s="183" t="s">
        <v>699</v>
      </c>
      <c r="G346" s="184" t="s">
        <v>700</v>
      </c>
      <c r="H346" s="228"/>
      <c r="I346" s="186"/>
      <c r="J346" s="187">
        <f>ROUND(I346*H346,0)</f>
        <v>0</v>
      </c>
      <c r="K346" s="188"/>
      <c r="L346" s="38"/>
      <c r="M346" s="189" t="s">
        <v>1</v>
      </c>
      <c r="N346" s="190" t="s">
        <v>42</v>
      </c>
      <c r="O346" s="70"/>
      <c r="P346" s="191">
        <f>O346*H346</f>
        <v>0</v>
      </c>
      <c r="Q346" s="191">
        <v>0</v>
      </c>
      <c r="R346" s="191">
        <f>Q346*H346</f>
        <v>0</v>
      </c>
      <c r="S346" s="191">
        <v>0</v>
      </c>
      <c r="T346" s="192">
        <f>S346*H346</f>
        <v>0</v>
      </c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R346" s="193" t="s">
        <v>219</v>
      </c>
      <c r="AT346" s="193" t="s">
        <v>133</v>
      </c>
      <c r="AU346" s="193" t="s">
        <v>83</v>
      </c>
      <c r="AY346" s="16" t="s">
        <v>131</v>
      </c>
      <c r="BE346" s="194">
        <f>IF(N346="základní",J346,0)</f>
        <v>0</v>
      </c>
      <c r="BF346" s="194">
        <f>IF(N346="snížená",J346,0)</f>
        <v>0</v>
      </c>
      <c r="BG346" s="194">
        <f>IF(N346="zákl. přenesená",J346,0)</f>
        <v>0</v>
      </c>
      <c r="BH346" s="194">
        <f>IF(N346="sníž. přenesená",J346,0)</f>
        <v>0</v>
      </c>
      <c r="BI346" s="194">
        <f>IF(N346="nulová",J346,0)</f>
        <v>0</v>
      </c>
      <c r="BJ346" s="16" t="s">
        <v>8</v>
      </c>
      <c r="BK346" s="194">
        <f>ROUND(I346*H346,0)</f>
        <v>0</v>
      </c>
      <c r="BL346" s="16" t="s">
        <v>219</v>
      </c>
      <c r="BM346" s="193" t="s">
        <v>701</v>
      </c>
    </row>
    <row r="347" spans="1:65" s="12" customFormat="1" ht="22.9" customHeight="1">
      <c r="B347" s="165"/>
      <c r="C347" s="166"/>
      <c r="D347" s="167" t="s">
        <v>76</v>
      </c>
      <c r="E347" s="179" t="s">
        <v>702</v>
      </c>
      <c r="F347" s="179" t="s">
        <v>703</v>
      </c>
      <c r="G347" s="166"/>
      <c r="H347" s="166"/>
      <c r="I347" s="169"/>
      <c r="J347" s="180">
        <f>BK347</f>
        <v>0</v>
      </c>
      <c r="K347" s="166"/>
      <c r="L347" s="171"/>
      <c r="M347" s="172"/>
      <c r="N347" s="173"/>
      <c r="O347" s="173"/>
      <c r="P347" s="174">
        <f>SUM(P348:P353)</f>
        <v>0</v>
      </c>
      <c r="Q347" s="173"/>
      <c r="R347" s="174">
        <f>SUM(R348:R353)</f>
        <v>0</v>
      </c>
      <c r="S347" s="173"/>
      <c r="T347" s="175">
        <f>SUM(T348:T353)</f>
        <v>0</v>
      </c>
      <c r="AR347" s="176" t="s">
        <v>83</v>
      </c>
      <c r="AT347" s="177" t="s">
        <v>76</v>
      </c>
      <c r="AU347" s="177" t="s">
        <v>8</v>
      </c>
      <c r="AY347" s="176" t="s">
        <v>131</v>
      </c>
      <c r="BK347" s="178">
        <f>SUM(BK348:BK353)</f>
        <v>0</v>
      </c>
    </row>
    <row r="348" spans="1:65" s="2" customFormat="1" ht="33" customHeight="1">
      <c r="A348" s="33"/>
      <c r="B348" s="34"/>
      <c r="C348" s="181" t="s">
        <v>704</v>
      </c>
      <c r="D348" s="181" t="s">
        <v>133</v>
      </c>
      <c r="E348" s="182" t="s">
        <v>705</v>
      </c>
      <c r="F348" s="183" t="s">
        <v>706</v>
      </c>
      <c r="G348" s="184" t="s">
        <v>579</v>
      </c>
      <c r="H348" s="185">
        <v>1</v>
      </c>
      <c r="I348" s="186"/>
      <c r="J348" s="187">
        <f>ROUND(I348*H348,0)</f>
        <v>0</v>
      </c>
      <c r="K348" s="188"/>
      <c r="L348" s="38"/>
      <c r="M348" s="189" t="s">
        <v>1</v>
      </c>
      <c r="N348" s="190" t="s">
        <v>42</v>
      </c>
      <c r="O348" s="70"/>
      <c r="P348" s="191">
        <f>O348*H348</f>
        <v>0</v>
      </c>
      <c r="Q348" s="191">
        <v>0</v>
      </c>
      <c r="R348" s="191">
        <f>Q348*H348</f>
        <v>0</v>
      </c>
      <c r="S348" s="191">
        <v>0</v>
      </c>
      <c r="T348" s="192">
        <f>S348*H348</f>
        <v>0</v>
      </c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R348" s="193" t="s">
        <v>219</v>
      </c>
      <c r="AT348" s="193" t="s">
        <v>133</v>
      </c>
      <c r="AU348" s="193" t="s">
        <v>83</v>
      </c>
      <c r="AY348" s="16" t="s">
        <v>131</v>
      </c>
      <c r="BE348" s="194">
        <f>IF(N348="základní",J348,0)</f>
        <v>0</v>
      </c>
      <c r="BF348" s="194">
        <f>IF(N348="snížená",J348,0)</f>
        <v>0</v>
      </c>
      <c r="BG348" s="194">
        <f>IF(N348="zákl. přenesená",J348,0)</f>
        <v>0</v>
      </c>
      <c r="BH348" s="194">
        <f>IF(N348="sníž. přenesená",J348,0)</f>
        <v>0</v>
      </c>
      <c r="BI348" s="194">
        <f>IF(N348="nulová",J348,0)</f>
        <v>0</v>
      </c>
      <c r="BJ348" s="16" t="s">
        <v>8</v>
      </c>
      <c r="BK348" s="194">
        <f>ROUND(I348*H348,0)</f>
        <v>0</v>
      </c>
      <c r="BL348" s="16" t="s">
        <v>219</v>
      </c>
      <c r="BM348" s="193" t="s">
        <v>707</v>
      </c>
    </row>
    <row r="349" spans="1:65" s="13" customFormat="1" ht="11.25">
      <c r="B349" s="195"/>
      <c r="C349" s="196"/>
      <c r="D349" s="197" t="s">
        <v>139</v>
      </c>
      <c r="E349" s="198" t="s">
        <v>1</v>
      </c>
      <c r="F349" s="199" t="s">
        <v>708</v>
      </c>
      <c r="G349" s="196"/>
      <c r="H349" s="200">
        <v>1</v>
      </c>
      <c r="I349" s="201"/>
      <c r="J349" s="196"/>
      <c r="K349" s="196"/>
      <c r="L349" s="202"/>
      <c r="M349" s="203"/>
      <c r="N349" s="204"/>
      <c r="O349" s="204"/>
      <c r="P349" s="204"/>
      <c r="Q349" s="204"/>
      <c r="R349" s="204"/>
      <c r="S349" s="204"/>
      <c r="T349" s="205"/>
      <c r="AT349" s="206" t="s">
        <v>139</v>
      </c>
      <c r="AU349" s="206" t="s">
        <v>83</v>
      </c>
      <c r="AV349" s="13" t="s">
        <v>83</v>
      </c>
      <c r="AW349" s="13" t="s">
        <v>33</v>
      </c>
      <c r="AX349" s="13" t="s">
        <v>77</v>
      </c>
      <c r="AY349" s="206" t="s">
        <v>131</v>
      </c>
    </row>
    <row r="350" spans="1:65" s="2" customFormat="1" ht="33" customHeight="1">
      <c r="A350" s="33"/>
      <c r="B350" s="34"/>
      <c r="C350" s="181" t="s">
        <v>709</v>
      </c>
      <c r="D350" s="181" t="s">
        <v>133</v>
      </c>
      <c r="E350" s="182" t="s">
        <v>710</v>
      </c>
      <c r="F350" s="183" t="s">
        <v>711</v>
      </c>
      <c r="G350" s="184" t="s">
        <v>579</v>
      </c>
      <c r="H350" s="185">
        <v>3</v>
      </c>
      <c r="I350" s="186"/>
      <c r="J350" s="187">
        <f>ROUND(I350*H350,0)</f>
        <v>0</v>
      </c>
      <c r="K350" s="188"/>
      <c r="L350" s="38"/>
      <c r="M350" s="189" t="s">
        <v>1</v>
      </c>
      <c r="N350" s="190" t="s">
        <v>42</v>
      </c>
      <c r="O350" s="70"/>
      <c r="P350" s="191">
        <f>O350*H350</f>
        <v>0</v>
      </c>
      <c r="Q350" s="191">
        <v>0</v>
      </c>
      <c r="R350" s="191">
        <f>Q350*H350</f>
        <v>0</v>
      </c>
      <c r="S350" s="191">
        <v>0</v>
      </c>
      <c r="T350" s="192">
        <f>S350*H350</f>
        <v>0</v>
      </c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R350" s="193" t="s">
        <v>219</v>
      </c>
      <c r="AT350" s="193" t="s">
        <v>133</v>
      </c>
      <c r="AU350" s="193" t="s">
        <v>83</v>
      </c>
      <c r="AY350" s="16" t="s">
        <v>131</v>
      </c>
      <c r="BE350" s="194">
        <f>IF(N350="základní",J350,0)</f>
        <v>0</v>
      </c>
      <c r="BF350" s="194">
        <f>IF(N350="snížená",J350,0)</f>
        <v>0</v>
      </c>
      <c r="BG350" s="194">
        <f>IF(N350="zákl. přenesená",J350,0)</f>
        <v>0</v>
      </c>
      <c r="BH350" s="194">
        <f>IF(N350="sníž. přenesená",J350,0)</f>
        <v>0</v>
      </c>
      <c r="BI350" s="194">
        <f>IF(N350="nulová",J350,0)</f>
        <v>0</v>
      </c>
      <c r="BJ350" s="16" t="s">
        <v>8</v>
      </c>
      <c r="BK350" s="194">
        <f>ROUND(I350*H350,0)</f>
        <v>0</v>
      </c>
      <c r="BL350" s="16" t="s">
        <v>219</v>
      </c>
      <c r="BM350" s="193" t="s">
        <v>712</v>
      </c>
    </row>
    <row r="351" spans="1:65" s="13" customFormat="1" ht="11.25">
      <c r="B351" s="195"/>
      <c r="C351" s="196"/>
      <c r="D351" s="197" t="s">
        <v>139</v>
      </c>
      <c r="E351" s="198" t="s">
        <v>1</v>
      </c>
      <c r="F351" s="199" t="s">
        <v>713</v>
      </c>
      <c r="G351" s="196"/>
      <c r="H351" s="200">
        <v>3</v>
      </c>
      <c r="I351" s="201"/>
      <c r="J351" s="196"/>
      <c r="K351" s="196"/>
      <c r="L351" s="202"/>
      <c r="M351" s="203"/>
      <c r="N351" s="204"/>
      <c r="O351" s="204"/>
      <c r="P351" s="204"/>
      <c r="Q351" s="204"/>
      <c r="R351" s="204"/>
      <c r="S351" s="204"/>
      <c r="T351" s="205"/>
      <c r="AT351" s="206" t="s">
        <v>139</v>
      </c>
      <c r="AU351" s="206" t="s">
        <v>83</v>
      </c>
      <c r="AV351" s="13" t="s">
        <v>83</v>
      </c>
      <c r="AW351" s="13" t="s">
        <v>33</v>
      </c>
      <c r="AX351" s="13" t="s">
        <v>77</v>
      </c>
      <c r="AY351" s="206" t="s">
        <v>131</v>
      </c>
    </row>
    <row r="352" spans="1:65" s="2" customFormat="1" ht="21.75" customHeight="1">
      <c r="A352" s="33"/>
      <c r="B352" s="34"/>
      <c r="C352" s="181" t="s">
        <v>714</v>
      </c>
      <c r="D352" s="181" t="s">
        <v>133</v>
      </c>
      <c r="E352" s="182" t="s">
        <v>715</v>
      </c>
      <c r="F352" s="183" t="s">
        <v>716</v>
      </c>
      <c r="G352" s="184" t="s">
        <v>579</v>
      </c>
      <c r="H352" s="185">
        <v>5</v>
      </c>
      <c r="I352" s="186"/>
      <c r="J352" s="187">
        <f>ROUND(I352*H352,0)</f>
        <v>0</v>
      </c>
      <c r="K352" s="188"/>
      <c r="L352" s="38"/>
      <c r="M352" s="189" t="s">
        <v>1</v>
      </c>
      <c r="N352" s="190" t="s">
        <v>42</v>
      </c>
      <c r="O352" s="70"/>
      <c r="P352" s="191">
        <f>O352*H352</f>
        <v>0</v>
      </c>
      <c r="Q352" s="191">
        <v>0</v>
      </c>
      <c r="R352" s="191">
        <f>Q352*H352</f>
        <v>0</v>
      </c>
      <c r="S352" s="191">
        <v>0</v>
      </c>
      <c r="T352" s="192">
        <f>S352*H352</f>
        <v>0</v>
      </c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R352" s="193" t="s">
        <v>219</v>
      </c>
      <c r="AT352" s="193" t="s">
        <v>133</v>
      </c>
      <c r="AU352" s="193" t="s">
        <v>83</v>
      </c>
      <c r="AY352" s="16" t="s">
        <v>131</v>
      </c>
      <c r="BE352" s="194">
        <f>IF(N352="základní",J352,0)</f>
        <v>0</v>
      </c>
      <c r="BF352" s="194">
        <f>IF(N352="snížená",J352,0)</f>
        <v>0</v>
      </c>
      <c r="BG352" s="194">
        <f>IF(N352="zákl. přenesená",J352,0)</f>
        <v>0</v>
      </c>
      <c r="BH352" s="194">
        <f>IF(N352="sníž. přenesená",J352,0)</f>
        <v>0</v>
      </c>
      <c r="BI352" s="194">
        <f>IF(N352="nulová",J352,0)</f>
        <v>0</v>
      </c>
      <c r="BJ352" s="16" t="s">
        <v>8</v>
      </c>
      <c r="BK352" s="194">
        <f>ROUND(I352*H352,0)</f>
        <v>0</v>
      </c>
      <c r="BL352" s="16" t="s">
        <v>219</v>
      </c>
      <c r="BM352" s="193" t="s">
        <v>717</v>
      </c>
    </row>
    <row r="353" spans="1:65" s="2" customFormat="1" ht="21.75" customHeight="1">
      <c r="A353" s="33"/>
      <c r="B353" s="34"/>
      <c r="C353" s="181" t="s">
        <v>718</v>
      </c>
      <c r="D353" s="181" t="s">
        <v>133</v>
      </c>
      <c r="E353" s="182" t="s">
        <v>719</v>
      </c>
      <c r="F353" s="183" t="s">
        <v>720</v>
      </c>
      <c r="G353" s="184" t="s">
        <v>700</v>
      </c>
      <c r="H353" s="228"/>
      <c r="I353" s="186"/>
      <c r="J353" s="187">
        <f>ROUND(I353*H353,0)</f>
        <v>0</v>
      </c>
      <c r="K353" s="188"/>
      <c r="L353" s="38"/>
      <c r="M353" s="189" t="s">
        <v>1</v>
      </c>
      <c r="N353" s="190" t="s">
        <v>42</v>
      </c>
      <c r="O353" s="70"/>
      <c r="P353" s="191">
        <f>O353*H353</f>
        <v>0</v>
      </c>
      <c r="Q353" s="191">
        <v>0</v>
      </c>
      <c r="R353" s="191">
        <f>Q353*H353</f>
        <v>0</v>
      </c>
      <c r="S353" s="191">
        <v>0</v>
      </c>
      <c r="T353" s="192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93" t="s">
        <v>219</v>
      </c>
      <c r="AT353" s="193" t="s">
        <v>133</v>
      </c>
      <c r="AU353" s="193" t="s">
        <v>83</v>
      </c>
      <c r="AY353" s="16" t="s">
        <v>131</v>
      </c>
      <c r="BE353" s="194">
        <f>IF(N353="základní",J353,0)</f>
        <v>0</v>
      </c>
      <c r="BF353" s="194">
        <f>IF(N353="snížená",J353,0)</f>
        <v>0</v>
      </c>
      <c r="BG353" s="194">
        <f>IF(N353="zákl. přenesená",J353,0)</f>
        <v>0</v>
      </c>
      <c r="BH353" s="194">
        <f>IF(N353="sníž. přenesená",J353,0)</f>
        <v>0</v>
      </c>
      <c r="BI353" s="194">
        <f>IF(N353="nulová",J353,0)</f>
        <v>0</v>
      </c>
      <c r="BJ353" s="16" t="s">
        <v>8</v>
      </c>
      <c r="BK353" s="194">
        <f>ROUND(I353*H353,0)</f>
        <v>0</v>
      </c>
      <c r="BL353" s="16" t="s">
        <v>219</v>
      </c>
      <c r="BM353" s="193" t="s">
        <v>721</v>
      </c>
    </row>
    <row r="354" spans="1:65" s="12" customFormat="1" ht="22.9" customHeight="1">
      <c r="B354" s="165"/>
      <c r="C354" s="166"/>
      <c r="D354" s="167" t="s">
        <v>76</v>
      </c>
      <c r="E354" s="179" t="s">
        <v>722</v>
      </c>
      <c r="F354" s="179" t="s">
        <v>723</v>
      </c>
      <c r="G354" s="166"/>
      <c r="H354" s="166"/>
      <c r="I354" s="169"/>
      <c r="J354" s="180">
        <f>BK354</f>
        <v>0</v>
      </c>
      <c r="K354" s="166"/>
      <c r="L354" s="171"/>
      <c r="M354" s="172"/>
      <c r="N354" s="173"/>
      <c r="O354" s="173"/>
      <c r="P354" s="174">
        <f>SUM(P355:P363)</f>
        <v>0</v>
      </c>
      <c r="Q354" s="173"/>
      <c r="R354" s="174">
        <f>SUM(R355:R363)</f>
        <v>2.352404E-2</v>
      </c>
      <c r="S354" s="173"/>
      <c r="T354" s="175">
        <f>SUM(T355:T363)</f>
        <v>0</v>
      </c>
      <c r="AR354" s="176" t="s">
        <v>83</v>
      </c>
      <c r="AT354" s="177" t="s">
        <v>76</v>
      </c>
      <c r="AU354" s="177" t="s">
        <v>8</v>
      </c>
      <c r="AY354" s="176" t="s">
        <v>131</v>
      </c>
      <c r="BK354" s="178">
        <f>SUM(BK355:BK363)</f>
        <v>0</v>
      </c>
    </row>
    <row r="355" spans="1:65" s="2" customFormat="1" ht="33" customHeight="1">
      <c r="A355" s="33"/>
      <c r="B355" s="34"/>
      <c r="C355" s="181" t="s">
        <v>724</v>
      </c>
      <c r="D355" s="181" t="s">
        <v>133</v>
      </c>
      <c r="E355" s="182" t="s">
        <v>725</v>
      </c>
      <c r="F355" s="183" t="s">
        <v>726</v>
      </c>
      <c r="G355" s="184" t="s">
        <v>158</v>
      </c>
      <c r="H355" s="185">
        <v>1.6579999999999999</v>
      </c>
      <c r="I355" s="186"/>
      <c r="J355" s="187">
        <f>ROUND(I355*H355,0)</f>
        <v>0</v>
      </c>
      <c r="K355" s="188"/>
      <c r="L355" s="38"/>
      <c r="M355" s="189" t="s">
        <v>1</v>
      </c>
      <c r="N355" s="190" t="s">
        <v>42</v>
      </c>
      <c r="O355" s="70"/>
      <c r="P355" s="191">
        <f>O355*H355</f>
        <v>0</v>
      </c>
      <c r="Q355" s="191">
        <v>1.213E-2</v>
      </c>
      <c r="R355" s="191">
        <f>Q355*H355</f>
        <v>2.0111540000000001E-2</v>
      </c>
      <c r="S355" s="191">
        <v>0</v>
      </c>
      <c r="T355" s="192">
        <f>S355*H355</f>
        <v>0</v>
      </c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R355" s="193" t="s">
        <v>219</v>
      </c>
      <c r="AT355" s="193" t="s">
        <v>133</v>
      </c>
      <c r="AU355" s="193" t="s">
        <v>83</v>
      </c>
      <c r="AY355" s="16" t="s">
        <v>131</v>
      </c>
      <c r="BE355" s="194">
        <f>IF(N355="základní",J355,0)</f>
        <v>0</v>
      </c>
      <c r="BF355" s="194">
        <f>IF(N355="snížená",J355,0)</f>
        <v>0</v>
      </c>
      <c r="BG355" s="194">
        <f>IF(N355="zákl. přenesená",J355,0)</f>
        <v>0</v>
      </c>
      <c r="BH355" s="194">
        <f>IF(N355="sníž. přenesená",J355,0)</f>
        <v>0</v>
      </c>
      <c r="BI355" s="194">
        <f>IF(N355="nulová",J355,0)</f>
        <v>0</v>
      </c>
      <c r="BJ355" s="16" t="s">
        <v>8</v>
      </c>
      <c r="BK355" s="194">
        <f>ROUND(I355*H355,0)</f>
        <v>0</v>
      </c>
      <c r="BL355" s="16" t="s">
        <v>219</v>
      </c>
      <c r="BM355" s="193" t="s">
        <v>727</v>
      </c>
    </row>
    <row r="356" spans="1:65" s="13" customFormat="1" ht="11.25">
      <c r="B356" s="195"/>
      <c r="C356" s="196"/>
      <c r="D356" s="197" t="s">
        <v>139</v>
      </c>
      <c r="E356" s="198" t="s">
        <v>1</v>
      </c>
      <c r="F356" s="199" t="s">
        <v>728</v>
      </c>
      <c r="G356" s="196"/>
      <c r="H356" s="200">
        <v>1.35</v>
      </c>
      <c r="I356" s="201"/>
      <c r="J356" s="196"/>
      <c r="K356" s="196"/>
      <c r="L356" s="202"/>
      <c r="M356" s="203"/>
      <c r="N356" s="204"/>
      <c r="O356" s="204"/>
      <c r="P356" s="204"/>
      <c r="Q356" s="204"/>
      <c r="R356" s="204"/>
      <c r="S356" s="204"/>
      <c r="T356" s="205"/>
      <c r="AT356" s="206" t="s">
        <v>139</v>
      </c>
      <c r="AU356" s="206" t="s">
        <v>83</v>
      </c>
      <c r="AV356" s="13" t="s">
        <v>83</v>
      </c>
      <c r="AW356" s="13" t="s">
        <v>33</v>
      </c>
      <c r="AX356" s="13" t="s">
        <v>77</v>
      </c>
      <c r="AY356" s="206" t="s">
        <v>131</v>
      </c>
    </row>
    <row r="357" spans="1:65" s="13" customFormat="1" ht="11.25">
      <c r="B357" s="195"/>
      <c r="C357" s="196"/>
      <c r="D357" s="197" t="s">
        <v>139</v>
      </c>
      <c r="E357" s="198" t="s">
        <v>1</v>
      </c>
      <c r="F357" s="199" t="s">
        <v>729</v>
      </c>
      <c r="G357" s="196"/>
      <c r="H357" s="200">
        <v>0.308</v>
      </c>
      <c r="I357" s="201"/>
      <c r="J357" s="196"/>
      <c r="K357" s="196"/>
      <c r="L357" s="202"/>
      <c r="M357" s="203"/>
      <c r="N357" s="204"/>
      <c r="O357" s="204"/>
      <c r="P357" s="204"/>
      <c r="Q357" s="204"/>
      <c r="R357" s="204"/>
      <c r="S357" s="204"/>
      <c r="T357" s="205"/>
      <c r="AT357" s="206" t="s">
        <v>139</v>
      </c>
      <c r="AU357" s="206" t="s">
        <v>83</v>
      </c>
      <c r="AV357" s="13" t="s">
        <v>83</v>
      </c>
      <c r="AW357" s="13" t="s">
        <v>33</v>
      </c>
      <c r="AX357" s="13" t="s">
        <v>77</v>
      </c>
      <c r="AY357" s="206" t="s">
        <v>131</v>
      </c>
    </row>
    <row r="358" spans="1:65" s="2" customFormat="1" ht="16.5" customHeight="1">
      <c r="A358" s="33"/>
      <c r="B358" s="34"/>
      <c r="C358" s="181" t="s">
        <v>730</v>
      </c>
      <c r="D358" s="181" t="s">
        <v>133</v>
      </c>
      <c r="E358" s="182" t="s">
        <v>731</v>
      </c>
      <c r="F358" s="183" t="s">
        <v>732</v>
      </c>
      <c r="G358" s="184" t="s">
        <v>203</v>
      </c>
      <c r="H358" s="185">
        <v>3.75</v>
      </c>
      <c r="I358" s="186"/>
      <c r="J358" s="187">
        <f>ROUND(I358*H358,0)</f>
        <v>0</v>
      </c>
      <c r="K358" s="188"/>
      <c r="L358" s="38"/>
      <c r="M358" s="189" t="s">
        <v>1</v>
      </c>
      <c r="N358" s="190" t="s">
        <v>42</v>
      </c>
      <c r="O358" s="70"/>
      <c r="P358" s="191">
        <f>O358*H358</f>
        <v>0</v>
      </c>
      <c r="Q358" s="191">
        <v>9.1E-4</v>
      </c>
      <c r="R358" s="191">
        <f>Q358*H358</f>
        <v>3.4125000000000002E-3</v>
      </c>
      <c r="S358" s="191">
        <v>0</v>
      </c>
      <c r="T358" s="192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93" t="s">
        <v>219</v>
      </c>
      <c r="AT358" s="193" t="s">
        <v>133</v>
      </c>
      <c r="AU358" s="193" t="s">
        <v>83</v>
      </c>
      <c r="AY358" s="16" t="s">
        <v>131</v>
      </c>
      <c r="BE358" s="194">
        <f>IF(N358="základní",J358,0)</f>
        <v>0</v>
      </c>
      <c r="BF358" s="194">
        <f>IF(N358="snížená",J358,0)</f>
        <v>0</v>
      </c>
      <c r="BG358" s="194">
        <f>IF(N358="zákl. přenesená",J358,0)</f>
        <v>0</v>
      </c>
      <c r="BH358" s="194">
        <f>IF(N358="sníž. přenesená",J358,0)</f>
        <v>0</v>
      </c>
      <c r="BI358" s="194">
        <f>IF(N358="nulová",J358,0)</f>
        <v>0</v>
      </c>
      <c r="BJ358" s="16" t="s">
        <v>8</v>
      </c>
      <c r="BK358" s="194">
        <f>ROUND(I358*H358,0)</f>
        <v>0</v>
      </c>
      <c r="BL358" s="16" t="s">
        <v>219</v>
      </c>
      <c r="BM358" s="193" t="s">
        <v>733</v>
      </c>
    </row>
    <row r="359" spans="1:65" s="13" customFormat="1" ht="11.25">
      <c r="B359" s="195"/>
      <c r="C359" s="196"/>
      <c r="D359" s="197" t="s">
        <v>139</v>
      </c>
      <c r="E359" s="198" t="s">
        <v>1</v>
      </c>
      <c r="F359" s="199" t="s">
        <v>734</v>
      </c>
      <c r="G359" s="196"/>
      <c r="H359" s="200">
        <v>3</v>
      </c>
      <c r="I359" s="201"/>
      <c r="J359" s="196"/>
      <c r="K359" s="196"/>
      <c r="L359" s="202"/>
      <c r="M359" s="203"/>
      <c r="N359" s="204"/>
      <c r="O359" s="204"/>
      <c r="P359" s="204"/>
      <c r="Q359" s="204"/>
      <c r="R359" s="204"/>
      <c r="S359" s="204"/>
      <c r="T359" s="205"/>
      <c r="AT359" s="206" t="s">
        <v>139</v>
      </c>
      <c r="AU359" s="206" t="s">
        <v>83</v>
      </c>
      <c r="AV359" s="13" t="s">
        <v>83</v>
      </c>
      <c r="AW359" s="13" t="s">
        <v>33</v>
      </c>
      <c r="AX359" s="13" t="s">
        <v>77</v>
      </c>
      <c r="AY359" s="206" t="s">
        <v>131</v>
      </c>
    </row>
    <row r="360" spans="1:65" s="13" customFormat="1" ht="11.25">
      <c r="B360" s="195"/>
      <c r="C360" s="196"/>
      <c r="D360" s="197" t="s">
        <v>139</v>
      </c>
      <c r="E360" s="198" t="s">
        <v>1</v>
      </c>
      <c r="F360" s="199" t="s">
        <v>735</v>
      </c>
      <c r="G360" s="196"/>
      <c r="H360" s="200">
        <v>0.75</v>
      </c>
      <c r="I360" s="201"/>
      <c r="J360" s="196"/>
      <c r="K360" s="196"/>
      <c r="L360" s="202"/>
      <c r="M360" s="203"/>
      <c r="N360" s="204"/>
      <c r="O360" s="204"/>
      <c r="P360" s="204"/>
      <c r="Q360" s="204"/>
      <c r="R360" s="204"/>
      <c r="S360" s="204"/>
      <c r="T360" s="205"/>
      <c r="AT360" s="206" t="s">
        <v>139</v>
      </c>
      <c r="AU360" s="206" t="s">
        <v>83</v>
      </c>
      <c r="AV360" s="13" t="s">
        <v>83</v>
      </c>
      <c r="AW360" s="13" t="s">
        <v>33</v>
      </c>
      <c r="AX360" s="13" t="s">
        <v>77</v>
      </c>
      <c r="AY360" s="206" t="s">
        <v>131</v>
      </c>
    </row>
    <row r="361" spans="1:65" s="2" customFormat="1" ht="21.75" customHeight="1">
      <c r="A361" s="33"/>
      <c r="B361" s="34"/>
      <c r="C361" s="181" t="s">
        <v>736</v>
      </c>
      <c r="D361" s="181" t="s">
        <v>133</v>
      </c>
      <c r="E361" s="182" t="s">
        <v>737</v>
      </c>
      <c r="F361" s="183" t="s">
        <v>738</v>
      </c>
      <c r="G361" s="184" t="s">
        <v>158</v>
      </c>
      <c r="H361" s="185">
        <v>1.6579999999999999</v>
      </c>
      <c r="I361" s="186"/>
      <c r="J361" s="187">
        <f>ROUND(I361*H361,0)</f>
        <v>0</v>
      </c>
      <c r="K361" s="188"/>
      <c r="L361" s="38"/>
      <c r="M361" s="189" t="s">
        <v>1</v>
      </c>
      <c r="N361" s="190" t="s">
        <v>42</v>
      </c>
      <c r="O361" s="70"/>
      <c r="P361" s="191">
        <f>O361*H361</f>
        <v>0</v>
      </c>
      <c r="Q361" s="191">
        <v>0</v>
      </c>
      <c r="R361" s="191">
        <f>Q361*H361</f>
        <v>0</v>
      </c>
      <c r="S361" s="191">
        <v>0</v>
      </c>
      <c r="T361" s="192">
        <f>S361*H361</f>
        <v>0</v>
      </c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R361" s="193" t="s">
        <v>219</v>
      </c>
      <c r="AT361" s="193" t="s">
        <v>133</v>
      </c>
      <c r="AU361" s="193" t="s">
        <v>83</v>
      </c>
      <c r="AY361" s="16" t="s">
        <v>131</v>
      </c>
      <c r="BE361" s="194">
        <f>IF(N361="základní",J361,0)</f>
        <v>0</v>
      </c>
      <c r="BF361" s="194">
        <f>IF(N361="snížená",J361,0)</f>
        <v>0</v>
      </c>
      <c r="BG361" s="194">
        <f>IF(N361="zákl. přenesená",J361,0)</f>
        <v>0</v>
      </c>
      <c r="BH361" s="194">
        <f>IF(N361="sníž. přenesená",J361,0)</f>
        <v>0</v>
      </c>
      <c r="BI361" s="194">
        <f>IF(N361="nulová",J361,0)</f>
        <v>0</v>
      </c>
      <c r="BJ361" s="16" t="s">
        <v>8</v>
      </c>
      <c r="BK361" s="194">
        <f>ROUND(I361*H361,0)</f>
        <v>0</v>
      </c>
      <c r="BL361" s="16" t="s">
        <v>219</v>
      </c>
      <c r="BM361" s="193" t="s">
        <v>739</v>
      </c>
    </row>
    <row r="362" spans="1:65" s="2" customFormat="1" ht="21.75" customHeight="1">
      <c r="A362" s="33"/>
      <c r="B362" s="34"/>
      <c r="C362" s="181" t="s">
        <v>740</v>
      </c>
      <c r="D362" s="181" t="s">
        <v>133</v>
      </c>
      <c r="E362" s="182" t="s">
        <v>741</v>
      </c>
      <c r="F362" s="183" t="s">
        <v>742</v>
      </c>
      <c r="G362" s="184" t="s">
        <v>152</v>
      </c>
      <c r="H362" s="185">
        <v>2.4E-2</v>
      </c>
      <c r="I362" s="186"/>
      <c r="J362" s="187">
        <f>ROUND(I362*H362,0)</f>
        <v>0</v>
      </c>
      <c r="K362" s="188"/>
      <c r="L362" s="38"/>
      <c r="M362" s="189" t="s">
        <v>1</v>
      </c>
      <c r="N362" s="190" t="s">
        <v>42</v>
      </c>
      <c r="O362" s="70"/>
      <c r="P362" s="191">
        <f>O362*H362</f>
        <v>0</v>
      </c>
      <c r="Q362" s="191">
        <v>0</v>
      </c>
      <c r="R362" s="191">
        <f>Q362*H362</f>
        <v>0</v>
      </c>
      <c r="S362" s="191">
        <v>0</v>
      </c>
      <c r="T362" s="192">
        <f>S362*H362</f>
        <v>0</v>
      </c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R362" s="193" t="s">
        <v>219</v>
      </c>
      <c r="AT362" s="193" t="s">
        <v>133</v>
      </c>
      <c r="AU362" s="193" t="s">
        <v>83</v>
      </c>
      <c r="AY362" s="16" t="s">
        <v>131</v>
      </c>
      <c r="BE362" s="194">
        <f>IF(N362="základní",J362,0)</f>
        <v>0</v>
      </c>
      <c r="BF362" s="194">
        <f>IF(N362="snížená",J362,0)</f>
        <v>0</v>
      </c>
      <c r="BG362" s="194">
        <f>IF(N362="zákl. přenesená",J362,0)</f>
        <v>0</v>
      </c>
      <c r="BH362" s="194">
        <f>IF(N362="sníž. přenesená",J362,0)</f>
        <v>0</v>
      </c>
      <c r="BI362" s="194">
        <f>IF(N362="nulová",J362,0)</f>
        <v>0</v>
      </c>
      <c r="BJ362" s="16" t="s">
        <v>8</v>
      </c>
      <c r="BK362" s="194">
        <f>ROUND(I362*H362,0)</f>
        <v>0</v>
      </c>
      <c r="BL362" s="16" t="s">
        <v>219</v>
      </c>
      <c r="BM362" s="193" t="s">
        <v>743</v>
      </c>
    </row>
    <row r="363" spans="1:65" s="2" customFormat="1" ht="21.75" customHeight="1">
      <c r="A363" s="33"/>
      <c r="B363" s="34"/>
      <c r="C363" s="181" t="s">
        <v>744</v>
      </c>
      <c r="D363" s="181" t="s">
        <v>133</v>
      </c>
      <c r="E363" s="182" t="s">
        <v>745</v>
      </c>
      <c r="F363" s="183" t="s">
        <v>746</v>
      </c>
      <c r="G363" s="184" t="s">
        <v>152</v>
      </c>
      <c r="H363" s="185">
        <v>2.4E-2</v>
      </c>
      <c r="I363" s="186"/>
      <c r="J363" s="187">
        <f>ROUND(I363*H363,0)</f>
        <v>0</v>
      </c>
      <c r="K363" s="188"/>
      <c r="L363" s="38"/>
      <c r="M363" s="189" t="s">
        <v>1</v>
      </c>
      <c r="N363" s="190" t="s">
        <v>42</v>
      </c>
      <c r="O363" s="70"/>
      <c r="P363" s="191">
        <f>O363*H363</f>
        <v>0</v>
      </c>
      <c r="Q363" s="191">
        <v>0</v>
      </c>
      <c r="R363" s="191">
        <f>Q363*H363</f>
        <v>0</v>
      </c>
      <c r="S363" s="191">
        <v>0</v>
      </c>
      <c r="T363" s="192">
        <f>S363*H363</f>
        <v>0</v>
      </c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R363" s="193" t="s">
        <v>219</v>
      </c>
      <c r="AT363" s="193" t="s">
        <v>133</v>
      </c>
      <c r="AU363" s="193" t="s">
        <v>83</v>
      </c>
      <c r="AY363" s="16" t="s">
        <v>131</v>
      </c>
      <c r="BE363" s="194">
        <f>IF(N363="základní",J363,0)</f>
        <v>0</v>
      </c>
      <c r="BF363" s="194">
        <f>IF(N363="snížená",J363,0)</f>
        <v>0</v>
      </c>
      <c r="BG363" s="194">
        <f>IF(N363="zákl. přenesená",J363,0)</f>
        <v>0</v>
      </c>
      <c r="BH363" s="194">
        <f>IF(N363="sníž. přenesená",J363,0)</f>
        <v>0</v>
      </c>
      <c r="BI363" s="194">
        <f>IF(N363="nulová",J363,0)</f>
        <v>0</v>
      </c>
      <c r="BJ363" s="16" t="s">
        <v>8</v>
      </c>
      <c r="BK363" s="194">
        <f>ROUND(I363*H363,0)</f>
        <v>0</v>
      </c>
      <c r="BL363" s="16" t="s">
        <v>219</v>
      </c>
      <c r="BM363" s="193" t="s">
        <v>747</v>
      </c>
    </row>
    <row r="364" spans="1:65" s="12" customFormat="1" ht="22.9" customHeight="1">
      <c r="B364" s="165"/>
      <c r="C364" s="166"/>
      <c r="D364" s="167" t="s">
        <v>76</v>
      </c>
      <c r="E364" s="179" t="s">
        <v>748</v>
      </c>
      <c r="F364" s="179" t="s">
        <v>749</v>
      </c>
      <c r="G364" s="166"/>
      <c r="H364" s="166"/>
      <c r="I364" s="169"/>
      <c r="J364" s="180">
        <f>BK364</f>
        <v>0</v>
      </c>
      <c r="K364" s="166"/>
      <c r="L364" s="171"/>
      <c r="M364" s="172"/>
      <c r="N364" s="173"/>
      <c r="O364" s="173"/>
      <c r="P364" s="174">
        <f>SUM(P365:P372)</f>
        <v>0</v>
      </c>
      <c r="Q364" s="173"/>
      <c r="R364" s="174">
        <f>SUM(R365:R372)</f>
        <v>0</v>
      </c>
      <c r="S364" s="173"/>
      <c r="T364" s="175">
        <f>SUM(T365:T372)</f>
        <v>0</v>
      </c>
      <c r="AR364" s="176" t="s">
        <v>83</v>
      </c>
      <c r="AT364" s="177" t="s">
        <v>76</v>
      </c>
      <c r="AU364" s="177" t="s">
        <v>8</v>
      </c>
      <c r="AY364" s="176" t="s">
        <v>131</v>
      </c>
      <c r="BK364" s="178">
        <f>SUM(BK365:BK372)</f>
        <v>0</v>
      </c>
    </row>
    <row r="365" spans="1:65" s="2" customFormat="1" ht="33" customHeight="1">
      <c r="A365" s="33"/>
      <c r="B365" s="34"/>
      <c r="C365" s="181" t="s">
        <v>750</v>
      </c>
      <c r="D365" s="181" t="s">
        <v>133</v>
      </c>
      <c r="E365" s="182" t="s">
        <v>751</v>
      </c>
      <c r="F365" s="183" t="s">
        <v>752</v>
      </c>
      <c r="G365" s="184" t="s">
        <v>349</v>
      </c>
      <c r="H365" s="185">
        <v>1</v>
      </c>
      <c r="I365" s="186"/>
      <c r="J365" s="187">
        <f t="shared" ref="J365:J370" si="30">ROUND(I365*H365,0)</f>
        <v>0</v>
      </c>
      <c r="K365" s="188"/>
      <c r="L365" s="38"/>
      <c r="M365" s="189" t="s">
        <v>1</v>
      </c>
      <c r="N365" s="190" t="s">
        <v>42</v>
      </c>
      <c r="O365" s="70"/>
      <c r="P365" s="191">
        <f t="shared" ref="P365:P370" si="31">O365*H365</f>
        <v>0</v>
      </c>
      <c r="Q365" s="191">
        <v>0</v>
      </c>
      <c r="R365" s="191">
        <f t="shared" ref="R365:R370" si="32">Q365*H365</f>
        <v>0</v>
      </c>
      <c r="S365" s="191">
        <v>0</v>
      </c>
      <c r="T365" s="192">
        <f t="shared" ref="T365:T370" si="33">S365*H365</f>
        <v>0</v>
      </c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R365" s="193" t="s">
        <v>219</v>
      </c>
      <c r="AT365" s="193" t="s">
        <v>133</v>
      </c>
      <c r="AU365" s="193" t="s">
        <v>83</v>
      </c>
      <c r="AY365" s="16" t="s">
        <v>131</v>
      </c>
      <c r="BE365" s="194">
        <f t="shared" ref="BE365:BE370" si="34">IF(N365="základní",J365,0)</f>
        <v>0</v>
      </c>
      <c r="BF365" s="194">
        <f t="shared" ref="BF365:BF370" si="35">IF(N365="snížená",J365,0)</f>
        <v>0</v>
      </c>
      <c r="BG365" s="194">
        <f t="shared" ref="BG365:BG370" si="36">IF(N365="zákl. přenesená",J365,0)</f>
        <v>0</v>
      </c>
      <c r="BH365" s="194">
        <f t="shared" ref="BH365:BH370" si="37">IF(N365="sníž. přenesená",J365,0)</f>
        <v>0</v>
      </c>
      <c r="BI365" s="194">
        <f t="shared" ref="BI365:BI370" si="38">IF(N365="nulová",J365,0)</f>
        <v>0</v>
      </c>
      <c r="BJ365" s="16" t="s">
        <v>8</v>
      </c>
      <c r="BK365" s="194">
        <f t="shared" ref="BK365:BK370" si="39">ROUND(I365*H365,0)</f>
        <v>0</v>
      </c>
      <c r="BL365" s="16" t="s">
        <v>219</v>
      </c>
      <c r="BM365" s="193" t="s">
        <v>753</v>
      </c>
    </row>
    <row r="366" spans="1:65" s="2" customFormat="1" ht="33" customHeight="1">
      <c r="A366" s="33"/>
      <c r="B366" s="34"/>
      <c r="C366" s="181" t="s">
        <v>754</v>
      </c>
      <c r="D366" s="181" t="s">
        <v>133</v>
      </c>
      <c r="E366" s="182" t="s">
        <v>755</v>
      </c>
      <c r="F366" s="183" t="s">
        <v>756</v>
      </c>
      <c r="G366" s="184" t="s">
        <v>757</v>
      </c>
      <c r="H366" s="185">
        <v>10</v>
      </c>
      <c r="I366" s="186"/>
      <c r="J366" s="187">
        <f t="shared" si="30"/>
        <v>0</v>
      </c>
      <c r="K366" s="188"/>
      <c r="L366" s="38"/>
      <c r="M366" s="189" t="s">
        <v>1</v>
      </c>
      <c r="N366" s="190" t="s">
        <v>42</v>
      </c>
      <c r="O366" s="70"/>
      <c r="P366" s="191">
        <f t="shared" si="31"/>
        <v>0</v>
      </c>
      <c r="Q366" s="191">
        <v>0</v>
      </c>
      <c r="R366" s="191">
        <f t="shared" si="32"/>
        <v>0</v>
      </c>
      <c r="S366" s="191">
        <v>0</v>
      </c>
      <c r="T366" s="192">
        <f t="shared" si="33"/>
        <v>0</v>
      </c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R366" s="193" t="s">
        <v>219</v>
      </c>
      <c r="AT366" s="193" t="s">
        <v>133</v>
      </c>
      <c r="AU366" s="193" t="s">
        <v>83</v>
      </c>
      <c r="AY366" s="16" t="s">
        <v>131</v>
      </c>
      <c r="BE366" s="194">
        <f t="shared" si="34"/>
        <v>0</v>
      </c>
      <c r="BF366" s="194">
        <f t="shared" si="35"/>
        <v>0</v>
      </c>
      <c r="BG366" s="194">
        <f t="shared" si="36"/>
        <v>0</v>
      </c>
      <c r="BH366" s="194">
        <f t="shared" si="37"/>
        <v>0</v>
      </c>
      <c r="BI366" s="194">
        <f t="shared" si="38"/>
        <v>0</v>
      </c>
      <c r="BJ366" s="16" t="s">
        <v>8</v>
      </c>
      <c r="BK366" s="194">
        <f t="shared" si="39"/>
        <v>0</v>
      </c>
      <c r="BL366" s="16" t="s">
        <v>219</v>
      </c>
      <c r="BM366" s="193" t="s">
        <v>758</v>
      </c>
    </row>
    <row r="367" spans="1:65" s="2" customFormat="1" ht="21.75" customHeight="1">
      <c r="A367" s="33"/>
      <c r="B367" s="34"/>
      <c r="C367" s="181" t="s">
        <v>759</v>
      </c>
      <c r="D367" s="181" t="s">
        <v>133</v>
      </c>
      <c r="E367" s="182" t="s">
        <v>760</v>
      </c>
      <c r="F367" s="183" t="s">
        <v>761</v>
      </c>
      <c r="G367" s="184" t="s">
        <v>349</v>
      </c>
      <c r="H367" s="185">
        <v>8</v>
      </c>
      <c r="I367" s="186"/>
      <c r="J367" s="187">
        <f t="shared" si="30"/>
        <v>0</v>
      </c>
      <c r="K367" s="188"/>
      <c r="L367" s="38"/>
      <c r="M367" s="189" t="s">
        <v>1</v>
      </c>
      <c r="N367" s="190" t="s">
        <v>42</v>
      </c>
      <c r="O367" s="70"/>
      <c r="P367" s="191">
        <f t="shared" si="31"/>
        <v>0</v>
      </c>
      <c r="Q367" s="191">
        <v>0</v>
      </c>
      <c r="R367" s="191">
        <f t="shared" si="32"/>
        <v>0</v>
      </c>
      <c r="S367" s="191">
        <v>0</v>
      </c>
      <c r="T367" s="192">
        <f t="shared" si="33"/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93" t="s">
        <v>219</v>
      </c>
      <c r="AT367" s="193" t="s">
        <v>133</v>
      </c>
      <c r="AU367" s="193" t="s">
        <v>83</v>
      </c>
      <c r="AY367" s="16" t="s">
        <v>131</v>
      </c>
      <c r="BE367" s="194">
        <f t="shared" si="34"/>
        <v>0</v>
      </c>
      <c r="BF367" s="194">
        <f t="shared" si="35"/>
        <v>0</v>
      </c>
      <c r="BG367" s="194">
        <f t="shared" si="36"/>
        <v>0</v>
      </c>
      <c r="BH367" s="194">
        <f t="shared" si="37"/>
        <v>0</v>
      </c>
      <c r="BI367" s="194">
        <f t="shared" si="38"/>
        <v>0</v>
      </c>
      <c r="BJ367" s="16" t="s">
        <v>8</v>
      </c>
      <c r="BK367" s="194">
        <f t="shared" si="39"/>
        <v>0</v>
      </c>
      <c r="BL367" s="16" t="s">
        <v>219</v>
      </c>
      <c r="BM367" s="193" t="s">
        <v>762</v>
      </c>
    </row>
    <row r="368" spans="1:65" s="2" customFormat="1" ht="21.75" customHeight="1">
      <c r="A368" s="33"/>
      <c r="B368" s="34"/>
      <c r="C368" s="181" t="s">
        <v>763</v>
      </c>
      <c r="D368" s="181" t="s">
        <v>133</v>
      </c>
      <c r="E368" s="182" t="s">
        <v>764</v>
      </c>
      <c r="F368" s="183" t="s">
        <v>765</v>
      </c>
      <c r="G368" s="184" t="s">
        <v>757</v>
      </c>
      <c r="H368" s="185">
        <v>4</v>
      </c>
      <c r="I368" s="186"/>
      <c r="J368" s="187">
        <f t="shared" si="30"/>
        <v>0</v>
      </c>
      <c r="K368" s="188"/>
      <c r="L368" s="38"/>
      <c r="M368" s="189" t="s">
        <v>1</v>
      </c>
      <c r="N368" s="190" t="s">
        <v>42</v>
      </c>
      <c r="O368" s="70"/>
      <c r="P368" s="191">
        <f t="shared" si="31"/>
        <v>0</v>
      </c>
      <c r="Q368" s="191">
        <v>0</v>
      </c>
      <c r="R368" s="191">
        <f t="shared" si="32"/>
        <v>0</v>
      </c>
      <c r="S368" s="191">
        <v>0</v>
      </c>
      <c r="T368" s="192">
        <f t="shared" si="33"/>
        <v>0</v>
      </c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R368" s="193" t="s">
        <v>219</v>
      </c>
      <c r="AT368" s="193" t="s">
        <v>133</v>
      </c>
      <c r="AU368" s="193" t="s">
        <v>83</v>
      </c>
      <c r="AY368" s="16" t="s">
        <v>131</v>
      </c>
      <c r="BE368" s="194">
        <f t="shared" si="34"/>
        <v>0</v>
      </c>
      <c r="BF368" s="194">
        <f t="shared" si="35"/>
        <v>0</v>
      </c>
      <c r="BG368" s="194">
        <f t="shared" si="36"/>
        <v>0</v>
      </c>
      <c r="BH368" s="194">
        <f t="shared" si="37"/>
        <v>0</v>
      </c>
      <c r="BI368" s="194">
        <f t="shared" si="38"/>
        <v>0</v>
      </c>
      <c r="BJ368" s="16" t="s">
        <v>8</v>
      </c>
      <c r="BK368" s="194">
        <f t="shared" si="39"/>
        <v>0</v>
      </c>
      <c r="BL368" s="16" t="s">
        <v>219</v>
      </c>
      <c r="BM368" s="193" t="s">
        <v>766</v>
      </c>
    </row>
    <row r="369" spans="1:65" s="2" customFormat="1" ht="21.75" customHeight="1">
      <c r="A369" s="33"/>
      <c r="B369" s="34"/>
      <c r="C369" s="181" t="s">
        <v>767</v>
      </c>
      <c r="D369" s="181" t="s">
        <v>133</v>
      </c>
      <c r="E369" s="182" t="s">
        <v>768</v>
      </c>
      <c r="F369" s="183" t="s">
        <v>769</v>
      </c>
      <c r="G369" s="184" t="s">
        <v>349</v>
      </c>
      <c r="H369" s="185">
        <v>2</v>
      </c>
      <c r="I369" s="186"/>
      <c r="J369" s="187">
        <f t="shared" si="30"/>
        <v>0</v>
      </c>
      <c r="K369" s="188"/>
      <c r="L369" s="38"/>
      <c r="M369" s="189" t="s">
        <v>1</v>
      </c>
      <c r="N369" s="190" t="s">
        <v>42</v>
      </c>
      <c r="O369" s="70"/>
      <c r="P369" s="191">
        <f t="shared" si="31"/>
        <v>0</v>
      </c>
      <c r="Q369" s="191">
        <v>0</v>
      </c>
      <c r="R369" s="191">
        <f t="shared" si="32"/>
        <v>0</v>
      </c>
      <c r="S369" s="191">
        <v>0</v>
      </c>
      <c r="T369" s="192">
        <f t="shared" si="33"/>
        <v>0</v>
      </c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R369" s="193" t="s">
        <v>219</v>
      </c>
      <c r="AT369" s="193" t="s">
        <v>133</v>
      </c>
      <c r="AU369" s="193" t="s">
        <v>83</v>
      </c>
      <c r="AY369" s="16" t="s">
        <v>131</v>
      </c>
      <c r="BE369" s="194">
        <f t="shared" si="34"/>
        <v>0</v>
      </c>
      <c r="BF369" s="194">
        <f t="shared" si="35"/>
        <v>0</v>
      </c>
      <c r="BG369" s="194">
        <f t="shared" si="36"/>
        <v>0</v>
      </c>
      <c r="BH369" s="194">
        <f t="shared" si="37"/>
        <v>0</v>
      </c>
      <c r="BI369" s="194">
        <f t="shared" si="38"/>
        <v>0</v>
      </c>
      <c r="BJ369" s="16" t="s">
        <v>8</v>
      </c>
      <c r="BK369" s="194">
        <f t="shared" si="39"/>
        <v>0</v>
      </c>
      <c r="BL369" s="16" t="s">
        <v>219</v>
      </c>
      <c r="BM369" s="193" t="s">
        <v>770</v>
      </c>
    </row>
    <row r="370" spans="1:65" s="2" customFormat="1" ht="21.75" customHeight="1">
      <c r="A370" s="33"/>
      <c r="B370" s="34"/>
      <c r="C370" s="181" t="s">
        <v>771</v>
      </c>
      <c r="D370" s="181" t="s">
        <v>133</v>
      </c>
      <c r="E370" s="182" t="s">
        <v>772</v>
      </c>
      <c r="F370" s="183" t="s">
        <v>773</v>
      </c>
      <c r="G370" s="184" t="s">
        <v>158</v>
      </c>
      <c r="H370" s="185">
        <v>11.045</v>
      </c>
      <c r="I370" s="186"/>
      <c r="J370" s="187">
        <f t="shared" si="30"/>
        <v>0</v>
      </c>
      <c r="K370" s="188"/>
      <c r="L370" s="38"/>
      <c r="M370" s="189" t="s">
        <v>1</v>
      </c>
      <c r="N370" s="190" t="s">
        <v>42</v>
      </c>
      <c r="O370" s="70"/>
      <c r="P370" s="191">
        <f t="shared" si="31"/>
        <v>0</v>
      </c>
      <c r="Q370" s="191">
        <v>0</v>
      </c>
      <c r="R370" s="191">
        <f t="shared" si="32"/>
        <v>0</v>
      </c>
      <c r="S370" s="191">
        <v>0</v>
      </c>
      <c r="T370" s="192">
        <f t="shared" si="33"/>
        <v>0</v>
      </c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R370" s="193" t="s">
        <v>219</v>
      </c>
      <c r="AT370" s="193" t="s">
        <v>133</v>
      </c>
      <c r="AU370" s="193" t="s">
        <v>83</v>
      </c>
      <c r="AY370" s="16" t="s">
        <v>131</v>
      </c>
      <c r="BE370" s="194">
        <f t="shared" si="34"/>
        <v>0</v>
      </c>
      <c r="BF370" s="194">
        <f t="shared" si="35"/>
        <v>0</v>
      </c>
      <c r="BG370" s="194">
        <f t="shared" si="36"/>
        <v>0</v>
      </c>
      <c r="BH370" s="194">
        <f t="shared" si="37"/>
        <v>0</v>
      </c>
      <c r="BI370" s="194">
        <f t="shared" si="38"/>
        <v>0</v>
      </c>
      <c r="BJ370" s="16" t="s">
        <v>8</v>
      </c>
      <c r="BK370" s="194">
        <f t="shared" si="39"/>
        <v>0</v>
      </c>
      <c r="BL370" s="16" t="s">
        <v>219</v>
      </c>
      <c r="BM370" s="193" t="s">
        <v>774</v>
      </c>
    </row>
    <row r="371" spans="1:65" s="13" customFormat="1" ht="11.25">
      <c r="B371" s="195"/>
      <c r="C371" s="196"/>
      <c r="D371" s="197" t="s">
        <v>139</v>
      </c>
      <c r="E371" s="198" t="s">
        <v>1</v>
      </c>
      <c r="F371" s="199" t="s">
        <v>775</v>
      </c>
      <c r="G371" s="196"/>
      <c r="H371" s="200">
        <v>11.045</v>
      </c>
      <c r="I371" s="201"/>
      <c r="J371" s="196"/>
      <c r="K371" s="196"/>
      <c r="L371" s="202"/>
      <c r="M371" s="203"/>
      <c r="N371" s="204"/>
      <c r="O371" s="204"/>
      <c r="P371" s="204"/>
      <c r="Q371" s="204"/>
      <c r="R371" s="204"/>
      <c r="S371" s="204"/>
      <c r="T371" s="205"/>
      <c r="AT371" s="206" t="s">
        <v>139</v>
      </c>
      <c r="AU371" s="206" t="s">
        <v>83</v>
      </c>
      <c r="AV371" s="13" t="s">
        <v>83</v>
      </c>
      <c r="AW371" s="13" t="s">
        <v>33</v>
      </c>
      <c r="AX371" s="13" t="s">
        <v>77</v>
      </c>
      <c r="AY371" s="206" t="s">
        <v>131</v>
      </c>
    </row>
    <row r="372" spans="1:65" s="2" customFormat="1" ht="21.75" customHeight="1">
      <c r="A372" s="33"/>
      <c r="B372" s="34"/>
      <c r="C372" s="181" t="s">
        <v>776</v>
      </c>
      <c r="D372" s="181" t="s">
        <v>133</v>
      </c>
      <c r="E372" s="182" t="s">
        <v>777</v>
      </c>
      <c r="F372" s="183" t="s">
        <v>778</v>
      </c>
      <c r="G372" s="184" t="s">
        <v>700</v>
      </c>
      <c r="H372" s="228"/>
      <c r="I372" s="186"/>
      <c r="J372" s="187">
        <f>ROUND(I372*H372,0)</f>
        <v>0</v>
      </c>
      <c r="K372" s="188"/>
      <c r="L372" s="38"/>
      <c r="M372" s="189" t="s">
        <v>1</v>
      </c>
      <c r="N372" s="190" t="s">
        <v>42</v>
      </c>
      <c r="O372" s="70"/>
      <c r="P372" s="191">
        <f>O372*H372</f>
        <v>0</v>
      </c>
      <c r="Q372" s="191">
        <v>0</v>
      </c>
      <c r="R372" s="191">
        <f>Q372*H372</f>
        <v>0</v>
      </c>
      <c r="S372" s="191">
        <v>0</v>
      </c>
      <c r="T372" s="192">
        <f>S372*H372</f>
        <v>0</v>
      </c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R372" s="193" t="s">
        <v>219</v>
      </c>
      <c r="AT372" s="193" t="s">
        <v>133</v>
      </c>
      <c r="AU372" s="193" t="s">
        <v>83</v>
      </c>
      <c r="AY372" s="16" t="s">
        <v>131</v>
      </c>
      <c r="BE372" s="194">
        <f>IF(N372="základní",J372,0)</f>
        <v>0</v>
      </c>
      <c r="BF372" s="194">
        <f>IF(N372="snížená",J372,0)</f>
        <v>0</v>
      </c>
      <c r="BG372" s="194">
        <f>IF(N372="zákl. přenesená",J372,0)</f>
        <v>0</v>
      </c>
      <c r="BH372" s="194">
        <f>IF(N372="sníž. přenesená",J372,0)</f>
        <v>0</v>
      </c>
      <c r="BI372" s="194">
        <f>IF(N372="nulová",J372,0)</f>
        <v>0</v>
      </c>
      <c r="BJ372" s="16" t="s">
        <v>8</v>
      </c>
      <c r="BK372" s="194">
        <f>ROUND(I372*H372,0)</f>
        <v>0</v>
      </c>
      <c r="BL372" s="16" t="s">
        <v>219</v>
      </c>
      <c r="BM372" s="193" t="s">
        <v>779</v>
      </c>
    </row>
    <row r="373" spans="1:65" s="12" customFormat="1" ht="22.9" customHeight="1">
      <c r="B373" s="165"/>
      <c r="C373" s="166"/>
      <c r="D373" s="167" t="s">
        <v>76</v>
      </c>
      <c r="E373" s="179" t="s">
        <v>780</v>
      </c>
      <c r="F373" s="179" t="s">
        <v>781</v>
      </c>
      <c r="G373" s="166"/>
      <c r="H373" s="166"/>
      <c r="I373" s="169"/>
      <c r="J373" s="180">
        <f>BK373</f>
        <v>0</v>
      </c>
      <c r="K373" s="166"/>
      <c r="L373" s="171"/>
      <c r="M373" s="172"/>
      <c r="N373" s="173"/>
      <c r="O373" s="173"/>
      <c r="P373" s="174">
        <f>SUM(P374:P375)</f>
        <v>0</v>
      </c>
      <c r="Q373" s="173"/>
      <c r="R373" s="174">
        <f>SUM(R374:R375)</f>
        <v>0</v>
      </c>
      <c r="S373" s="173"/>
      <c r="T373" s="175">
        <f>SUM(T374:T375)</f>
        <v>0</v>
      </c>
      <c r="AR373" s="176" t="s">
        <v>83</v>
      </c>
      <c r="AT373" s="177" t="s">
        <v>76</v>
      </c>
      <c r="AU373" s="177" t="s">
        <v>8</v>
      </c>
      <c r="AY373" s="176" t="s">
        <v>131</v>
      </c>
      <c r="BK373" s="178">
        <f>SUM(BK374:BK375)</f>
        <v>0</v>
      </c>
    </row>
    <row r="374" spans="1:65" s="2" customFormat="1" ht="21.75" customHeight="1">
      <c r="A374" s="33"/>
      <c r="B374" s="34"/>
      <c r="C374" s="181" t="s">
        <v>782</v>
      </c>
      <c r="D374" s="181" t="s">
        <v>133</v>
      </c>
      <c r="E374" s="182" t="s">
        <v>783</v>
      </c>
      <c r="F374" s="183" t="s">
        <v>784</v>
      </c>
      <c r="G374" s="184" t="s">
        <v>349</v>
      </c>
      <c r="H374" s="185">
        <v>4</v>
      </c>
      <c r="I374" s="186"/>
      <c r="J374" s="187">
        <f>ROUND(I374*H374,0)</f>
        <v>0</v>
      </c>
      <c r="K374" s="188"/>
      <c r="L374" s="38"/>
      <c r="M374" s="189" t="s">
        <v>1</v>
      </c>
      <c r="N374" s="190" t="s">
        <v>42</v>
      </c>
      <c r="O374" s="70"/>
      <c r="P374" s="191">
        <f>O374*H374</f>
        <v>0</v>
      </c>
      <c r="Q374" s="191">
        <v>0</v>
      </c>
      <c r="R374" s="191">
        <f>Q374*H374</f>
        <v>0</v>
      </c>
      <c r="S374" s="191">
        <v>0</v>
      </c>
      <c r="T374" s="192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93" t="s">
        <v>219</v>
      </c>
      <c r="AT374" s="193" t="s">
        <v>133</v>
      </c>
      <c r="AU374" s="193" t="s">
        <v>83</v>
      </c>
      <c r="AY374" s="16" t="s">
        <v>131</v>
      </c>
      <c r="BE374" s="194">
        <f>IF(N374="základní",J374,0)</f>
        <v>0</v>
      </c>
      <c r="BF374" s="194">
        <f>IF(N374="snížená",J374,0)</f>
        <v>0</v>
      </c>
      <c r="BG374" s="194">
        <f>IF(N374="zákl. přenesená",J374,0)</f>
        <v>0</v>
      </c>
      <c r="BH374" s="194">
        <f>IF(N374="sníž. přenesená",J374,0)</f>
        <v>0</v>
      </c>
      <c r="BI374" s="194">
        <f>IF(N374="nulová",J374,0)</f>
        <v>0</v>
      </c>
      <c r="BJ374" s="16" t="s">
        <v>8</v>
      </c>
      <c r="BK374" s="194">
        <f>ROUND(I374*H374,0)</f>
        <v>0</v>
      </c>
      <c r="BL374" s="16" t="s">
        <v>219</v>
      </c>
      <c r="BM374" s="193" t="s">
        <v>785</v>
      </c>
    </row>
    <row r="375" spans="1:65" s="2" customFormat="1" ht="21.75" customHeight="1">
      <c r="A375" s="33"/>
      <c r="B375" s="34"/>
      <c r="C375" s="181" t="s">
        <v>786</v>
      </c>
      <c r="D375" s="181" t="s">
        <v>133</v>
      </c>
      <c r="E375" s="182" t="s">
        <v>787</v>
      </c>
      <c r="F375" s="183" t="s">
        <v>788</v>
      </c>
      <c r="G375" s="184" t="s">
        <v>700</v>
      </c>
      <c r="H375" s="228"/>
      <c r="I375" s="186"/>
      <c r="J375" s="187">
        <f>ROUND(I375*H375,0)</f>
        <v>0</v>
      </c>
      <c r="K375" s="188"/>
      <c r="L375" s="38"/>
      <c r="M375" s="189" t="s">
        <v>1</v>
      </c>
      <c r="N375" s="190" t="s">
        <v>42</v>
      </c>
      <c r="O375" s="70"/>
      <c r="P375" s="191">
        <f>O375*H375</f>
        <v>0</v>
      </c>
      <c r="Q375" s="191">
        <v>0</v>
      </c>
      <c r="R375" s="191">
        <f>Q375*H375</f>
        <v>0</v>
      </c>
      <c r="S375" s="191">
        <v>0</v>
      </c>
      <c r="T375" s="192">
        <f>S375*H375</f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93" t="s">
        <v>219</v>
      </c>
      <c r="AT375" s="193" t="s">
        <v>133</v>
      </c>
      <c r="AU375" s="193" t="s">
        <v>83</v>
      </c>
      <c r="AY375" s="16" t="s">
        <v>131</v>
      </c>
      <c r="BE375" s="194">
        <f>IF(N375="základní",J375,0)</f>
        <v>0</v>
      </c>
      <c r="BF375" s="194">
        <f>IF(N375="snížená",J375,0)</f>
        <v>0</v>
      </c>
      <c r="BG375" s="194">
        <f>IF(N375="zákl. přenesená",J375,0)</f>
        <v>0</v>
      </c>
      <c r="BH375" s="194">
        <f>IF(N375="sníž. přenesená",J375,0)</f>
        <v>0</v>
      </c>
      <c r="BI375" s="194">
        <f>IF(N375="nulová",J375,0)</f>
        <v>0</v>
      </c>
      <c r="BJ375" s="16" t="s">
        <v>8</v>
      </c>
      <c r="BK375" s="194">
        <f>ROUND(I375*H375,0)</f>
        <v>0</v>
      </c>
      <c r="BL375" s="16" t="s">
        <v>219</v>
      </c>
      <c r="BM375" s="193" t="s">
        <v>789</v>
      </c>
    </row>
    <row r="376" spans="1:65" s="12" customFormat="1" ht="22.9" customHeight="1">
      <c r="B376" s="165"/>
      <c r="C376" s="166"/>
      <c r="D376" s="167" t="s">
        <v>76</v>
      </c>
      <c r="E376" s="179" t="s">
        <v>790</v>
      </c>
      <c r="F376" s="179" t="s">
        <v>791</v>
      </c>
      <c r="G376" s="166"/>
      <c r="H376" s="166"/>
      <c r="I376" s="169"/>
      <c r="J376" s="180">
        <f>BK376</f>
        <v>0</v>
      </c>
      <c r="K376" s="166"/>
      <c r="L376" s="171"/>
      <c r="M376" s="172"/>
      <c r="N376" s="173"/>
      <c r="O376" s="173"/>
      <c r="P376" s="174">
        <f>SUM(P377:P393)</f>
        <v>0</v>
      </c>
      <c r="Q376" s="173"/>
      <c r="R376" s="174">
        <f>SUM(R377:R393)</f>
        <v>0.57198899999999997</v>
      </c>
      <c r="S376" s="173"/>
      <c r="T376" s="175">
        <f>SUM(T377:T393)</f>
        <v>2.5600000000000002E-3</v>
      </c>
      <c r="AR376" s="176" t="s">
        <v>83</v>
      </c>
      <c r="AT376" s="177" t="s">
        <v>76</v>
      </c>
      <c r="AU376" s="177" t="s">
        <v>8</v>
      </c>
      <c r="AY376" s="176" t="s">
        <v>131</v>
      </c>
      <c r="BK376" s="178">
        <f>SUM(BK377:BK393)</f>
        <v>0</v>
      </c>
    </row>
    <row r="377" spans="1:65" s="2" customFormat="1" ht="16.5" customHeight="1">
      <c r="A377" s="33"/>
      <c r="B377" s="34"/>
      <c r="C377" s="181" t="s">
        <v>792</v>
      </c>
      <c r="D377" s="181" t="s">
        <v>133</v>
      </c>
      <c r="E377" s="182" t="s">
        <v>793</v>
      </c>
      <c r="F377" s="183" t="s">
        <v>794</v>
      </c>
      <c r="G377" s="184" t="s">
        <v>158</v>
      </c>
      <c r="H377" s="185">
        <v>20.9</v>
      </c>
      <c r="I377" s="186"/>
      <c r="J377" s="187">
        <f>ROUND(I377*H377,0)</f>
        <v>0</v>
      </c>
      <c r="K377" s="188"/>
      <c r="L377" s="38"/>
      <c r="M377" s="189" t="s">
        <v>1</v>
      </c>
      <c r="N377" s="190" t="s">
        <v>42</v>
      </c>
      <c r="O377" s="70"/>
      <c r="P377" s="191">
        <f>O377*H377</f>
        <v>0</v>
      </c>
      <c r="Q377" s="191">
        <v>2.9999999999999997E-4</v>
      </c>
      <c r="R377" s="191">
        <f>Q377*H377</f>
        <v>6.2699999999999987E-3</v>
      </c>
      <c r="S377" s="191">
        <v>0</v>
      </c>
      <c r="T377" s="192">
        <f>S377*H377</f>
        <v>0</v>
      </c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R377" s="193" t="s">
        <v>219</v>
      </c>
      <c r="AT377" s="193" t="s">
        <v>133</v>
      </c>
      <c r="AU377" s="193" t="s">
        <v>83</v>
      </c>
      <c r="AY377" s="16" t="s">
        <v>131</v>
      </c>
      <c r="BE377" s="194">
        <f>IF(N377="základní",J377,0)</f>
        <v>0</v>
      </c>
      <c r="BF377" s="194">
        <f>IF(N377="snížená",J377,0)</f>
        <v>0</v>
      </c>
      <c r="BG377" s="194">
        <f>IF(N377="zákl. přenesená",J377,0)</f>
        <v>0</v>
      </c>
      <c r="BH377" s="194">
        <f>IF(N377="sníž. přenesená",J377,0)</f>
        <v>0</v>
      </c>
      <c r="BI377" s="194">
        <f>IF(N377="nulová",J377,0)</f>
        <v>0</v>
      </c>
      <c r="BJ377" s="16" t="s">
        <v>8</v>
      </c>
      <c r="BK377" s="194">
        <f>ROUND(I377*H377,0)</f>
        <v>0</v>
      </c>
      <c r="BL377" s="16" t="s">
        <v>219</v>
      </c>
      <c r="BM377" s="193" t="s">
        <v>795</v>
      </c>
    </row>
    <row r="378" spans="1:65" s="2" customFormat="1" ht="21.75" customHeight="1">
      <c r="A378" s="33"/>
      <c r="B378" s="34"/>
      <c r="C378" s="181" t="s">
        <v>796</v>
      </c>
      <c r="D378" s="181" t="s">
        <v>133</v>
      </c>
      <c r="E378" s="182" t="s">
        <v>797</v>
      </c>
      <c r="F378" s="183" t="s">
        <v>798</v>
      </c>
      <c r="G378" s="184" t="s">
        <v>203</v>
      </c>
      <c r="H378" s="185">
        <v>2</v>
      </c>
      <c r="I378" s="186"/>
      <c r="J378" s="187">
        <f>ROUND(I378*H378,0)</f>
        <v>0</v>
      </c>
      <c r="K378" s="188"/>
      <c r="L378" s="38"/>
      <c r="M378" s="189" t="s">
        <v>1</v>
      </c>
      <c r="N378" s="190" t="s">
        <v>42</v>
      </c>
      <c r="O378" s="70"/>
      <c r="P378" s="191">
        <f>O378*H378</f>
        <v>0</v>
      </c>
      <c r="Q378" s="191">
        <v>0</v>
      </c>
      <c r="R378" s="191">
        <f>Q378*H378</f>
        <v>0</v>
      </c>
      <c r="S378" s="191">
        <v>0</v>
      </c>
      <c r="T378" s="192">
        <f>S378*H378</f>
        <v>0</v>
      </c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R378" s="193" t="s">
        <v>219</v>
      </c>
      <c r="AT378" s="193" t="s">
        <v>133</v>
      </c>
      <c r="AU378" s="193" t="s">
        <v>83</v>
      </c>
      <c r="AY378" s="16" t="s">
        <v>131</v>
      </c>
      <c r="BE378" s="194">
        <f>IF(N378="základní",J378,0)</f>
        <v>0</v>
      </c>
      <c r="BF378" s="194">
        <f>IF(N378="snížená",J378,0)</f>
        <v>0</v>
      </c>
      <c r="BG378" s="194">
        <f>IF(N378="zákl. přenesená",J378,0)</f>
        <v>0</v>
      </c>
      <c r="BH378" s="194">
        <f>IF(N378="sníž. přenesená",J378,0)</f>
        <v>0</v>
      </c>
      <c r="BI378" s="194">
        <f>IF(N378="nulová",J378,0)</f>
        <v>0</v>
      </c>
      <c r="BJ378" s="16" t="s">
        <v>8</v>
      </c>
      <c r="BK378" s="194">
        <f>ROUND(I378*H378,0)</f>
        <v>0</v>
      </c>
      <c r="BL378" s="16" t="s">
        <v>219</v>
      </c>
      <c r="BM378" s="193" t="s">
        <v>799</v>
      </c>
    </row>
    <row r="379" spans="1:65" s="13" customFormat="1" ht="11.25">
      <c r="B379" s="195"/>
      <c r="C379" s="196"/>
      <c r="D379" s="197" t="s">
        <v>139</v>
      </c>
      <c r="E379" s="198" t="s">
        <v>1</v>
      </c>
      <c r="F379" s="199" t="s">
        <v>800</v>
      </c>
      <c r="G379" s="196"/>
      <c r="H379" s="200">
        <v>2</v>
      </c>
      <c r="I379" s="201"/>
      <c r="J379" s="196"/>
      <c r="K379" s="196"/>
      <c r="L379" s="202"/>
      <c r="M379" s="203"/>
      <c r="N379" s="204"/>
      <c r="O379" s="204"/>
      <c r="P379" s="204"/>
      <c r="Q379" s="204"/>
      <c r="R379" s="204"/>
      <c r="S379" s="204"/>
      <c r="T379" s="205"/>
      <c r="AT379" s="206" t="s">
        <v>139</v>
      </c>
      <c r="AU379" s="206" t="s">
        <v>83</v>
      </c>
      <c r="AV379" s="13" t="s">
        <v>83</v>
      </c>
      <c r="AW379" s="13" t="s">
        <v>33</v>
      </c>
      <c r="AX379" s="13" t="s">
        <v>77</v>
      </c>
      <c r="AY379" s="206" t="s">
        <v>131</v>
      </c>
    </row>
    <row r="380" spans="1:65" s="2" customFormat="1" ht="21.75" customHeight="1">
      <c r="A380" s="33"/>
      <c r="B380" s="34"/>
      <c r="C380" s="217" t="s">
        <v>801</v>
      </c>
      <c r="D380" s="217" t="s">
        <v>430</v>
      </c>
      <c r="E380" s="218" t="s">
        <v>802</v>
      </c>
      <c r="F380" s="219" t="s">
        <v>803</v>
      </c>
      <c r="G380" s="220" t="s">
        <v>203</v>
      </c>
      <c r="H380" s="221">
        <v>2.2000000000000002</v>
      </c>
      <c r="I380" s="222"/>
      <c r="J380" s="223">
        <f>ROUND(I380*H380,0)</f>
        <v>0</v>
      </c>
      <c r="K380" s="224"/>
      <c r="L380" s="225"/>
      <c r="M380" s="226" t="s">
        <v>1</v>
      </c>
      <c r="N380" s="227" t="s">
        <v>42</v>
      </c>
      <c r="O380" s="70"/>
      <c r="P380" s="191">
        <f>O380*H380</f>
        <v>0</v>
      </c>
      <c r="Q380" s="191">
        <v>1.2999999999999999E-4</v>
      </c>
      <c r="R380" s="191">
        <f>Q380*H380</f>
        <v>2.8600000000000001E-4</v>
      </c>
      <c r="S380" s="191">
        <v>0</v>
      </c>
      <c r="T380" s="192">
        <f>S380*H380</f>
        <v>0</v>
      </c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R380" s="193" t="s">
        <v>299</v>
      </c>
      <c r="AT380" s="193" t="s">
        <v>430</v>
      </c>
      <c r="AU380" s="193" t="s">
        <v>83</v>
      </c>
      <c r="AY380" s="16" t="s">
        <v>131</v>
      </c>
      <c r="BE380" s="194">
        <f>IF(N380="základní",J380,0)</f>
        <v>0</v>
      </c>
      <c r="BF380" s="194">
        <f>IF(N380="snížená",J380,0)</f>
        <v>0</v>
      </c>
      <c r="BG380" s="194">
        <f>IF(N380="zákl. přenesená",J380,0)</f>
        <v>0</v>
      </c>
      <c r="BH380" s="194">
        <f>IF(N380="sníž. přenesená",J380,0)</f>
        <v>0</v>
      </c>
      <c r="BI380" s="194">
        <f>IF(N380="nulová",J380,0)</f>
        <v>0</v>
      </c>
      <c r="BJ380" s="16" t="s">
        <v>8</v>
      </c>
      <c r="BK380" s="194">
        <f>ROUND(I380*H380,0)</f>
        <v>0</v>
      </c>
      <c r="BL380" s="16" t="s">
        <v>219</v>
      </c>
      <c r="BM380" s="193" t="s">
        <v>804</v>
      </c>
    </row>
    <row r="381" spans="1:65" s="13" customFormat="1" ht="11.25">
      <c r="B381" s="195"/>
      <c r="C381" s="196"/>
      <c r="D381" s="197" t="s">
        <v>139</v>
      </c>
      <c r="E381" s="198" t="s">
        <v>1</v>
      </c>
      <c r="F381" s="199" t="s">
        <v>805</v>
      </c>
      <c r="G381" s="196"/>
      <c r="H381" s="200">
        <v>2.2000000000000002</v>
      </c>
      <c r="I381" s="201"/>
      <c r="J381" s="196"/>
      <c r="K381" s="196"/>
      <c r="L381" s="202"/>
      <c r="M381" s="203"/>
      <c r="N381" s="204"/>
      <c r="O381" s="204"/>
      <c r="P381" s="204"/>
      <c r="Q381" s="204"/>
      <c r="R381" s="204"/>
      <c r="S381" s="204"/>
      <c r="T381" s="205"/>
      <c r="AT381" s="206" t="s">
        <v>139</v>
      </c>
      <c r="AU381" s="206" t="s">
        <v>83</v>
      </c>
      <c r="AV381" s="13" t="s">
        <v>83</v>
      </c>
      <c r="AW381" s="13" t="s">
        <v>33</v>
      </c>
      <c r="AX381" s="13" t="s">
        <v>77</v>
      </c>
      <c r="AY381" s="206" t="s">
        <v>131</v>
      </c>
    </row>
    <row r="382" spans="1:65" s="2" customFormat="1" ht="21.75" customHeight="1">
      <c r="A382" s="33"/>
      <c r="B382" s="34"/>
      <c r="C382" s="181" t="s">
        <v>806</v>
      </c>
      <c r="D382" s="181" t="s">
        <v>133</v>
      </c>
      <c r="E382" s="182" t="s">
        <v>807</v>
      </c>
      <c r="F382" s="183" t="s">
        <v>808</v>
      </c>
      <c r="G382" s="184" t="s">
        <v>349</v>
      </c>
      <c r="H382" s="185">
        <v>8</v>
      </c>
      <c r="I382" s="186"/>
      <c r="J382" s="187">
        <f>ROUND(I382*H382,0)</f>
        <v>0</v>
      </c>
      <c r="K382" s="188"/>
      <c r="L382" s="38"/>
      <c r="M382" s="189" t="s">
        <v>1</v>
      </c>
      <c r="N382" s="190" t="s">
        <v>42</v>
      </c>
      <c r="O382" s="70"/>
      <c r="P382" s="191">
        <f>O382*H382</f>
        <v>0</v>
      </c>
      <c r="Q382" s="191">
        <v>1E-4</v>
      </c>
      <c r="R382" s="191">
        <f>Q382*H382</f>
        <v>8.0000000000000004E-4</v>
      </c>
      <c r="S382" s="191">
        <v>3.2000000000000003E-4</v>
      </c>
      <c r="T382" s="192">
        <f>S382*H382</f>
        <v>2.5600000000000002E-3</v>
      </c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R382" s="193" t="s">
        <v>219</v>
      </c>
      <c r="AT382" s="193" t="s">
        <v>133</v>
      </c>
      <c r="AU382" s="193" t="s">
        <v>83</v>
      </c>
      <c r="AY382" s="16" t="s">
        <v>131</v>
      </c>
      <c r="BE382" s="194">
        <f>IF(N382="základní",J382,0)</f>
        <v>0</v>
      </c>
      <c r="BF382" s="194">
        <f>IF(N382="snížená",J382,0)</f>
        <v>0</v>
      </c>
      <c r="BG382" s="194">
        <f>IF(N382="zákl. přenesená",J382,0)</f>
        <v>0</v>
      </c>
      <c r="BH382" s="194">
        <f>IF(N382="sníž. přenesená",J382,0)</f>
        <v>0</v>
      </c>
      <c r="BI382" s="194">
        <f>IF(N382="nulová",J382,0)</f>
        <v>0</v>
      </c>
      <c r="BJ382" s="16" t="s">
        <v>8</v>
      </c>
      <c r="BK382" s="194">
        <f>ROUND(I382*H382,0)</f>
        <v>0</v>
      </c>
      <c r="BL382" s="16" t="s">
        <v>219</v>
      </c>
      <c r="BM382" s="193" t="s">
        <v>809</v>
      </c>
    </row>
    <row r="383" spans="1:65" s="13" customFormat="1" ht="11.25">
      <c r="B383" s="195"/>
      <c r="C383" s="196"/>
      <c r="D383" s="197" t="s">
        <v>139</v>
      </c>
      <c r="E383" s="198" t="s">
        <v>1</v>
      </c>
      <c r="F383" s="199" t="s">
        <v>810</v>
      </c>
      <c r="G383" s="196"/>
      <c r="H383" s="200">
        <v>8</v>
      </c>
      <c r="I383" s="201"/>
      <c r="J383" s="196"/>
      <c r="K383" s="196"/>
      <c r="L383" s="202"/>
      <c r="M383" s="203"/>
      <c r="N383" s="204"/>
      <c r="O383" s="204"/>
      <c r="P383" s="204"/>
      <c r="Q383" s="204"/>
      <c r="R383" s="204"/>
      <c r="S383" s="204"/>
      <c r="T383" s="205"/>
      <c r="AT383" s="206" t="s">
        <v>139</v>
      </c>
      <c r="AU383" s="206" t="s">
        <v>83</v>
      </c>
      <c r="AV383" s="13" t="s">
        <v>83</v>
      </c>
      <c r="AW383" s="13" t="s">
        <v>33</v>
      </c>
      <c r="AX383" s="13" t="s">
        <v>77</v>
      </c>
      <c r="AY383" s="206" t="s">
        <v>131</v>
      </c>
    </row>
    <row r="384" spans="1:65" s="2" customFormat="1" ht="21.75" customHeight="1">
      <c r="A384" s="33"/>
      <c r="B384" s="34"/>
      <c r="C384" s="181" t="s">
        <v>811</v>
      </c>
      <c r="D384" s="181" t="s">
        <v>133</v>
      </c>
      <c r="E384" s="182" t="s">
        <v>812</v>
      </c>
      <c r="F384" s="183" t="s">
        <v>813</v>
      </c>
      <c r="G384" s="184" t="s">
        <v>158</v>
      </c>
      <c r="H384" s="185">
        <v>20.9</v>
      </c>
      <c r="I384" s="186"/>
      <c r="J384" s="187">
        <f>ROUND(I384*H384,0)</f>
        <v>0</v>
      </c>
      <c r="K384" s="188"/>
      <c r="L384" s="38"/>
      <c r="M384" s="189" t="s">
        <v>1</v>
      </c>
      <c r="N384" s="190" t="s">
        <v>42</v>
      </c>
      <c r="O384" s="70"/>
      <c r="P384" s="191">
        <f>O384*H384</f>
        <v>0</v>
      </c>
      <c r="Q384" s="191">
        <v>7.4999999999999997E-3</v>
      </c>
      <c r="R384" s="191">
        <f>Q384*H384</f>
        <v>0.15674999999999997</v>
      </c>
      <c r="S384" s="191">
        <v>0</v>
      </c>
      <c r="T384" s="192">
        <f>S384*H384</f>
        <v>0</v>
      </c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R384" s="193" t="s">
        <v>219</v>
      </c>
      <c r="AT384" s="193" t="s">
        <v>133</v>
      </c>
      <c r="AU384" s="193" t="s">
        <v>83</v>
      </c>
      <c r="AY384" s="16" t="s">
        <v>131</v>
      </c>
      <c r="BE384" s="194">
        <f>IF(N384="základní",J384,0)</f>
        <v>0</v>
      </c>
      <c r="BF384" s="194">
        <f>IF(N384="snížená",J384,0)</f>
        <v>0</v>
      </c>
      <c r="BG384" s="194">
        <f>IF(N384="zákl. přenesená",J384,0)</f>
        <v>0</v>
      </c>
      <c r="BH384" s="194">
        <f>IF(N384="sníž. přenesená",J384,0)</f>
        <v>0</v>
      </c>
      <c r="BI384" s="194">
        <f>IF(N384="nulová",J384,0)</f>
        <v>0</v>
      </c>
      <c r="BJ384" s="16" t="s">
        <v>8</v>
      </c>
      <c r="BK384" s="194">
        <f>ROUND(I384*H384,0)</f>
        <v>0</v>
      </c>
      <c r="BL384" s="16" t="s">
        <v>219</v>
      </c>
      <c r="BM384" s="193" t="s">
        <v>814</v>
      </c>
    </row>
    <row r="385" spans="1:65" s="2" customFormat="1" ht="33" customHeight="1">
      <c r="A385" s="33"/>
      <c r="B385" s="34"/>
      <c r="C385" s="217" t="s">
        <v>815</v>
      </c>
      <c r="D385" s="217" t="s">
        <v>430</v>
      </c>
      <c r="E385" s="218" t="s">
        <v>816</v>
      </c>
      <c r="F385" s="219" t="s">
        <v>817</v>
      </c>
      <c r="G385" s="220" t="s">
        <v>158</v>
      </c>
      <c r="H385" s="221">
        <v>20.062999999999999</v>
      </c>
      <c r="I385" s="222"/>
      <c r="J385" s="223">
        <f>ROUND(I385*H385,0)</f>
        <v>0</v>
      </c>
      <c r="K385" s="224"/>
      <c r="L385" s="225"/>
      <c r="M385" s="226" t="s">
        <v>1</v>
      </c>
      <c r="N385" s="227" t="s">
        <v>42</v>
      </c>
      <c r="O385" s="70"/>
      <c r="P385" s="191">
        <f>O385*H385</f>
        <v>0</v>
      </c>
      <c r="Q385" s="191">
        <v>1.77E-2</v>
      </c>
      <c r="R385" s="191">
        <f>Q385*H385</f>
        <v>0.35511509999999996</v>
      </c>
      <c r="S385" s="191">
        <v>0</v>
      </c>
      <c r="T385" s="192">
        <f>S385*H385</f>
        <v>0</v>
      </c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R385" s="193" t="s">
        <v>299</v>
      </c>
      <c r="AT385" s="193" t="s">
        <v>430</v>
      </c>
      <c r="AU385" s="193" t="s">
        <v>83</v>
      </c>
      <c r="AY385" s="16" t="s">
        <v>131</v>
      </c>
      <c r="BE385" s="194">
        <f>IF(N385="základní",J385,0)</f>
        <v>0</v>
      </c>
      <c r="BF385" s="194">
        <f>IF(N385="snížená",J385,0)</f>
        <v>0</v>
      </c>
      <c r="BG385" s="194">
        <f>IF(N385="zákl. přenesená",J385,0)</f>
        <v>0</v>
      </c>
      <c r="BH385" s="194">
        <f>IF(N385="sníž. přenesená",J385,0)</f>
        <v>0</v>
      </c>
      <c r="BI385" s="194">
        <f>IF(N385="nulová",J385,0)</f>
        <v>0</v>
      </c>
      <c r="BJ385" s="16" t="s">
        <v>8</v>
      </c>
      <c r="BK385" s="194">
        <f>ROUND(I385*H385,0)</f>
        <v>0</v>
      </c>
      <c r="BL385" s="16" t="s">
        <v>219</v>
      </c>
      <c r="BM385" s="193" t="s">
        <v>818</v>
      </c>
    </row>
    <row r="386" spans="1:65" s="13" customFormat="1" ht="11.25">
      <c r="B386" s="195"/>
      <c r="C386" s="196"/>
      <c r="D386" s="197" t="s">
        <v>139</v>
      </c>
      <c r="E386" s="198" t="s">
        <v>1</v>
      </c>
      <c r="F386" s="199" t="s">
        <v>819</v>
      </c>
      <c r="G386" s="196"/>
      <c r="H386" s="200">
        <v>20.062999999999999</v>
      </c>
      <c r="I386" s="201"/>
      <c r="J386" s="196"/>
      <c r="K386" s="196"/>
      <c r="L386" s="202"/>
      <c r="M386" s="203"/>
      <c r="N386" s="204"/>
      <c r="O386" s="204"/>
      <c r="P386" s="204"/>
      <c r="Q386" s="204"/>
      <c r="R386" s="204"/>
      <c r="S386" s="204"/>
      <c r="T386" s="205"/>
      <c r="AT386" s="206" t="s">
        <v>139</v>
      </c>
      <c r="AU386" s="206" t="s">
        <v>83</v>
      </c>
      <c r="AV386" s="13" t="s">
        <v>83</v>
      </c>
      <c r="AW386" s="13" t="s">
        <v>33</v>
      </c>
      <c r="AX386" s="13" t="s">
        <v>77</v>
      </c>
      <c r="AY386" s="206" t="s">
        <v>131</v>
      </c>
    </row>
    <row r="387" spans="1:65" s="2" customFormat="1" ht="33" customHeight="1">
      <c r="A387" s="33"/>
      <c r="B387" s="34"/>
      <c r="C387" s="217" t="s">
        <v>820</v>
      </c>
      <c r="D387" s="217" t="s">
        <v>430</v>
      </c>
      <c r="E387" s="218" t="s">
        <v>821</v>
      </c>
      <c r="F387" s="219" t="s">
        <v>822</v>
      </c>
      <c r="G387" s="220" t="s">
        <v>158</v>
      </c>
      <c r="H387" s="221">
        <v>2.927</v>
      </c>
      <c r="I387" s="222"/>
      <c r="J387" s="223">
        <f>ROUND(I387*H387,0)</f>
        <v>0</v>
      </c>
      <c r="K387" s="224"/>
      <c r="L387" s="225"/>
      <c r="M387" s="226" t="s">
        <v>1</v>
      </c>
      <c r="N387" s="227" t="s">
        <v>42</v>
      </c>
      <c r="O387" s="70"/>
      <c r="P387" s="191">
        <f>O387*H387</f>
        <v>0</v>
      </c>
      <c r="Q387" s="191">
        <v>1.77E-2</v>
      </c>
      <c r="R387" s="191">
        <f>Q387*H387</f>
        <v>5.1807900000000004E-2</v>
      </c>
      <c r="S387" s="191">
        <v>0</v>
      </c>
      <c r="T387" s="192">
        <f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93" t="s">
        <v>299</v>
      </c>
      <c r="AT387" s="193" t="s">
        <v>430</v>
      </c>
      <c r="AU387" s="193" t="s">
        <v>83</v>
      </c>
      <c r="AY387" s="16" t="s">
        <v>131</v>
      </c>
      <c r="BE387" s="194">
        <f>IF(N387="základní",J387,0)</f>
        <v>0</v>
      </c>
      <c r="BF387" s="194">
        <f>IF(N387="snížená",J387,0)</f>
        <v>0</v>
      </c>
      <c r="BG387" s="194">
        <f>IF(N387="zákl. přenesená",J387,0)</f>
        <v>0</v>
      </c>
      <c r="BH387" s="194">
        <f>IF(N387="sníž. přenesená",J387,0)</f>
        <v>0</v>
      </c>
      <c r="BI387" s="194">
        <f>IF(N387="nulová",J387,0)</f>
        <v>0</v>
      </c>
      <c r="BJ387" s="16" t="s">
        <v>8</v>
      </c>
      <c r="BK387" s="194">
        <f>ROUND(I387*H387,0)</f>
        <v>0</v>
      </c>
      <c r="BL387" s="16" t="s">
        <v>219</v>
      </c>
      <c r="BM387" s="193" t="s">
        <v>823</v>
      </c>
    </row>
    <row r="388" spans="1:65" s="13" customFormat="1" ht="11.25">
      <c r="B388" s="195"/>
      <c r="C388" s="196"/>
      <c r="D388" s="197" t="s">
        <v>139</v>
      </c>
      <c r="E388" s="198" t="s">
        <v>1</v>
      </c>
      <c r="F388" s="199" t="s">
        <v>824</v>
      </c>
      <c r="G388" s="196"/>
      <c r="H388" s="200">
        <v>2.927</v>
      </c>
      <c r="I388" s="201"/>
      <c r="J388" s="196"/>
      <c r="K388" s="196"/>
      <c r="L388" s="202"/>
      <c r="M388" s="203"/>
      <c r="N388" s="204"/>
      <c r="O388" s="204"/>
      <c r="P388" s="204"/>
      <c r="Q388" s="204"/>
      <c r="R388" s="204"/>
      <c r="S388" s="204"/>
      <c r="T388" s="205"/>
      <c r="AT388" s="206" t="s">
        <v>139</v>
      </c>
      <c r="AU388" s="206" t="s">
        <v>83</v>
      </c>
      <c r="AV388" s="13" t="s">
        <v>83</v>
      </c>
      <c r="AW388" s="13" t="s">
        <v>33</v>
      </c>
      <c r="AX388" s="13" t="s">
        <v>77</v>
      </c>
      <c r="AY388" s="206" t="s">
        <v>131</v>
      </c>
    </row>
    <row r="389" spans="1:65" s="2" customFormat="1" ht="21.75" customHeight="1">
      <c r="A389" s="33"/>
      <c r="B389" s="34"/>
      <c r="C389" s="181" t="s">
        <v>825</v>
      </c>
      <c r="D389" s="181" t="s">
        <v>133</v>
      </c>
      <c r="E389" s="182" t="s">
        <v>826</v>
      </c>
      <c r="F389" s="183" t="s">
        <v>827</v>
      </c>
      <c r="G389" s="184" t="s">
        <v>158</v>
      </c>
      <c r="H389" s="185">
        <v>2.35</v>
      </c>
      <c r="I389" s="186"/>
      <c r="J389" s="187">
        <f>ROUND(I389*H389,0)</f>
        <v>0</v>
      </c>
      <c r="K389" s="188"/>
      <c r="L389" s="38"/>
      <c r="M389" s="189" t="s">
        <v>1</v>
      </c>
      <c r="N389" s="190" t="s">
        <v>42</v>
      </c>
      <c r="O389" s="70"/>
      <c r="P389" s="191">
        <f>O389*H389</f>
        <v>0</v>
      </c>
      <c r="Q389" s="191">
        <v>0</v>
      </c>
      <c r="R389" s="191">
        <f>Q389*H389</f>
        <v>0</v>
      </c>
      <c r="S389" s="191">
        <v>0</v>
      </c>
      <c r="T389" s="192">
        <f>S389*H389</f>
        <v>0</v>
      </c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R389" s="193" t="s">
        <v>219</v>
      </c>
      <c r="AT389" s="193" t="s">
        <v>133</v>
      </c>
      <c r="AU389" s="193" t="s">
        <v>83</v>
      </c>
      <c r="AY389" s="16" t="s">
        <v>131</v>
      </c>
      <c r="BE389" s="194">
        <f>IF(N389="základní",J389,0)</f>
        <v>0</v>
      </c>
      <c r="BF389" s="194">
        <f>IF(N389="snížená",J389,0)</f>
        <v>0</v>
      </c>
      <c r="BG389" s="194">
        <f>IF(N389="zákl. přenesená",J389,0)</f>
        <v>0</v>
      </c>
      <c r="BH389" s="194">
        <f>IF(N389="sníž. přenesená",J389,0)</f>
        <v>0</v>
      </c>
      <c r="BI389" s="194">
        <f>IF(N389="nulová",J389,0)</f>
        <v>0</v>
      </c>
      <c r="BJ389" s="16" t="s">
        <v>8</v>
      </c>
      <c r="BK389" s="194">
        <f>ROUND(I389*H389,0)</f>
        <v>0</v>
      </c>
      <c r="BL389" s="16" t="s">
        <v>219</v>
      </c>
      <c r="BM389" s="193" t="s">
        <v>828</v>
      </c>
    </row>
    <row r="390" spans="1:65" s="2" customFormat="1" ht="21.75" customHeight="1">
      <c r="A390" s="33"/>
      <c r="B390" s="34"/>
      <c r="C390" s="181" t="s">
        <v>829</v>
      </c>
      <c r="D390" s="181" t="s">
        <v>133</v>
      </c>
      <c r="E390" s="182" t="s">
        <v>830</v>
      </c>
      <c r="F390" s="183" t="s">
        <v>831</v>
      </c>
      <c r="G390" s="184" t="s">
        <v>158</v>
      </c>
      <c r="H390" s="185">
        <v>0.64</v>
      </c>
      <c r="I390" s="186"/>
      <c r="J390" s="187">
        <f>ROUND(I390*H390,0)</f>
        <v>0</v>
      </c>
      <c r="K390" s="188"/>
      <c r="L390" s="38"/>
      <c r="M390" s="189" t="s">
        <v>1</v>
      </c>
      <c r="N390" s="190" t="s">
        <v>42</v>
      </c>
      <c r="O390" s="70"/>
      <c r="P390" s="191">
        <f>O390*H390</f>
        <v>0</v>
      </c>
      <c r="Q390" s="191">
        <v>1.5E-3</v>
      </c>
      <c r="R390" s="191">
        <f>Q390*H390</f>
        <v>9.6000000000000002E-4</v>
      </c>
      <c r="S390" s="191">
        <v>0</v>
      </c>
      <c r="T390" s="192">
        <f>S390*H390</f>
        <v>0</v>
      </c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R390" s="193" t="s">
        <v>219</v>
      </c>
      <c r="AT390" s="193" t="s">
        <v>133</v>
      </c>
      <c r="AU390" s="193" t="s">
        <v>83</v>
      </c>
      <c r="AY390" s="16" t="s">
        <v>131</v>
      </c>
      <c r="BE390" s="194">
        <f>IF(N390="základní",J390,0)</f>
        <v>0</v>
      </c>
      <c r="BF390" s="194">
        <f>IF(N390="snížená",J390,0)</f>
        <v>0</v>
      </c>
      <c r="BG390" s="194">
        <f>IF(N390="zákl. přenesená",J390,0)</f>
        <v>0</v>
      </c>
      <c r="BH390" s="194">
        <f>IF(N390="sníž. přenesená",J390,0)</f>
        <v>0</v>
      </c>
      <c r="BI390" s="194">
        <f>IF(N390="nulová",J390,0)</f>
        <v>0</v>
      </c>
      <c r="BJ390" s="16" t="s">
        <v>8</v>
      </c>
      <c r="BK390" s="194">
        <f>ROUND(I390*H390,0)</f>
        <v>0</v>
      </c>
      <c r="BL390" s="16" t="s">
        <v>219</v>
      </c>
      <c r="BM390" s="193" t="s">
        <v>832</v>
      </c>
    </row>
    <row r="391" spans="1:65" s="13" customFormat="1" ht="11.25">
      <c r="B391" s="195"/>
      <c r="C391" s="196"/>
      <c r="D391" s="197" t="s">
        <v>139</v>
      </c>
      <c r="E391" s="198" t="s">
        <v>1</v>
      </c>
      <c r="F391" s="199" t="s">
        <v>833</v>
      </c>
      <c r="G391" s="196"/>
      <c r="H391" s="200">
        <v>0.64</v>
      </c>
      <c r="I391" s="201"/>
      <c r="J391" s="196"/>
      <c r="K391" s="196"/>
      <c r="L391" s="202"/>
      <c r="M391" s="203"/>
      <c r="N391" s="204"/>
      <c r="O391" s="204"/>
      <c r="P391" s="204"/>
      <c r="Q391" s="204"/>
      <c r="R391" s="204"/>
      <c r="S391" s="204"/>
      <c r="T391" s="205"/>
      <c r="AT391" s="206" t="s">
        <v>139</v>
      </c>
      <c r="AU391" s="206" t="s">
        <v>83</v>
      </c>
      <c r="AV391" s="13" t="s">
        <v>83</v>
      </c>
      <c r="AW391" s="13" t="s">
        <v>33</v>
      </c>
      <c r="AX391" s="13" t="s">
        <v>77</v>
      </c>
      <c r="AY391" s="206" t="s">
        <v>131</v>
      </c>
    </row>
    <row r="392" spans="1:65" s="2" customFormat="1" ht="21.75" customHeight="1">
      <c r="A392" s="33"/>
      <c r="B392" s="34"/>
      <c r="C392" s="181" t="s">
        <v>834</v>
      </c>
      <c r="D392" s="181" t="s">
        <v>133</v>
      </c>
      <c r="E392" s="182" t="s">
        <v>835</v>
      </c>
      <c r="F392" s="183" t="s">
        <v>836</v>
      </c>
      <c r="G392" s="184" t="s">
        <v>152</v>
      </c>
      <c r="H392" s="185">
        <v>0.57199999999999995</v>
      </c>
      <c r="I392" s="186"/>
      <c r="J392" s="187">
        <f>ROUND(I392*H392,0)</f>
        <v>0</v>
      </c>
      <c r="K392" s="188"/>
      <c r="L392" s="38"/>
      <c r="M392" s="189" t="s">
        <v>1</v>
      </c>
      <c r="N392" s="190" t="s">
        <v>42</v>
      </c>
      <c r="O392" s="70"/>
      <c r="P392" s="191">
        <f>O392*H392</f>
        <v>0</v>
      </c>
      <c r="Q392" s="191">
        <v>0</v>
      </c>
      <c r="R392" s="191">
        <f>Q392*H392</f>
        <v>0</v>
      </c>
      <c r="S392" s="191">
        <v>0</v>
      </c>
      <c r="T392" s="192">
        <f>S392*H392</f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93" t="s">
        <v>219</v>
      </c>
      <c r="AT392" s="193" t="s">
        <v>133</v>
      </c>
      <c r="AU392" s="193" t="s">
        <v>83</v>
      </c>
      <c r="AY392" s="16" t="s">
        <v>131</v>
      </c>
      <c r="BE392" s="194">
        <f>IF(N392="základní",J392,0)</f>
        <v>0</v>
      </c>
      <c r="BF392" s="194">
        <f>IF(N392="snížená",J392,0)</f>
        <v>0</v>
      </c>
      <c r="BG392" s="194">
        <f>IF(N392="zákl. přenesená",J392,0)</f>
        <v>0</v>
      </c>
      <c r="BH392" s="194">
        <f>IF(N392="sníž. přenesená",J392,0)</f>
        <v>0</v>
      </c>
      <c r="BI392" s="194">
        <f>IF(N392="nulová",J392,0)</f>
        <v>0</v>
      </c>
      <c r="BJ392" s="16" t="s">
        <v>8</v>
      </c>
      <c r="BK392" s="194">
        <f>ROUND(I392*H392,0)</f>
        <v>0</v>
      </c>
      <c r="BL392" s="16" t="s">
        <v>219</v>
      </c>
      <c r="BM392" s="193" t="s">
        <v>837</v>
      </c>
    </row>
    <row r="393" spans="1:65" s="2" customFormat="1" ht="21.75" customHeight="1">
      <c r="A393" s="33"/>
      <c r="B393" s="34"/>
      <c r="C393" s="181" t="s">
        <v>838</v>
      </c>
      <c r="D393" s="181" t="s">
        <v>133</v>
      </c>
      <c r="E393" s="182" t="s">
        <v>839</v>
      </c>
      <c r="F393" s="183" t="s">
        <v>840</v>
      </c>
      <c r="G393" s="184" t="s">
        <v>152</v>
      </c>
      <c r="H393" s="185">
        <v>0.57199999999999995</v>
      </c>
      <c r="I393" s="186"/>
      <c r="J393" s="187">
        <f>ROUND(I393*H393,0)</f>
        <v>0</v>
      </c>
      <c r="K393" s="188"/>
      <c r="L393" s="38"/>
      <c r="M393" s="189" t="s">
        <v>1</v>
      </c>
      <c r="N393" s="190" t="s">
        <v>42</v>
      </c>
      <c r="O393" s="70"/>
      <c r="P393" s="191">
        <f>O393*H393</f>
        <v>0</v>
      </c>
      <c r="Q393" s="191">
        <v>0</v>
      </c>
      <c r="R393" s="191">
        <f>Q393*H393</f>
        <v>0</v>
      </c>
      <c r="S393" s="191">
        <v>0</v>
      </c>
      <c r="T393" s="192">
        <f>S393*H393</f>
        <v>0</v>
      </c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R393" s="193" t="s">
        <v>219</v>
      </c>
      <c r="AT393" s="193" t="s">
        <v>133</v>
      </c>
      <c r="AU393" s="193" t="s">
        <v>83</v>
      </c>
      <c r="AY393" s="16" t="s">
        <v>131</v>
      </c>
      <c r="BE393" s="194">
        <f>IF(N393="základní",J393,0)</f>
        <v>0</v>
      </c>
      <c r="BF393" s="194">
        <f>IF(N393="snížená",J393,0)</f>
        <v>0</v>
      </c>
      <c r="BG393" s="194">
        <f>IF(N393="zákl. přenesená",J393,0)</f>
        <v>0</v>
      </c>
      <c r="BH393" s="194">
        <f>IF(N393="sníž. přenesená",J393,0)</f>
        <v>0</v>
      </c>
      <c r="BI393" s="194">
        <f>IF(N393="nulová",J393,0)</f>
        <v>0</v>
      </c>
      <c r="BJ393" s="16" t="s">
        <v>8</v>
      </c>
      <c r="BK393" s="194">
        <f>ROUND(I393*H393,0)</f>
        <v>0</v>
      </c>
      <c r="BL393" s="16" t="s">
        <v>219</v>
      </c>
      <c r="BM393" s="193" t="s">
        <v>841</v>
      </c>
    </row>
    <row r="394" spans="1:65" s="12" customFormat="1" ht="22.9" customHeight="1">
      <c r="B394" s="165"/>
      <c r="C394" s="166"/>
      <c r="D394" s="167" t="s">
        <v>76</v>
      </c>
      <c r="E394" s="179" t="s">
        <v>842</v>
      </c>
      <c r="F394" s="179" t="s">
        <v>843</v>
      </c>
      <c r="G394" s="166"/>
      <c r="H394" s="166"/>
      <c r="I394" s="169"/>
      <c r="J394" s="180">
        <f>BK394</f>
        <v>0</v>
      </c>
      <c r="K394" s="166"/>
      <c r="L394" s="171"/>
      <c r="M394" s="172"/>
      <c r="N394" s="173"/>
      <c r="O394" s="173"/>
      <c r="P394" s="174">
        <f>SUM(P395:P443)</f>
        <v>0</v>
      </c>
      <c r="Q394" s="173"/>
      <c r="R394" s="174">
        <f>SUM(R395:R443)</f>
        <v>1.1162332500000001</v>
      </c>
      <c r="S394" s="173"/>
      <c r="T394" s="175">
        <f>SUM(T395:T443)</f>
        <v>0</v>
      </c>
      <c r="AR394" s="176" t="s">
        <v>83</v>
      </c>
      <c r="AT394" s="177" t="s">
        <v>76</v>
      </c>
      <c r="AU394" s="177" t="s">
        <v>8</v>
      </c>
      <c r="AY394" s="176" t="s">
        <v>131</v>
      </c>
      <c r="BK394" s="178">
        <f>SUM(BK395:BK443)</f>
        <v>0</v>
      </c>
    </row>
    <row r="395" spans="1:65" s="2" customFormat="1" ht="16.5" customHeight="1">
      <c r="A395" s="33"/>
      <c r="B395" s="34"/>
      <c r="C395" s="181" t="s">
        <v>844</v>
      </c>
      <c r="D395" s="181" t="s">
        <v>133</v>
      </c>
      <c r="E395" s="182" t="s">
        <v>845</v>
      </c>
      <c r="F395" s="183" t="s">
        <v>846</v>
      </c>
      <c r="G395" s="184" t="s">
        <v>158</v>
      </c>
      <c r="H395" s="185">
        <v>42.216000000000001</v>
      </c>
      <c r="I395" s="186"/>
      <c r="J395" s="187">
        <f>ROUND(I395*H395,0)</f>
        <v>0</v>
      </c>
      <c r="K395" s="188"/>
      <c r="L395" s="38"/>
      <c r="M395" s="189" t="s">
        <v>1</v>
      </c>
      <c r="N395" s="190" t="s">
        <v>42</v>
      </c>
      <c r="O395" s="70"/>
      <c r="P395" s="191">
        <f>O395*H395</f>
        <v>0</v>
      </c>
      <c r="Q395" s="191">
        <v>2.9999999999999997E-4</v>
      </c>
      <c r="R395" s="191">
        <f>Q395*H395</f>
        <v>1.2664799999999999E-2</v>
      </c>
      <c r="S395" s="191">
        <v>0</v>
      </c>
      <c r="T395" s="192">
        <f>S395*H395</f>
        <v>0</v>
      </c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R395" s="193" t="s">
        <v>219</v>
      </c>
      <c r="AT395" s="193" t="s">
        <v>133</v>
      </c>
      <c r="AU395" s="193" t="s">
        <v>83</v>
      </c>
      <c r="AY395" s="16" t="s">
        <v>131</v>
      </c>
      <c r="BE395" s="194">
        <f>IF(N395="základní",J395,0)</f>
        <v>0</v>
      </c>
      <c r="BF395" s="194">
        <f>IF(N395="snížená",J395,0)</f>
        <v>0</v>
      </c>
      <c r="BG395" s="194">
        <f>IF(N395="zákl. přenesená",J395,0)</f>
        <v>0</v>
      </c>
      <c r="BH395" s="194">
        <f>IF(N395="sníž. přenesená",J395,0)</f>
        <v>0</v>
      </c>
      <c r="BI395" s="194">
        <f>IF(N395="nulová",J395,0)</f>
        <v>0</v>
      </c>
      <c r="BJ395" s="16" t="s">
        <v>8</v>
      </c>
      <c r="BK395" s="194">
        <f>ROUND(I395*H395,0)</f>
        <v>0</v>
      </c>
      <c r="BL395" s="16" t="s">
        <v>219</v>
      </c>
      <c r="BM395" s="193" t="s">
        <v>847</v>
      </c>
    </row>
    <row r="396" spans="1:65" s="13" customFormat="1" ht="33.75">
      <c r="B396" s="195"/>
      <c r="C396" s="196"/>
      <c r="D396" s="197" t="s">
        <v>139</v>
      </c>
      <c r="E396" s="198" t="s">
        <v>1</v>
      </c>
      <c r="F396" s="199" t="s">
        <v>848</v>
      </c>
      <c r="G396" s="196"/>
      <c r="H396" s="200">
        <v>16.96</v>
      </c>
      <c r="I396" s="201"/>
      <c r="J396" s="196"/>
      <c r="K396" s="196"/>
      <c r="L396" s="202"/>
      <c r="M396" s="203"/>
      <c r="N396" s="204"/>
      <c r="O396" s="204"/>
      <c r="P396" s="204"/>
      <c r="Q396" s="204"/>
      <c r="R396" s="204"/>
      <c r="S396" s="204"/>
      <c r="T396" s="205"/>
      <c r="AT396" s="206" t="s">
        <v>139</v>
      </c>
      <c r="AU396" s="206" t="s">
        <v>83</v>
      </c>
      <c r="AV396" s="13" t="s">
        <v>83</v>
      </c>
      <c r="AW396" s="13" t="s">
        <v>33</v>
      </c>
      <c r="AX396" s="13" t="s">
        <v>77</v>
      </c>
      <c r="AY396" s="206" t="s">
        <v>131</v>
      </c>
    </row>
    <row r="397" spans="1:65" s="13" customFormat="1" ht="22.5">
      <c r="B397" s="195"/>
      <c r="C397" s="196"/>
      <c r="D397" s="197" t="s">
        <v>139</v>
      </c>
      <c r="E397" s="198" t="s">
        <v>1</v>
      </c>
      <c r="F397" s="199" t="s">
        <v>849</v>
      </c>
      <c r="G397" s="196"/>
      <c r="H397" s="200">
        <v>15.734999999999999</v>
      </c>
      <c r="I397" s="201"/>
      <c r="J397" s="196"/>
      <c r="K397" s="196"/>
      <c r="L397" s="202"/>
      <c r="M397" s="203"/>
      <c r="N397" s="204"/>
      <c r="O397" s="204"/>
      <c r="P397" s="204"/>
      <c r="Q397" s="204"/>
      <c r="R397" s="204"/>
      <c r="S397" s="204"/>
      <c r="T397" s="205"/>
      <c r="AT397" s="206" t="s">
        <v>139</v>
      </c>
      <c r="AU397" s="206" t="s">
        <v>83</v>
      </c>
      <c r="AV397" s="13" t="s">
        <v>83</v>
      </c>
      <c r="AW397" s="13" t="s">
        <v>33</v>
      </c>
      <c r="AX397" s="13" t="s">
        <v>77</v>
      </c>
      <c r="AY397" s="206" t="s">
        <v>131</v>
      </c>
    </row>
    <row r="398" spans="1:65" s="13" customFormat="1" ht="11.25">
      <c r="B398" s="195"/>
      <c r="C398" s="196"/>
      <c r="D398" s="197" t="s">
        <v>139</v>
      </c>
      <c r="E398" s="198" t="s">
        <v>1</v>
      </c>
      <c r="F398" s="199" t="s">
        <v>850</v>
      </c>
      <c r="G398" s="196"/>
      <c r="H398" s="200">
        <v>9.5210000000000008</v>
      </c>
      <c r="I398" s="201"/>
      <c r="J398" s="196"/>
      <c r="K398" s="196"/>
      <c r="L398" s="202"/>
      <c r="M398" s="203"/>
      <c r="N398" s="204"/>
      <c r="O398" s="204"/>
      <c r="P398" s="204"/>
      <c r="Q398" s="204"/>
      <c r="R398" s="204"/>
      <c r="S398" s="204"/>
      <c r="T398" s="205"/>
      <c r="AT398" s="206" t="s">
        <v>139</v>
      </c>
      <c r="AU398" s="206" t="s">
        <v>83</v>
      </c>
      <c r="AV398" s="13" t="s">
        <v>83</v>
      </c>
      <c r="AW398" s="13" t="s">
        <v>33</v>
      </c>
      <c r="AX398" s="13" t="s">
        <v>77</v>
      </c>
      <c r="AY398" s="206" t="s">
        <v>131</v>
      </c>
    </row>
    <row r="399" spans="1:65" s="2" customFormat="1" ht="21.75" customHeight="1">
      <c r="A399" s="33"/>
      <c r="B399" s="34"/>
      <c r="C399" s="181" t="s">
        <v>851</v>
      </c>
      <c r="D399" s="181" t="s">
        <v>133</v>
      </c>
      <c r="E399" s="182" t="s">
        <v>852</v>
      </c>
      <c r="F399" s="183" t="s">
        <v>853</v>
      </c>
      <c r="G399" s="184" t="s">
        <v>158</v>
      </c>
      <c r="H399" s="185">
        <v>2.4</v>
      </c>
      <c r="I399" s="186"/>
      <c r="J399" s="187">
        <f>ROUND(I399*H399,0)</f>
        <v>0</v>
      </c>
      <c r="K399" s="188"/>
      <c r="L399" s="38"/>
      <c r="M399" s="189" t="s">
        <v>1</v>
      </c>
      <c r="N399" s="190" t="s">
        <v>42</v>
      </c>
      <c r="O399" s="70"/>
      <c r="P399" s="191">
        <f>O399*H399</f>
        <v>0</v>
      </c>
      <c r="Q399" s="191">
        <v>1.5E-3</v>
      </c>
      <c r="R399" s="191">
        <f>Q399*H399</f>
        <v>3.5999999999999999E-3</v>
      </c>
      <c r="S399" s="191">
        <v>0</v>
      </c>
      <c r="T399" s="192">
        <f>S399*H399</f>
        <v>0</v>
      </c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R399" s="193" t="s">
        <v>219</v>
      </c>
      <c r="AT399" s="193" t="s">
        <v>133</v>
      </c>
      <c r="AU399" s="193" t="s">
        <v>83</v>
      </c>
      <c r="AY399" s="16" t="s">
        <v>131</v>
      </c>
      <c r="BE399" s="194">
        <f>IF(N399="základní",J399,0)</f>
        <v>0</v>
      </c>
      <c r="BF399" s="194">
        <f>IF(N399="snížená",J399,0)</f>
        <v>0</v>
      </c>
      <c r="BG399" s="194">
        <f>IF(N399="zákl. přenesená",J399,0)</f>
        <v>0</v>
      </c>
      <c r="BH399" s="194">
        <f>IF(N399="sníž. přenesená",J399,0)</f>
        <v>0</v>
      </c>
      <c r="BI399" s="194">
        <f>IF(N399="nulová",J399,0)</f>
        <v>0</v>
      </c>
      <c r="BJ399" s="16" t="s">
        <v>8</v>
      </c>
      <c r="BK399" s="194">
        <f>ROUND(I399*H399,0)</f>
        <v>0</v>
      </c>
      <c r="BL399" s="16" t="s">
        <v>219</v>
      </c>
      <c r="BM399" s="193" t="s">
        <v>854</v>
      </c>
    </row>
    <row r="400" spans="1:65" s="13" customFormat="1" ht="11.25">
      <c r="B400" s="195"/>
      <c r="C400" s="196"/>
      <c r="D400" s="197" t="s">
        <v>139</v>
      </c>
      <c r="E400" s="198" t="s">
        <v>1</v>
      </c>
      <c r="F400" s="199" t="s">
        <v>855</v>
      </c>
      <c r="G400" s="196"/>
      <c r="H400" s="200">
        <v>2.4</v>
      </c>
      <c r="I400" s="201"/>
      <c r="J400" s="196"/>
      <c r="K400" s="196"/>
      <c r="L400" s="202"/>
      <c r="M400" s="203"/>
      <c r="N400" s="204"/>
      <c r="O400" s="204"/>
      <c r="P400" s="204"/>
      <c r="Q400" s="204"/>
      <c r="R400" s="204"/>
      <c r="S400" s="204"/>
      <c r="T400" s="205"/>
      <c r="AT400" s="206" t="s">
        <v>139</v>
      </c>
      <c r="AU400" s="206" t="s">
        <v>83</v>
      </c>
      <c r="AV400" s="13" t="s">
        <v>83</v>
      </c>
      <c r="AW400" s="13" t="s">
        <v>33</v>
      </c>
      <c r="AX400" s="13" t="s">
        <v>77</v>
      </c>
      <c r="AY400" s="206" t="s">
        <v>131</v>
      </c>
    </row>
    <row r="401" spans="1:65" s="2" customFormat="1" ht="21.75" customHeight="1">
      <c r="A401" s="33"/>
      <c r="B401" s="34"/>
      <c r="C401" s="181" t="s">
        <v>856</v>
      </c>
      <c r="D401" s="181" t="s">
        <v>133</v>
      </c>
      <c r="E401" s="182" t="s">
        <v>857</v>
      </c>
      <c r="F401" s="183" t="s">
        <v>858</v>
      </c>
      <c r="G401" s="184" t="s">
        <v>203</v>
      </c>
      <c r="H401" s="185">
        <v>3.2</v>
      </c>
      <c r="I401" s="186"/>
      <c r="J401" s="187">
        <f>ROUND(I401*H401,0)</f>
        <v>0</v>
      </c>
      <c r="K401" s="188"/>
      <c r="L401" s="38"/>
      <c r="M401" s="189" t="s">
        <v>1</v>
      </c>
      <c r="N401" s="190" t="s">
        <v>42</v>
      </c>
      <c r="O401" s="70"/>
      <c r="P401" s="191">
        <f>O401*H401</f>
        <v>0</v>
      </c>
      <c r="Q401" s="191">
        <v>2.7999999999999998E-4</v>
      </c>
      <c r="R401" s="191">
        <f>Q401*H401</f>
        <v>8.9599999999999999E-4</v>
      </c>
      <c r="S401" s="191">
        <v>0</v>
      </c>
      <c r="T401" s="192">
        <f>S401*H401</f>
        <v>0</v>
      </c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R401" s="193" t="s">
        <v>219</v>
      </c>
      <c r="AT401" s="193" t="s">
        <v>133</v>
      </c>
      <c r="AU401" s="193" t="s">
        <v>83</v>
      </c>
      <c r="AY401" s="16" t="s">
        <v>131</v>
      </c>
      <c r="BE401" s="194">
        <f>IF(N401="základní",J401,0)</f>
        <v>0</v>
      </c>
      <c r="BF401" s="194">
        <f>IF(N401="snížená",J401,0)</f>
        <v>0</v>
      </c>
      <c r="BG401" s="194">
        <f>IF(N401="zákl. přenesená",J401,0)</f>
        <v>0</v>
      </c>
      <c r="BH401" s="194">
        <f>IF(N401="sníž. přenesená",J401,0)</f>
        <v>0</v>
      </c>
      <c r="BI401" s="194">
        <f>IF(N401="nulová",J401,0)</f>
        <v>0</v>
      </c>
      <c r="BJ401" s="16" t="s">
        <v>8</v>
      </c>
      <c r="BK401" s="194">
        <f>ROUND(I401*H401,0)</f>
        <v>0</v>
      </c>
      <c r="BL401" s="16" t="s">
        <v>219</v>
      </c>
      <c r="BM401" s="193" t="s">
        <v>859</v>
      </c>
    </row>
    <row r="402" spans="1:65" s="13" customFormat="1" ht="11.25">
      <c r="B402" s="195"/>
      <c r="C402" s="196"/>
      <c r="D402" s="197" t="s">
        <v>139</v>
      </c>
      <c r="E402" s="198" t="s">
        <v>1</v>
      </c>
      <c r="F402" s="199" t="s">
        <v>860</v>
      </c>
      <c r="G402" s="196"/>
      <c r="H402" s="200">
        <v>3.2</v>
      </c>
      <c r="I402" s="201"/>
      <c r="J402" s="196"/>
      <c r="K402" s="196"/>
      <c r="L402" s="202"/>
      <c r="M402" s="203"/>
      <c r="N402" s="204"/>
      <c r="O402" s="204"/>
      <c r="P402" s="204"/>
      <c r="Q402" s="204"/>
      <c r="R402" s="204"/>
      <c r="S402" s="204"/>
      <c r="T402" s="205"/>
      <c r="AT402" s="206" t="s">
        <v>139</v>
      </c>
      <c r="AU402" s="206" t="s">
        <v>83</v>
      </c>
      <c r="AV402" s="13" t="s">
        <v>83</v>
      </c>
      <c r="AW402" s="13" t="s">
        <v>33</v>
      </c>
      <c r="AX402" s="13" t="s">
        <v>77</v>
      </c>
      <c r="AY402" s="206" t="s">
        <v>131</v>
      </c>
    </row>
    <row r="403" spans="1:65" s="2" customFormat="1" ht="16.5" customHeight="1">
      <c r="A403" s="33"/>
      <c r="B403" s="34"/>
      <c r="C403" s="181" t="s">
        <v>861</v>
      </c>
      <c r="D403" s="181" t="s">
        <v>133</v>
      </c>
      <c r="E403" s="182" t="s">
        <v>862</v>
      </c>
      <c r="F403" s="183" t="s">
        <v>863</v>
      </c>
      <c r="G403" s="184" t="s">
        <v>349</v>
      </c>
      <c r="H403" s="185">
        <v>2</v>
      </c>
      <c r="I403" s="186"/>
      <c r="J403" s="187">
        <f>ROUND(I403*H403,0)</f>
        <v>0</v>
      </c>
      <c r="K403" s="188"/>
      <c r="L403" s="38"/>
      <c r="M403" s="189" t="s">
        <v>1</v>
      </c>
      <c r="N403" s="190" t="s">
        <v>42</v>
      </c>
      <c r="O403" s="70"/>
      <c r="P403" s="191">
        <f>O403*H403</f>
        <v>0</v>
      </c>
      <c r="Q403" s="191">
        <v>2.1000000000000001E-4</v>
      </c>
      <c r="R403" s="191">
        <f>Q403*H403</f>
        <v>4.2000000000000002E-4</v>
      </c>
      <c r="S403" s="191">
        <v>0</v>
      </c>
      <c r="T403" s="192">
        <f>S403*H403</f>
        <v>0</v>
      </c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R403" s="193" t="s">
        <v>219</v>
      </c>
      <c r="AT403" s="193" t="s">
        <v>133</v>
      </c>
      <c r="AU403" s="193" t="s">
        <v>83</v>
      </c>
      <c r="AY403" s="16" t="s">
        <v>131</v>
      </c>
      <c r="BE403" s="194">
        <f>IF(N403="základní",J403,0)</f>
        <v>0</v>
      </c>
      <c r="BF403" s="194">
        <f>IF(N403="snížená",J403,0)</f>
        <v>0</v>
      </c>
      <c r="BG403" s="194">
        <f>IF(N403="zákl. přenesená",J403,0)</f>
        <v>0</v>
      </c>
      <c r="BH403" s="194">
        <f>IF(N403="sníž. přenesená",J403,0)</f>
        <v>0</v>
      </c>
      <c r="BI403" s="194">
        <f>IF(N403="nulová",J403,0)</f>
        <v>0</v>
      </c>
      <c r="BJ403" s="16" t="s">
        <v>8</v>
      </c>
      <c r="BK403" s="194">
        <f>ROUND(I403*H403,0)</f>
        <v>0</v>
      </c>
      <c r="BL403" s="16" t="s">
        <v>219</v>
      </c>
      <c r="BM403" s="193" t="s">
        <v>864</v>
      </c>
    </row>
    <row r="404" spans="1:65" s="2" customFormat="1" ht="21.75" customHeight="1">
      <c r="A404" s="33"/>
      <c r="B404" s="34"/>
      <c r="C404" s="181" t="s">
        <v>865</v>
      </c>
      <c r="D404" s="181" t="s">
        <v>133</v>
      </c>
      <c r="E404" s="182" t="s">
        <v>866</v>
      </c>
      <c r="F404" s="183" t="s">
        <v>867</v>
      </c>
      <c r="G404" s="184" t="s">
        <v>349</v>
      </c>
      <c r="H404" s="185">
        <v>2</v>
      </c>
      <c r="I404" s="186"/>
      <c r="J404" s="187">
        <f>ROUND(I404*H404,0)</f>
        <v>0</v>
      </c>
      <c r="K404" s="188"/>
      <c r="L404" s="38"/>
      <c r="M404" s="189" t="s">
        <v>1</v>
      </c>
      <c r="N404" s="190" t="s">
        <v>42</v>
      </c>
      <c r="O404" s="70"/>
      <c r="P404" s="191">
        <f>O404*H404</f>
        <v>0</v>
      </c>
      <c r="Q404" s="191">
        <v>2.1000000000000001E-4</v>
      </c>
      <c r="R404" s="191">
        <f>Q404*H404</f>
        <v>4.2000000000000002E-4</v>
      </c>
      <c r="S404" s="191">
        <v>0</v>
      </c>
      <c r="T404" s="192">
        <f>S404*H404</f>
        <v>0</v>
      </c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R404" s="193" t="s">
        <v>219</v>
      </c>
      <c r="AT404" s="193" t="s">
        <v>133</v>
      </c>
      <c r="AU404" s="193" t="s">
        <v>83</v>
      </c>
      <c r="AY404" s="16" t="s">
        <v>131</v>
      </c>
      <c r="BE404" s="194">
        <f>IF(N404="základní",J404,0)</f>
        <v>0</v>
      </c>
      <c r="BF404" s="194">
        <f>IF(N404="snížená",J404,0)</f>
        <v>0</v>
      </c>
      <c r="BG404" s="194">
        <f>IF(N404="zákl. přenesená",J404,0)</f>
        <v>0</v>
      </c>
      <c r="BH404" s="194">
        <f>IF(N404="sníž. přenesená",J404,0)</f>
        <v>0</v>
      </c>
      <c r="BI404" s="194">
        <f>IF(N404="nulová",J404,0)</f>
        <v>0</v>
      </c>
      <c r="BJ404" s="16" t="s">
        <v>8</v>
      </c>
      <c r="BK404" s="194">
        <f>ROUND(I404*H404,0)</f>
        <v>0</v>
      </c>
      <c r="BL404" s="16" t="s">
        <v>219</v>
      </c>
      <c r="BM404" s="193" t="s">
        <v>868</v>
      </c>
    </row>
    <row r="405" spans="1:65" s="2" customFormat="1" ht="21.75" customHeight="1">
      <c r="A405" s="33"/>
      <c r="B405" s="34"/>
      <c r="C405" s="181" t="s">
        <v>869</v>
      </c>
      <c r="D405" s="181" t="s">
        <v>133</v>
      </c>
      <c r="E405" s="182" t="s">
        <v>870</v>
      </c>
      <c r="F405" s="183" t="s">
        <v>871</v>
      </c>
      <c r="G405" s="184" t="s">
        <v>203</v>
      </c>
      <c r="H405" s="185">
        <v>1.5</v>
      </c>
      <c r="I405" s="186"/>
      <c r="J405" s="187">
        <f>ROUND(I405*H405,0)</f>
        <v>0</v>
      </c>
      <c r="K405" s="188"/>
      <c r="L405" s="38"/>
      <c r="M405" s="189" t="s">
        <v>1</v>
      </c>
      <c r="N405" s="190" t="s">
        <v>42</v>
      </c>
      <c r="O405" s="70"/>
      <c r="P405" s="191">
        <f>O405*H405</f>
        <v>0</v>
      </c>
      <c r="Q405" s="191">
        <v>3.2000000000000003E-4</v>
      </c>
      <c r="R405" s="191">
        <f>Q405*H405</f>
        <v>4.8000000000000007E-4</v>
      </c>
      <c r="S405" s="191">
        <v>0</v>
      </c>
      <c r="T405" s="192">
        <f>S405*H405</f>
        <v>0</v>
      </c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R405" s="193" t="s">
        <v>219</v>
      </c>
      <c r="AT405" s="193" t="s">
        <v>133</v>
      </c>
      <c r="AU405" s="193" t="s">
        <v>83</v>
      </c>
      <c r="AY405" s="16" t="s">
        <v>131</v>
      </c>
      <c r="BE405" s="194">
        <f>IF(N405="základní",J405,0)</f>
        <v>0</v>
      </c>
      <c r="BF405" s="194">
        <f>IF(N405="snížená",J405,0)</f>
        <v>0</v>
      </c>
      <c r="BG405" s="194">
        <f>IF(N405="zákl. přenesená",J405,0)</f>
        <v>0</v>
      </c>
      <c r="BH405" s="194">
        <f>IF(N405="sníž. přenesená",J405,0)</f>
        <v>0</v>
      </c>
      <c r="BI405" s="194">
        <f>IF(N405="nulová",J405,0)</f>
        <v>0</v>
      </c>
      <c r="BJ405" s="16" t="s">
        <v>8</v>
      </c>
      <c r="BK405" s="194">
        <f>ROUND(I405*H405,0)</f>
        <v>0</v>
      </c>
      <c r="BL405" s="16" t="s">
        <v>219</v>
      </c>
      <c r="BM405" s="193" t="s">
        <v>872</v>
      </c>
    </row>
    <row r="406" spans="1:65" s="13" customFormat="1" ht="11.25">
      <c r="B406" s="195"/>
      <c r="C406" s="196"/>
      <c r="D406" s="197" t="s">
        <v>139</v>
      </c>
      <c r="E406" s="198" t="s">
        <v>1</v>
      </c>
      <c r="F406" s="199" t="s">
        <v>873</v>
      </c>
      <c r="G406" s="196"/>
      <c r="H406" s="200">
        <v>1.5</v>
      </c>
      <c r="I406" s="201"/>
      <c r="J406" s="196"/>
      <c r="K406" s="196"/>
      <c r="L406" s="202"/>
      <c r="M406" s="203"/>
      <c r="N406" s="204"/>
      <c r="O406" s="204"/>
      <c r="P406" s="204"/>
      <c r="Q406" s="204"/>
      <c r="R406" s="204"/>
      <c r="S406" s="204"/>
      <c r="T406" s="205"/>
      <c r="AT406" s="206" t="s">
        <v>139</v>
      </c>
      <c r="AU406" s="206" t="s">
        <v>83</v>
      </c>
      <c r="AV406" s="13" t="s">
        <v>83</v>
      </c>
      <c r="AW406" s="13" t="s">
        <v>33</v>
      </c>
      <c r="AX406" s="13" t="s">
        <v>77</v>
      </c>
      <c r="AY406" s="206" t="s">
        <v>131</v>
      </c>
    </row>
    <row r="407" spans="1:65" s="2" customFormat="1" ht="16.5" customHeight="1">
      <c r="A407" s="33"/>
      <c r="B407" s="34"/>
      <c r="C407" s="181" t="s">
        <v>874</v>
      </c>
      <c r="D407" s="181" t="s">
        <v>133</v>
      </c>
      <c r="E407" s="182" t="s">
        <v>875</v>
      </c>
      <c r="F407" s="183" t="s">
        <v>876</v>
      </c>
      <c r="G407" s="184" t="s">
        <v>158</v>
      </c>
      <c r="H407" s="185">
        <v>42.216000000000001</v>
      </c>
      <c r="I407" s="186"/>
      <c r="J407" s="187">
        <f>ROUND(I407*H407,0)</f>
        <v>0</v>
      </c>
      <c r="K407" s="188"/>
      <c r="L407" s="38"/>
      <c r="M407" s="189" t="s">
        <v>1</v>
      </c>
      <c r="N407" s="190" t="s">
        <v>42</v>
      </c>
      <c r="O407" s="70"/>
      <c r="P407" s="191">
        <f>O407*H407</f>
        <v>0</v>
      </c>
      <c r="Q407" s="191">
        <v>4.4999999999999997E-3</v>
      </c>
      <c r="R407" s="191">
        <f>Q407*H407</f>
        <v>0.189972</v>
      </c>
      <c r="S407" s="191">
        <v>0</v>
      </c>
      <c r="T407" s="192">
        <f>S407*H407</f>
        <v>0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93" t="s">
        <v>219</v>
      </c>
      <c r="AT407" s="193" t="s">
        <v>133</v>
      </c>
      <c r="AU407" s="193" t="s">
        <v>83</v>
      </c>
      <c r="AY407" s="16" t="s">
        <v>131</v>
      </c>
      <c r="BE407" s="194">
        <f>IF(N407="základní",J407,0)</f>
        <v>0</v>
      </c>
      <c r="BF407" s="194">
        <f>IF(N407="snížená",J407,0)</f>
        <v>0</v>
      </c>
      <c r="BG407" s="194">
        <f>IF(N407="zákl. přenesená",J407,0)</f>
        <v>0</v>
      </c>
      <c r="BH407" s="194">
        <f>IF(N407="sníž. přenesená",J407,0)</f>
        <v>0</v>
      </c>
      <c r="BI407" s="194">
        <f>IF(N407="nulová",J407,0)</f>
        <v>0</v>
      </c>
      <c r="BJ407" s="16" t="s">
        <v>8</v>
      </c>
      <c r="BK407" s="194">
        <f>ROUND(I407*H407,0)</f>
        <v>0</v>
      </c>
      <c r="BL407" s="16" t="s">
        <v>219</v>
      </c>
      <c r="BM407" s="193" t="s">
        <v>877</v>
      </c>
    </row>
    <row r="408" spans="1:65" s="2" customFormat="1" ht="21.75" customHeight="1">
      <c r="A408" s="33"/>
      <c r="B408" s="34"/>
      <c r="C408" s="181" t="s">
        <v>878</v>
      </c>
      <c r="D408" s="181" t="s">
        <v>133</v>
      </c>
      <c r="E408" s="182" t="s">
        <v>879</v>
      </c>
      <c r="F408" s="183" t="s">
        <v>880</v>
      </c>
      <c r="G408" s="184" t="s">
        <v>158</v>
      </c>
      <c r="H408" s="185">
        <v>21.108000000000001</v>
      </c>
      <c r="I408" s="186"/>
      <c r="J408" s="187">
        <f>ROUND(I408*H408,0)</f>
        <v>0</v>
      </c>
      <c r="K408" s="188"/>
      <c r="L408" s="38"/>
      <c r="M408" s="189" t="s">
        <v>1</v>
      </c>
      <c r="N408" s="190" t="s">
        <v>42</v>
      </c>
      <c r="O408" s="70"/>
      <c r="P408" s="191">
        <f>O408*H408</f>
        <v>0</v>
      </c>
      <c r="Q408" s="191">
        <v>1.4499999999999999E-3</v>
      </c>
      <c r="R408" s="191">
        <f>Q408*H408</f>
        <v>3.0606599999999998E-2</v>
      </c>
      <c r="S408" s="191">
        <v>0</v>
      </c>
      <c r="T408" s="192">
        <f>S408*H408</f>
        <v>0</v>
      </c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R408" s="193" t="s">
        <v>219</v>
      </c>
      <c r="AT408" s="193" t="s">
        <v>133</v>
      </c>
      <c r="AU408" s="193" t="s">
        <v>83</v>
      </c>
      <c r="AY408" s="16" t="s">
        <v>131</v>
      </c>
      <c r="BE408" s="194">
        <f>IF(N408="základní",J408,0)</f>
        <v>0</v>
      </c>
      <c r="BF408" s="194">
        <f>IF(N408="snížená",J408,0)</f>
        <v>0</v>
      </c>
      <c r="BG408" s="194">
        <f>IF(N408="zákl. přenesená",J408,0)</f>
        <v>0</v>
      </c>
      <c r="BH408" s="194">
        <f>IF(N408="sníž. přenesená",J408,0)</f>
        <v>0</v>
      </c>
      <c r="BI408" s="194">
        <f>IF(N408="nulová",J408,0)</f>
        <v>0</v>
      </c>
      <c r="BJ408" s="16" t="s">
        <v>8</v>
      </c>
      <c r="BK408" s="194">
        <f>ROUND(I408*H408,0)</f>
        <v>0</v>
      </c>
      <c r="BL408" s="16" t="s">
        <v>219</v>
      </c>
      <c r="BM408" s="193" t="s">
        <v>881</v>
      </c>
    </row>
    <row r="409" spans="1:65" s="13" customFormat="1" ht="11.25">
      <c r="B409" s="195"/>
      <c r="C409" s="196"/>
      <c r="D409" s="197" t="s">
        <v>139</v>
      </c>
      <c r="E409" s="198" t="s">
        <v>1</v>
      </c>
      <c r="F409" s="199" t="s">
        <v>882</v>
      </c>
      <c r="G409" s="196"/>
      <c r="H409" s="200">
        <v>21.108000000000001</v>
      </c>
      <c r="I409" s="201"/>
      <c r="J409" s="196"/>
      <c r="K409" s="196"/>
      <c r="L409" s="202"/>
      <c r="M409" s="203"/>
      <c r="N409" s="204"/>
      <c r="O409" s="204"/>
      <c r="P409" s="204"/>
      <c r="Q409" s="204"/>
      <c r="R409" s="204"/>
      <c r="S409" s="204"/>
      <c r="T409" s="205"/>
      <c r="AT409" s="206" t="s">
        <v>139</v>
      </c>
      <c r="AU409" s="206" t="s">
        <v>83</v>
      </c>
      <c r="AV409" s="13" t="s">
        <v>83</v>
      </c>
      <c r="AW409" s="13" t="s">
        <v>33</v>
      </c>
      <c r="AX409" s="13" t="s">
        <v>77</v>
      </c>
      <c r="AY409" s="206" t="s">
        <v>131</v>
      </c>
    </row>
    <row r="410" spans="1:65" s="2" customFormat="1" ht="21.75" customHeight="1">
      <c r="A410" s="33"/>
      <c r="B410" s="34"/>
      <c r="C410" s="181" t="s">
        <v>883</v>
      </c>
      <c r="D410" s="181" t="s">
        <v>133</v>
      </c>
      <c r="E410" s="182" t="s">
        <v>884</v>
      </c>
      <c r="F410" s="183" t="s">
        <v>885</v>
      </c>
      <c r="G410" s="184" t="s">
        <v>158</v>
      </c>
      <c r="H410" s="185">
        <v>42.216000000000001</v>
      </c>
      <c r="I410" s="186"/>
      <c r="J410" s="187">
        <f>ROUND(I410*H410,0)</f>
        <v>0</v>
      </c>
      <c r="K410" s="188"/>
      <c r="L410" s="38"/>
      <c r="M410" s="189" t="s">
        <v>1</v>
      </c>
      <c r="N410" s="190" t="s">
        <v>42</v>
      </c>
      <c r="O410" s="70"/>
      <c r="P410" s="191">
        <f>O410*H410</f>
        <v>0</v>
      </c>
      <c r="Q410" s="191">
        <v>6.0499999999999998E-3</v>
      </c>
      <c r="R410" s="191">
        <f>Q410*H410</f>
        <v>0.25540679999999999</v>
      </c>
      <c r="S410" s="191">
        <v>0</v>
      </c>
      <c r="T410" s="192">
        <f>S410*H410</f>
        <v>0</v>
      </c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R410" s="193" t="s">
        <v>219</v>
      </c>
      <c r="AT410" s="193" t="s">
        <v>133</v>
      </c>
      <c r="AU410" s="193" t="s">
        <v>83</v>
      </c>
      <c r="AY410" s="16" t="s">
        <v>131</v>
      </c>
      <c r="BE410" s="194">
        <f>IF(N410="základní",J410,0)</f>
        <v>0</v>
      </c>
      <c r="BF410" s="194">
        <f>IF(N410="snížená",J410,0)</f>
        <v>0</v>
      </c>
      <c r="BG410" s="194">
        <f>IF(N410="zákl. přenesená",J410,0)</f>
        <v>0</v>
      </c>
      <c r="BH410" s="194">
        <f>IF(N410="sníž. přenesená",J410,0)</f>
        <v>0</v>
      </c>
      <c r="BI410" s="194">
        <f>IF(N410="nulová",J410,0)</f>
        <v>0</v>
      </c>
      <c r="BJ410" s="16" t="s">
        <v>8</v>
      </c>
      <c r="BK410" s="194">
        <f>ROUND(I410*H410,0)</f>
        <v>0</v>
      </c>
      <c r="BL410" s="16" t="s">
        <v>219</v>
      </c>
      <c r="BM410" s="193" t="s">
        <v>886</v>
      </c>
    </row>
    <row r="411" spans="1:65" s="13" customFormat="1" ht="33.75">
      <c r="B411" s="195"/>
      <c r="C411" s="196"/>
      <c r="D411" s="197" t="s">
        <v>139</v>
      </c>
      <c r="E411" s="198" t="s">
        <v>1</v>
      </c>
      <c r="F411" s="199" t="s">
        <v>848</v>
      </c>
      <c r="G411" s="196"/>
      <c r="H411" s="200">
        <v>16.96</v>
      </c>
      <c r="I411" s="201"/>
      <c r="J411" s="196"/>
      <c r="K411" s="196"/>
      <c r="L411" s="202"/>
      <c r="M411" s="203"/>
      <c r="N411" s="204"/>
      <c r="O411" s="204"/>
      <c r="P411" s="204"/>
      <c r="Q411" s="204"/>
      <c r="R411" s="204"/>
      <c r="S411" s="204"/>
      <c r="T411" s="205"/>
      <c r="AT411" s="206" t="s">
        <v>139</v>
      </c>
      <c r="AU411" s="206" t="s">
        <v>83</v>
      </c>
      <c r="AV411" s="13" t="s">
        <v>83</v>
      </c>
      <c r="AW411" s="13" t="s">
        <v>33</v>
      </c>
      <c r="AX411" s="13" t="s">
        <v>77</v>
      </c>
      <c r="AY411" s="206" t="s">
        <v>131</v>
      </c>
    </row>
    <row r="412" spans="1:65" s="13" customFormat="1" ht="22.5">
      <c r="B412" s="195"/>
      <c r="C412" s="196"/>
      <c r="D412" s="197" t="s">
        <v>139</v>
      </c>
      <c r="E412" s="198" t="s">
        <v>1</v>
      </c>
      <c r="F412" s="199" t="s">
        <v>849</v>
      </c>
      <c r="G412" s="196"/>
      <c r="H412" s="200">
        <v>15.734999999999999</v>
      </c>
      <c r="I412" s="201"/>
      <c r="J412" s="196"/>
      <c r="K412" s="196"/>
      <c r="L412" s="202"/>
      <c r="M412" s="203"/>
      <c r="N412" s="204"/>
      <c r="O412" s="204"/>
      <c r="P412" s="204"/>
      <c r="Q412" s="204"/>
      <c r="R412" s="204"/>
      <c r="S412" s="204"/>
      <c r="T412" s="205"/>
      <c r="AT412" s="206" t="s">
        <v>139</v>
      </c>
      <c r="AU412" s="206" t="s">
        <v>83</v>
      </c>
      <c r="AV412" s="13" t="s">
        <v>83</v>
      </c>
      <c r="AW412" s="13" t="s">
        <v>33</v>
      </c>
      <c r="AX412" s="13" t="s">
        <v>77</v>
      </c>
      <c r="AY412" s="206" t="s">
        <v>131</v>
      </c>
    </row>
    <row r="413" spans="1:65" s="13" customFormat="1" ht="11.25">
      <c r="B413" s="195"/>
      <c r="C413" s="196"/>
      <c r="D413" s="197" t="s">
        <v>139</v>
      </c>
      <c r="E413" s="198" t="s">
        <v>1</v>
      </c>
      <c r="F413" s="199" t="s">
        <v>850</v>
      </c>
      <c r="G413" s="196"/>
      <c r="H413" s="200">
        <v>9.5210000000000008</v>
      </c>
      <c r="I413" s="201"/>
      <c r="J413" s="196"/>
      <c r="K413" s="196"/>
      <c r="L413" s="202"/>
      <c r="M413" s="203"/>
      <c r="N413" s="204"/>
      <c r="O413" s="204"/>
      <c r="P413" s="204"/>
      <c r="Q413" s="204"/>
      <c r="R413" s="204"/>
      <c r="S413" s="204"/>
      <c r="T413" s="205"/>
      <c r="AT413" s="206" t="s">
        <v>139</v>
      </c>
      <c r="AU413" s="206" t="s">
        <v>83</v>
      </c>
      <c r="AV413" s="13" t="s">
        <v>83</v>
      </c>
      <c r="AW413" s="13" t="s">
        <v>33</v>
      </c>
      <c r="AX413" s="13" t="s">
        <v>77</v>
      </c>
      <c r="AY413" s="206" t="s">
        <v>131</v>
      </c>
    </row>
    <row r="414" spans="1:65" s="2" customFormat="1" ht="21.75" customHeight="1">
      <c r="A414" s="33"/>
      <c r="B414" s="34"/>
      <c r="C414" s="217" t="s">
        <v>887</v>
      </c>
      <c r="D414" s="217" t="s">
        <v>430</v>
      </c>
      <c r="E414" s="218" t="s">
        <v>888</v>
      </c>
      <c r="F414" s="219" t="s">
        <v>889</v>
      </c>
      <c r="G414" s="220" t="s">
        <v>158</v>
      </c>
      <c r="H414" s="221">
        <v>29.024000000000001</v>
      </c>
      <c r="I414" s="222"/>
      <c r="J414" s="223">
        <f>ROUND(I414*H414,0)</f>
        <v>0</v>
      </c>
      <c r="K414" s="224"/>
      <c r="L414" s="225"/>
      <c r="M414" s="226" t="s">
        <v>1</v>
      </c>
      <c r="N414" s="227" t="s">
        <v>42</v>
      </c>
      <c r="O414" s="70"/>
      <c r="P414" s="191">
        <f>O414*H414</f>
        <v>0</v>
      </c>
      <c r="Q414" s="191">
        <v>1.29E-2</v>
      </c>
      <c r="R414" s="191">
        <f>Q414*H414</f>
        <v>0.37440960000000001</v>
      </c>
      <c r="S414" s="191">
        <v>0</v>
      </c>
      <c r="T414" s="192">
        <f>S414*H414</f>
        <v>0</v>
      </c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R414" s="193" t="s">
        <v>299</v>
      </c>
      <c r="AT414" s="193" t="s">
        <v>430</v>
      </c>
      <c r="AU414" s="193" t="s">
        <v>83</v>
      </c>
      <c r="AY414" s="16" t="s">
        <v>131</v>
      </c>
      <c r="BE414" s="194">
        <f>IF(N414="základní",J414,0)</f>
        <v>0</v>
      </c>
      <c r="BF414" s="194">
        <f>IF(N414="snížená",J414,0)</f>
        <v>0</v>
      </c>
      <c r="BG414" s="194">
        <f>IF(N414="zákl. přenesená",J414,0)</f>
        <v>0</v>
      </c>
      <c r="BH414" s="194">
        <f>IF(N414="sníž. přenesená",J414,0)</f>
        <v>0</v>
      </c>
      <c r="BI414" s="194">
        <f>IF(N414="nulová",J414,0)</f>
        <v>0</v>
      </c>
      <c r="BJ414" s="16" t="s">
        <v>8</v>
      </c>
      <c r="BK414" s="194">
        <f>ROUND(I414*H414,0)</f>
        <v>0</v>
      </c>
      <c r="BL414" s="16" t="s">
        <v>219</v>
      </c>
      <c r="BM414" s="193" t="s">
        <v>890</v>
      </c>
    </row>
    <row r="415" spans="1:65" s="13" customFormat="1" ht="11.25">
      <c r="B415" s="195"/>
      <c r="C415" s="196"/>
      <c r="D415" s="197" t="s">
        <v>139</v>
      </c>
      <c r="E415" s="198" t="s">
        <v>1</v>
      </c>
      <c r="F415" s="199" t="s">
        <v>891</v>
      </c>
      <c r="G415" s="196"/>
      <c r="H415" s="200">
        <v>29.024000000000001</v>
      </c>
      <c r="I415" s="201"/>
      <c r="J415" s="196"/>
      <c r="K415" s="196"/>
      <c r="L415" s="202"/>
      <c r="M415" s="203"/>
      <c r="N415" s="204"/>
      <c r="O415" s="204"/>
      <c r="P415" s="204"/>
      <c r="Q415" s="204"/>
      <c r="R415" s="204"/>
      <c r="S415" s="204"/>
      <c r="T415" s="205"/>
      <c r="AT415" s="206" t="s">
        <v>139</v>
      </c>
      <c r="AU415" s="206" t="s">
        <v>83</v>
      </c>
      <c r="AV415" s="13" t="s">
        <v>83</v>
      </c>
      <c r="AW415" s="13" t="s">
        <v>33</v>
      </c>
      <c r="AX415" s="13" t="s">
        <v>77</v>
      </c>
      <c r="AY415" s="206" t="s">
        <v>131</v>
      </c>
    </row>
    <row r="416" spans="1:65" s="2" customFormat="1" ht="21.75" customHeight="1">
      <c r="A416" s="33"/>
      <c r="B416" s="34"/>
      <c r="C416" s="217" t="s">
        <v>892</v>
      </c>
      <c r="D416" s="217" t="s">
        <v>430</v>
      </c>
      <c r="E416" s="218" t="s">
        <v>893</v>
      </c>
      <c r="F416" s="219" t="s">
        <v>894</v>
      </c>
      <c r="G416" s="220" t="s">
        <v>158</v>
      </c>
      <c r="H416" s="221">
        <v>17.414000000000001</v>
      </c>
      <c r="I416" s="222"/>
      <c r="J416" s="223">
        <f>ROUND(I416*H416,0)</f>
        <v>0</v>
      </c>
      <c r="K416" s="224"/>
      <c r="L416" s="225"/>
      <c r="M416" s="226" t="s">
        <v>1</v>
      </c>
      <c r="N416" s="227" t="s">
        <v>42</v>
      </c>
      <c r="O416" s="70"/>
      <c r="P416" s="191">
        <f>O416*H416</f>
        <v>0</v>
      </c>
      <c r="Q416" s="191">
        <v>1.29E-2</v>
      </c>
      <c r="R416" s="191">
        <f>Q416*H416</f>
        <v>0.22464060000000002</v>
      </c>
      <c r="S416" s="191">
        <v>0</v>
      </c>
      <c r="T416" s="192">
        <f>S416*H416</f>
        <v>0</v>
      </c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R416" s="193" t="s">
        <v>299</v>
      </c>
      <c r="AT416" s="193" t="s">
        <v>430</v>
      </c>
      <c r="AU416" s="193" t="s">
        <v>83</v>
      </c>
      <c r="AY416" s="16" t="s">
        <v>131</v>
      </c>
      <c r="BE416" s="194">
        <f>IF(N416="základní",J416,0)</f>
        <v>0</v>
      </c>
      <c r="BF416" s="194">
        <f>IF(N416="snížená",J416,0)</f>
        <v>0</v>
      </c>
      <c r="BG416" s="194">
        <f>IF(N416="zákl. přenesená",J416,0)</f>
        <v>0</v>
      </c>
      <c r="BH416" s="194">
        <f>IF(N416="sníž. přenesená",J416,0)</f>
        <v>0</v>
      </c>
      <c r="BI416" s="194">
        <f>IF(N416="nulová",J416,0)</f>
        <v>0</v>
      </c>
      <c r="BJ416" s="16" t="s">
        <v>8</v>
      </c>
      <c r="BK416" s="194">
        <f>ROUND(I416*H416,0)</f>
        <v>0</v>
      </c>
      <c r="BL416" s="16" t="s">
        <v>219</v>
      </c>
      <c r="BM416" s="193" t="s">
        <v>895</v>
      </c>
    </row>
    <row r="417" spans="1:65" s="13" customFormat="1" ht="11.25">
      <c r="B417" s="195"/>
      <c r="C417" s="196"/>
      <c r="D417" s="197" t="s">
        <v>139</v>
      </c>
      <c r="E417" s="198" t="s">
        <v>1</v>
      </c>
      <c r="F417" s="199" t="s">
        <v>896</v>
      </c>
      <c r="G417" s="196"/>
      <c r="H417" s="200">
        <v>17.414000000000001</v>
      </c>
      <c r="I417" s="201"/>
      <c r="J417" s="196"/>
      <c r="K417" s="196"/>
      <c r="L417" s="202"/>
      <c r="M417" s="203"/>
      <c r="N417" s="204"/>
      <c r="O417" s="204"/>
      <c r="P417" s="204"/>
      <c r="Q417" s="204"/>
      <c r="R417" s="204"/>
      <c r="S417" s="204"/>
      <c r="T417" s="205"/>
      <c r="AT417" s="206" t="s">
        <v>139</v>
      </c>
      <c r="AU417" s="206" t="s">
        <v>83</v>
      </c>
      <c r="AV417" s="13" t="s">
        <v>83</v>
      </c>
      <c r="AW417" s="13" t="s">
        <v>33</v>
      </c>
      <c r="AX417" s="13" t="s">
        <v>77</v>
      </c>
      <c r="AY417" s="206" t="s">
        <v>131</v>
      </c>
    </row>
    <row r="418" spans="1:65" s="2" customFormat="1" ht="21.75" customHeight="1">
      <c r="A418" s="33"/>
      <c r="B418" s="34"/>
      <c r="C418" s="181" t="s">
        <v>897</v>
      </c>
      <c r="D418" s="181" t="s">
        <v>133</v>
      </c>
      <c r="E418" s="182" t="s">
        <v>898</v>
      </c>
      <c r="F418" s="183" t="s">
        <v>899</v>
      </c>
      <c r="G418" s="184" t="s">
        <v>158</v>
      </c>
      <c r="H418" s="185">
        <v>9.4079999999999995</v>
      </c>
      <c r="I418" s="186"/>
      <c r="J418" s="187">
        <f>ROUND(I418*H418,0)</f>
        <v>0</v>
      </c>
      <c r="K418" s="188"/>
      <c r="L418" s="38"/>
      <c r="M418" s="189" t="s">
        <v>1</v>
      </c>
      <c r="N418" s="190" t="s">
        <v>42</v>
      </c>
      <c r="O418" s="70"/>
      <c r="P418" s="191">
        <f>O418*H418</f>
        <v>0</v>
      </c>
      <c r="Q418" s="191">
        <v>0</v>
      </c>
      <c r="R418" s="191">
        <f>Q418*H418</f>
        <v>0</v>
      </c>
      <c r="S418" s="191">
        <v>0</v>
      </c>
      <c r="T418" s="192">
        <f>S418*H418</f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93" t="s">
        <v>219</v>
      </c>
      <c r="AT418" s="193" t="s">
        <v>133</v>
      </c>
      <c r="AU418" s="193" t="s">
        <v>83</v>
      </c>
      <c r="AY418" s="16" t="s">
        <v>131</v>
      </c>
      <c r="BE418" s="194">
        <f>IF(N418="základní",J418,0)</f>
        <v>0</v>
      </c>
      <c r="BF418" s="194">
        <f>IF(N418="snížená",J418,0)</f>
        <v>0</v>
      </c>
      <c r="BG418" s="194">
        <f>IF(N418="zákl. přenesená",J418,0)</f>
        <v>0</v>
      </c>
      <c r="BH418" s="194">
        <f>IF(N418="sníž. přenesená",J418,0)</f>
        <v>0</v>
      </c>
      <c r="BI418" s="194">
        <f>IF(N418="nulová",J418,0)</f>
        <v>0</v>
      </c>
      <c r="BJ418" s="16" t="s">
        <v>8</v>
      </c>
      <c r="BK418" s="194">
        <f>ROUND(I418*H418,0)</f>
        <v>0</v>
      </c>
      <c r="BL418" s="16" t="s">
        <v>219</v>
      </c>
      <c r="BM418" s="193" t="s">
        <v>900</v>
      </c>
    </row>
    <row r="419" spans="1:65" s="13" customFormat="1" ht="11.25">
      <c r="B419" s="195"/>
      <c r="C419" s="196"/>
      <c r="D419" s="197" t="s">
        <v>139</v>
      </c>
      <c r="E419" s="198" t="s">
        <v>1</v>
      </c>
      <c r="F419" s="199" t="s">
        <v>901</v>
      </c>
      <c r="G419" s="196"/>
      <c r="H419" s="200">
        <v>9.4079999999999995</v>
      </c>
      <c r="I419" s="201"/>
      <c r="J419" s="196"/>
      <c r="K419" s="196"/>
      <c r="L419" s="202"/>
      <c r="M419" s="203"/>
      <c r="N419" s="204"/>
      <c r="O419" s="204"/>
      <c r="P419" s="204"/>
      <c r="Q419" s="204"/>
      <c r="R419" s="204"/>
      <c r="S419" s="204"/>
      <c r="T419" s="205"/>
      <c r="AT419" s="206" t="s">
        <v>139</v>
      </c>
      <c r="AU419" s="206" t="s">
        <v>83</v>
      </c>
      <c r="AV419" s="13" t="s">
        <v>83</v>
      </c>
      <c r="AW419" s="13" t="s">
        <v>33</v>
      </c>
      <c r="AX419" s="13" t="s">
        <v>77</v>
      </c>
      <c r="AY419" s="206" t="s">
        <v>131</v>
      </c>
    </row>
    <row r="420" spans="1:65" s="2" customFormat="1" ht="21.75" customHeight="1">
      <c r="A420" s="33"/>
      <c r="B420" s="34"/>
      <c r="C420" s="181" t="s">
        <v>902</v>
      </c>
      <c r="D420" s="181" t="s">
        <v>133</v>
      </c>
      <c r="E420" s="182" t="s">
        <v>903</v>
      </c>
      <c r="F420" s="183" t="s">
        <v>904</v>
      </c>
      <c r="G420" s="184" t="s">
        <v>158</v>
      </c>
      <c r="H420" s="185">
        <v>0.96</v>
      </c>
      <c r="I420" s="186"/>
      <c r="J420" s="187">
        <f>ROUND(I420*H420,0)</f>
        <v>0</v>
      </c>
      <c r="K420" s="188"/>
      <c r="L420" s="38"/>
      <c r="M420" s="189" t="s">
        <v>1</v>
      </c>
      <c r="N420" s="190" t="s">
        <v>42</v>
      </c>
      <c r="O420" s="70"/>
      <c r="P420" s="191">
        <f>O420*H420</f>
        <v>0</v>
      </c>
      <c r="Q420" s="191">
        <v>6.3000000000000003E-4</v>
      </c>
      <c r="R420" s="191">
        <f>Q420*H420</f>
        <v>6.0479999999999996E-4</v>
      </c>
      <c r="S420" s="191">
        <v>0</v>
      </c>
      <c r="T420" s="192">
        <f>S420*H420</f>
        <v>0</v>
      </c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R420" s="193" t="s">
        <v>219</v>
      </c>
      <c r="AT420" s="193" t="s">
        <v>133</v>
      </c>
      <c r="AU420" s="193" t="s">
        <v>83</v>
      </c>
      <c r="AY420" s="16" t="s">
        <v>131</v>
      </c>
      <c r="BE420" s="194">
        <f>IF(N420="základní",J420,0)</f>
        <v>0</v>
      </c>
      <c r="BF420" s="194">
        <f>IF(N420="snížená",J420,0)</f>
        <v>0</v>
      </c>
      <c r="BG420" s="194">
        <f>IF(N420="zákl. přenesená",J420,0)</f>
        <v>0</v>
      </c>
      <c r="BH420" s="194">
        <f>IF(N420="sníž. přenesená",J420,0)</f>
        <v>0</v>
      </c>
      <c r="BI420" s="194">
        <f>IF(N420="nulová",J420,0)</f>
        <v>0</v>
      </c>
      <c r="BJ420" s="16" t="s">
        <v>8</v>
      </c>
      <c r="BK420" s="194">
        <f>ROUND(I420*H420,0)</f>
        <v>0</v>
      </c>
      <c r="BL420" s="16" t="s">
        <v>219</v>
      </c>
      <c r="BM420" s="193" t="s">
        <v>905</v>
      </c>
    </row>
    <row r="421" spans="1:65" s="13" customFormat="1" ht="11.25">
      <c r="B421" s="195"/>
      <c r="C421" s="196"/>
      <c r="D421" s="197" t="s">
        <v>139</v>
      </c>
      <c r="E421" s="198" t="s">
        <v>1</v>
      </c>
      <c r="F421" s="199" t="s">
        <v>906</v>
      </c>
      <c r="G421" s="196"/>
      <c r="H421" s="200">
        <v>0.96</v>
      </c>
      <c r="I421" s="201"/>
      <c r="J421" s="196"/>
      <c r="K421" s="196"/>
      <c r="L421" s="202"/>
      <c r="M421" s="203"/>
      <c r="N421" s="204"/>
      <c r="O421" s="204"/>
      <c r="P421" s="204"/>
      <c r="Q421" s="204"/>
      <c r="R421" s="204"/>
      <c r="S421" s="204"/>
      <c r="T421" s="205"/>
      <c r="AT421" s="206" t="s">
        <v>139</v>
      </c>
      <c r="AU421" s="206" t="s">
        <v>83</v>
      </c>
      <c r="AV421" s="13" t="s">
        <v>83</v>
      </c>
      <c r="AW421" s="13" t="s">
        <v>33</v>
      </c>
      <c r="AX421" s="13" t="s">
        <v>77</v>
      </c>
      <c r="AY421" s="206" t="s">
        <v>131</v>
      </c>
    </row>
    <row r="422" spans="1:65" s="2" customFormat="1" ht="21.75" customHeight="1">
      <c r="A422" s="33"/>
      <c r="B422" s="34"/>
      <c r="C422" s="217" t="s">
        <v>907</v>
      </c>
      <c r="D422" s="217" t="s">
        <v>430</v>
      </c>
      <c r="E422" s="218" t="s">
        <v>908</v>
      </c>
      <c r="F422" s="219" t="s">
        <v>909</v>
      </c>
      <c r="G422" s="220" t="s">
        <v>158</v>
      </c>
      <c r="H422" s="221">
        <v>1.1519999999999999</v>
      </c>
      <c r="I422" s="222"/>
      <c r="J422" s="223">
        <f>ROUND(I422*H422,0)</f>
        <v>0</v>
      </c>
      <c r="K422" s="224"/>
      <c r="L422" s="225"/>
      <c r="M422" s="226" t="s">
        <v>1</v>
      </c>
      <c r="N422" s="227" t="s">
        <v>42</v>
      </c>
      <c r="O422" s="70"/>
      <c r="P422" s="191">
        <f>O422*H422</f>
        <v>0</v>
      </c>
      <c r="Q422" s="191">
        <v>0.01</v>
      </c>
      <c r="R422" s="191">
        <f>Q422*H422</f>
        <v>1.1519999999999999E-2</v>
      </c>
      <c r="S422" s="191">
        <v>0</v>
      </c>
      <c r="T422" s="192">
        <f>S422*H422</f>
        <v>0</v>
      </c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R422" s="193" t="s">
        <v>299</v>
      </c>
      <c r="AT422" s="193" t="s">
        <v>430</v>
      </c>
      <c r="AU422" s="193" t="s">
        <v>83</v>
      </c>
      <c r="AY422" s="16" t="s">
        <v>131</v>
      </c>
      <c r="BE422" s="194">
        <f>IF(N422="základní",J422,0)</f>
        <v>0</v>
      </c>
      <c r="BF422" s="194">
        <f>IF(N422="snížená",J422,0)</f>
        <v>0</v>
      </c>
      <c r="BG422" s="194">
        <f>IF(N422="zákl. přenesená",J422,0)</f>
        <v>0</v>
      </c>
      <c r="BH422" s="194">
        <f>IF(N422="sníž. přenesená",J422,0)</f>
        <v>0</v>
      </c>
      <c r="BI422" s="194">
        <f>IF(N422="nulová",J422,0)</f>
        <v>0</v>
      </c>
      <c r="BJ422" s="16" t="s">
        <v>8</v>
      </c>
      <c r="BK422" s="194">
        <f>ROUND(I422*H422,0)</f>
        <v>0</v>
      </c>
      <c r="BL422" s="16" t="s">
        <v>219</v>
      </c>
      <c r="BM422" s="193" t="s">
        <v>910</v>
      </c>
    </row>
    <row r="423" spans="1:65" s="13" customFormat="1" ht="11.25">
      <c r="B423" s="195"/>
      <c r="C423" s="196"/>
      <c r="D423" s="197" t="s">
        <v>139</v>
      </c>
      <c r="E423" s="198" t="s">
        <v>1</v>
      </c>
      <c r="F423" s="199" t="s">
        <v>911</v>
      </c>
      <c r="G423" s="196"/>
      <c r="H423" s="200">
        <v>1.1519999999999999</v>
      </c>
      <c r="I423" s="201"/>
      <c r="J423" s="196"/>
      <c r="K423" s="196"/>
      <c r="L423" s="202"/>
      <c r="M423" s="203"/>
      <c r="N423" s="204"/>
      <c r="O423" s="204"/>
      <c r="P423" s="204"/>
      <c r="Q423" s="204"/>
      <c r="R423" s="204"/>
      <c r="S423" s="204"/>
      <c r="T423" s="205"/>
      <c r="AT423" s="206" t="s">
        <v>139</v>
      </c>
      <c r="AU423" s="206" t="s">
        <v>83</v>
      </c>
      <c r="AV423" s="13" t="s">
        <v>83</v>
      </c>
      <c r="AW423" s="13" t="s">
        <v>33</v>
      </c>
      <c r="AX423" s="13" t="s">
        <v>77</v>
      </c>
      <c r="AY423" s="206" t="s">
        <v>131</v>
      </c>
    </row>
    <row r="424" spans="1:65" s="2" customFormat="1" ht="16.5" customHeight="1">
      <c r="A424" s="33"/>
      <c r="B424" s="34"/>
      <c r="C424" s="181" t="s">
        <v>912</v>
      </c>
      <c r="D424" s="181" t="s">
        <v>133</v>
      </c>
      <c r="E424" s="182" t="s">
        <v>913</v>
      </c>
      <c r="F424" s="183" t="s">
        <v>914</v>
      </c>
      <c r="G424" s="184" t="s">
        <v>203</v>
      </c>
      <c r="H424" s="185">
        <v>9.6</v>
      </c>
      <c r="I424" s="186"/>
      <c r="J424" s="187">
        <f>ROUND(I424*H424,0)</f>
        <v>0</v>
      </c>
      <c r="K424" s="188"/>
      <c r="L424" s="38"/>
      <c r="M424" s="189" t="s">
        <v>1</v>
      </c>
      <c r="N424" s="190" t="s">
        <v>42</v>
      </c>
      <c r="O424" s="70"/>
      <c r="P424" s="191">
        <f>O424*H424</f>
        <v>0</v>
      </c>
      <c r="Q424" s="191">
        <v>0</v>
      </c>
      <c r="R424" s="191">
        <f>Q424*H424</f>
        <v>0</v>
      </c>
      <c r="S424" s="191">
        <v>0</v>
      </c>
      <c r="T424" s="192">
        <f>S424*H424</f>
        <v>0</v>
      </c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R424" s="193" t="s">
        <v>219</v>
      </c>
      <c r="AT424" s="193" t="s">
        <v>133</v>
      </c>
      <c r="AU424" s="193" t="s">
        <v>83</v>
      </c>
      <c r="AY424" s="16" t="s">
        <v>131</v>
      </c>
      <c r="BE424" s="194">
        <f>IF(N424="základní",J424,0)</f>
        <v>0</v>
      </c>
      <c r="BF424" s="194">
        <f>IF(N424="snížená",J424,0)</f>
        <v>0</v>
      </c>
      <c r="BG424" s="194">
        <f>IF(N424="zákl. přenesená",J424,0)</f>
        <v>0</v>
      </c>
      <c r="BH424" s="194">
        <f>IF(N424="sníž. přenesená",J424,0)</f>
        <v>0</v>
      </c>
      <c r="BI424" s="194">
        <f>IF(N424="nulová",J424,0)</f>
        <v>0</v>
      </c>
      <c r="BJ424" s="16" t="s">
        <v>8</v>
      </c>
      <c r="BK424" s="194">
        <f>ROUND(I424*H424,0)</f>
        <v>0</v>
      </c>
      <c r="BL424" s="16" t="s">
        <v>219</v>
      </c>
      <c r="BM424" s="193" t="s">
        <v>915</v>
      </c>
    </row>
    <row r="425" spans="1:65" s="13" customFormat="1" ht="11.25">
      <c r="B425" s="195"/>
      <c r="C425" s="196"/>
      <c r="D425" s="197" t="s">
        <v>139</v>
      </c>
      <c r="E425" s="198" t="s">
        <v>1</v>
      </c>
      <c r="F425" s="199" t="s">
        <v>916</v>
      </c>
      <c r="G425" s="196"/>
      <c r="H425" s="200">
        <v>9.6</v>
      </c>
      <c r="I425" s="201"/>
      <c r="J425" s="196"/>
      <c r="K425" s="196"/>
      <c r="L425" s="202"/>
      <c r="M425" s="203"/>
      <c r="N425" s="204"/>
      <c r="O425" s="204"/>
      <c r="P425" s="204"/>
      <c r="Q425" s="204"/>
      <c r="R425" s="204"/>
      <c r="S425" s="204"/>
      <c r="T425" s="205"/>
      <c r="AT425" s="206" t="s">
        <v>139</v>
      </c>
      <c r="AU425" s="206" t="s">
        <v>83</v>
      </c>
      <c r="AV425" s="13" t="s">
        <v>83</v>
      </c>
      <c r="AW425" s="13" t="s">
        <v>33</v>
      </c>
      <c r="AX425" s="13" t="s">
        <v>77</v>
      </c>
      <c r="AY425" s="206" t="s">
        <v>131</v>
      </c>
    </row>
    <row r="426" spans="1:65" s="2" customFormat="1" ht="21.75" customHeight="1">
      <c r="A426" s="33"/>
      <c r="B426" s="34"/>
      <c r="C426" s="181" t="s">
        <v>917</v>
      </c>
      <c r="D426" s="181" t="s">
        <v>133</v>
      </c>
      <c r="E426" s="182" t="s">
        <v>918</v>
      </c>
      <c r="F426" s="183" t="s">
        <v>919</v>
      </c>
      <c r="G426" s="184" t="s">
        <v>349</v>
      </c>
      <c r="H426" s="185">
        <v>3</v>
      </c>
      <c r="I426" s="186"/>
      <c r="J426" s="187">
        <f>ROUND(I426*H426,0)</f>
        <v>0</v>
      </c>
      <c r="K426" s="188"/>
      <c r="L426" s="38"/>
      <c r="M426" s="189" t="s">
        <v>1</v>
      </c>
      <c r="N426" s="190" t="s">
        <v>42</v>
      </c>
      <c r="O426" s="70"/>
      <c r="P426" s="191">
        <f>O426*H426</f>
        <v>0</v>
      </c>
      <c r="Q426" s="191">
        <v>2.0000000000000001E-4</v>
      </c>
      <c r="R426" s="191">
        <f>Q426*H426</f>
        <v>6.0000000000000006E-4</v>
      </c>
      <c r="S426" s="191">
        <v>0</v>
      </c>
      <c r="T426" s="192">
        <f>S426*H426</f>
        <v>0</v>
      </c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R426" s="193" t="s">
        <v>219</v>
      </c>
      <c r="AT426" s="193" t="s">
        <v>133</v>
      </c>
      <c r="AU426" s="193" t="s">
        <v>83</v>
      </c>
      <c r="AY426" s="16" t="s">
        <v>131</v>
      </c>
      <c r="BE426" s="194">
        <f>IF(N426="základní",J426,0)</f>
        <v>0</v>
      </c>
      <c r="BF426" s="194">
        <f>IF(N426="snížená",J426,0)</f>
        <v>0</v>
      </c>
      <c r="BG426" s="194">
        <f>IF(N426="zákl. přenesená",J426,0)</f>
        <v>0</v>
      </c>
      <c r="BH426" s="194">
        <f>IF(N426="sníž. přenesená",J426,0)</f>
        <v>0</v>
      </c>
      <c r="BI426" s="194">
        <f>IF(N426="nulová",J426,0)</f>
        <v>0</v>
      </c>
      <c r="BJ426" s="16" t="s">
        <v>8</v>
      </c>
      <c r="BK426" s="194">
        <f>ROUND(I426*H426,0)</f>
        <v>0</v>
      </c>
      <c r="BL426" s="16" t="s">
        <v>219</v>
      </c>
      <c r="BM426" s="193" t="s">
        <v>920</v>
      </c>
    </row>
    <row r="427" spans="1:65" s="13" customFormat="1" ht="11.25">
      <c r="B427" s="195"/>
      <c r="C427" s="196"/>
      <c r="D427" s="197" t="s">
        <v>139</v>
      </c>
      <c r="E427" s="198" t="s">
        <v>1</v>
      </c>
      <c r="F427" s="199" t="s">
        <v>921</v>
      </c>
      <c r="G427" s="196"/>
      <c r="H427" s="200">
        <v>1</v>
      </c>
      <c r="I427" s="201"/>
      <c r="J427" s="196"/>
      <c r="K427" s="196"/>
      <c r="L427" s="202"/>
      <c r="M427" s="203"/>
      <c r="N427" s="204"/>
      <c r="O427" s="204"/>
      <c r="P427" s="204"/>
      <c r="Q427" s="204"/>
      <c r="R427" s="204"/>
      <c r="S427" s="204"/>
      <c r="T427" s="205"/>
      <c r="AT427" s="206" t="s">
        <v>139</v>
      </c>
      <c r="AU427" s="206" t="s">
        <v>83</v>
      </c>
      <c r="AV427" s="13" t="s">
        <v>83</v>
      </c>
      <c r="AW427" s="13" t="s">
        <v>33</v>
      </c>
      <c r="AX427" s="13" t="s">
        <v>77</v>
      </c>
      <c r="AY427" s="206" t="s">
        <v>131</v>
      </c>
    </row>
    <row r="428" spans="1:65" s="13" customFormat="1" ht="11.25">
      <c r="B428" s="195"/>
      <c r="C428" s="196"/>
      <c r="D428" s="197" t="s">
        <v>139</v>
      </c>
      <c r="E428" s="198" t="s">
        <v>1</v>
      </c>
      <c r="F428" s="199" t="s">
        <v>922</v>
      </c>
      <c r="G428" s="196"/>
      <c r="H428" s="200">
        <v>1</v>
      </c>
      <c r="I428" s="201"/>
      <c r="J428" s="196"/>
      <c r="K428" s="196"/>
      <c r="L428" s="202"/>
      <c r="M428" s="203"/>
      <c r="N428" s="204"/>
      <c r="O428" s="204"/>
      <c r="P428" s="204"/>
      <c r="Q428" s="204"/>
      <c r="R428" s="204"/>
      <c r="S428" s="204"/>
      <c r="T428" s="205"/>
      <c r="AT428" s="206" t="s">
        <v>139</v>
      </c>
      <c r="AU428" s="206" t="s">
        <v>83</v>
      </c>
      <c r="AV428" s="13" t="s">
        <v>83</v>
      </c>
      <c r="AW428" s="13" t="s">
        <v>33</v>
      </c>
      <c r="AX428" s="13" t="s">
        <v>77</v>
      </c>
      <c r="AY428" s="206" t="s">
        <v>131</v>
      </c>
    </row>
    <row r="429" spans="1:65" s="13" customFormat="1" ht="11.25">
      <c r="B429" s="195"/>
      <c r="C429" s="196"/>
      <c r="D429" s="197" t="s">
        <v>139</v>
      </c>
      <c r="E429" s="198" t="s">
        <v>1</v>
      </c>
      <c r="F429" s="199" t="s">
        <v>923</v>
      </c>
      <c r="G429" s="196"/>
      <c r="H429" s="200">
        <v>1</v>
      </c>
      <c r="I429" s="201"/>
      <c r="J429" s="196"/>
      <c r="K429" s="196"/>
      <c r="L429" s="202"/>
      <c r="M429" s="203"/>
      <c r="N429" s="204"/>
      <c r="O429" s="204"/>
      <c r="P429" s="204"/>
      <c r="Q429" s="204"/>
      <c r="R429" s="204"/>
      <c r="S429" s="204"/>
      <c r="T429" s="205"/>
      <c r="AT429" s="206" t="s">
        <v>139</v>
      </c>
      <c r="AU429" s="206" t="s">
        <v>83</v>
      </c>
      <c r="AV429" s="13" t="s">
        <v>83</v>
      </c>
      <c r="AW429" s="13" t="s">
        <v>33</v>
      </c>
      <c r="AX429" s="13" t="s">
        <v>77</v>
      </c>
      <c r="AY429" s="206" t="s">
        <v>131</v>
      </c>
    </row>
    <row r="430" spans="1:65" s="2" customFormat="1" ht="16.5" customHeight="1">
      <c r="A430" s="33"/>
      <c r="B430" s="34"/>
      <c r="C430" s="217" t="s">
        <v>924</v>
      </c>
      <c r="D430" s="217" t="s">
        <v>430</v>
      </c>
      <c r="E430" s="218" t="s">
        <v>925</v>
      </c>
      <c r="F430" s="219" t="s">
        <v>926</v>
      </c>
      <c r="G430" s="220" t="s">
        <v>349</v>
      </c>
      <c r="H430" s="221">
        <v>1</v>
      </c>
      <c r="I430" s="222"/>
      <c r="J430" s="223">
        <f>ROUND(I430*H430,0)</f>
        <v>0</v>
      </c>
      <c r="K430" s="224"/>
      <c r="L430" s="225"/>
      <c r="M430" s="226" t="s">
        <v>1</v>
      </c>
      <c r="N430" s="227" t="s">
        <v>42</v>
      </c>
      <c r="O430" s="70"/>
      <c r="P430" s="191">
        <f>O430*H430</f>
        <v>0</v>
      </c>
      <c r="Q430" s="191">
        <v>9.0000000000000006E-5</v>
      </c>
      <c r="R430" s="191">
        <f>Q430*H430</f>
        <v>9.0000000000000006E-5</v>
      </c>
      <c r="S430" s="191">
        <v>0</v>
      </c>
      <c r="T430" s="192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93" t="s">
        <v>299</v>
      </c>
      <c r="AT430" s="193" t="s">
        <v>430</v>
      </c>
      <c r="AU430" s="193" t="s">
        <v>83</v>
      </c>
      <c r="AY430" s="16" t="s">
        <v>131</v>
      </c>
      <c r="BE430" s="194">
        <f>IF(N430="základní",J430,0)</f>
        <v>0</v>
      </c>
      <c r="BF430" s="194">
        <f>IF(N430="snížená",J430,0)</f>
        <v>0</v>
      </c>
      <c r="BG430" s="194">
        <f>IF(N430="zákl. přenesená",J430,0)</f>
        <v>0</v>
      </c>
      <c r="BH430" s="194">
        <f>IF(N430="sníž. přenesená",J430,0)</f>
        <v>0</v>
      </c>
      <c r="BI430" s="194">
        <f>IF(N430="nulová",J430,0)</f>
        <v>0</v>
      </c>
      <c r="BJ430" s="16" t="s">
        <v>8</v>
      </c>
      <c r="BK430" s="194">
        <f>ROUND(I430*H430,0)</f>
        <v>0</v>
      </c>
      <c r="BL430" s="16" t="s">
        <v>219</v>
      </c>
      <c r="BM430" s="193" t="s">
        <v>927</v>
      </c>
    </row>
    <row r="431" spans="1:65" s="2" customFormat="1" ht="16.5" customHeight="1">
      <c r="A431" s="33"/>
      <c r="B431" s="34"/>
      <c r="C431" s="217" t="s">
        <v>928</v>
      </c>
      <c r="D431" s="217" t="s">
        <v>430</v>
      </c>
      <c r="E431" s="218" t="s">
        <v>929</v>
      </c>
      <c r="F431" s="219" t="s">
        <v>930</v>
      </c>
      <c r="G431" s="220" t="s">
        <v>349</v>
      </c>
      <c r="H431" s="221">
        <v>1</v>
      </c>
      <c r="I431" s="222"/>
      <c r="J431" s="223">
        <f>ROUND(I431*H431,0)</f>
        <v>0</v>
      </c>
      <c r="K431" s="224"/>
      <c r="L431" s="225"/>
      <c r="M431" s="226" t="s">
        <v>1</v>
      </c>
      <c r="N431" s="227" t="s">
        <v>42</v>
      </c>
      <c r="O431" s="70"/>
      <c r="P431" s="191">
        <f>O431*H431</f>
        <v>0</v>
      </c>
      <c r="Q431" s="191">
        <v>1.3999999999999999E-4</v>
      </c>
      <c r="R431" s="191">
        <f>Q431*H431</f>
        <v>1.3999999999999999E-4</v>
      </c>
      <c r="S431" s="191">
        <v>0</v>
      </c>
      <c r="T431" s="192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93" t="s">
        <v>299</v>
      </c>
      <c r="AT431" s="193" t="s">
        <v>430</v>
      </c>
      <c r="AU431" s="193" t="s">
        <v>83</v>
      </c>
      <c r="AY431" s="16" t="s">
        <v>131</v>
      </c>
      <c r="BE431" s="194">
        <f>IF(N431="základní",J431,0)</f>
        <v>0</v>
      </c>
      <c r="BF431" s="194">
        <f>IF(N431="snížená",J431,0)</f>
        <v>0</v>
      </c>
      <c r="BG431" s="194">
        <f>IF(N431="zákl. přenesená",J431,0)</f>
        <v>0</v>
      </c>
      <c r="BH431" s="194">
        <f>IF(N431="sníž. přenesená",J431,0)</f>
        <v>0</v>
      </c>
      <c r="BI431" s="194">
        <f>IF(N431="nulová",J431,0)</f>
        <v>0</v>
      </c>
      <c r="BJ431" s="16" t="s">
        <v>8</v>
      </c>
      <c r="BK431" s="194">
        <f>ROUND(I431*H431,0)</f>
        <v>0</v>
      </c>
      <c r="BL431" s="16" t="s">
        <v>219</v>
      </c>
      <c r="BM431" s="193" t="s">
        <v>931</v>
      </c>
    </row>
    <row r="432" spans="1:65" s="2" customFormat="1" ht="16.5" customHeight="1">
      <c r="A432" s="33"/>
      <c r="B432" s="34"/>
      <c r="C432" s="217" t="s">
        <v>932</v>
      </c>
      <c r="D432" s="217" t="s">
        <v>430</v>
      </c>
      <c r="E432" s="218" t="s">
        <v>933</v>
      </c>
      <c r="F432" s="219" t="s">
        <v>934</v>
      </c>
      <c r="G432" s="220" t="s">
        <v>349</v>
      </c>
      <c r="H432" s="221">
        <v>1</v>
      </c>
      <c r="I432" s="222"/>
      <c r="J432" s="223">
        <f>ROUND(I432*H432,0)</f>
        <v>0</v>
      </c>
      <c r="K432" s="224"/>
      <c r="L432" s="225"/>
      <c r="M432" s="226" t="s">
        <v>1</v>
      </c>
      <c r="N432" s="227" t="s">
        <v>42</v>
      </c>
      <c r="O432" s="70"/>
      <c r="P432" s="191">
        <f>O432*H432</f>
        <v>0</v>
      </c>
      <c r="Q432" s="191">
        <v>3.1E-4</v>
      </c>
      <c r="R432" s="191">
        <f>Q432*H432</f>
        <v>3.1E-4</v>
      </c>
      <c r="S432" s="191">
        <v>0</v>
      </c>
      <c r="T432" s="192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93" t="s">
        <v>299</v>
      </c>
      <c r="AT432" s="193" t="s">
        <v>430</v>
      </c>
      <c r="AU432" s="193" t="s">
        <v>83</v>
      </c>
      <c r="AY432" s="16" t="s">
        <v>131</v>
      </c>
      <c r="BE432" s="194">
        <f>IF(N432="základní",J432,0)</f>
        <v>0</v>
      </c>
      <c r="BF432" s="194">
        <f>IF(N432="snížená",J432,0)</f>
        <v>0</v>
      </c>
      <c r="BG432" s="194">
        <f>IF(N432="zákl. přenesená",J432,0)</f>
        <v>0</v>
      </c>
      <c r="BH432" s="194">
        <f>IF(N432="sníž. přenesená",J432,0)</f>
        <v>0</v>
      </c>
      <c r="BI432" s="194">
        <f>IF(N432="nulová",J432,0)</f>
        <v>0</v>
      </c>
      <c r="BJ432" s="16" t="s">
        <v>8</v>
      </c>
      <c r="BK432" s="194">
        <f>ROUND(I432*H432,0)</f>
        <v>0</v>
      </c>
      <c r="BL432" s="16" t="s">
        <v>219</v>
      </c>
      <c r="BM432" s="193" t="s">
        <v>935</v>
      </c>
    </row>
    <row r="433" spans="1:65" s="2" customFormat="1" ht="21.75" customHeight="1">
      <c r="A433" s="33"/>
      <c r="B433" s="34"/>
      <c r="C433" s="181" t="s">
        <v>936</v>
      </c>
      <c r="D433" s="181" t="s">
        <v>133</v>
      </c>
      <c r="E433" s="182" t="s">
        <v>937</v>
      </c>
      <c r="F433" s="183" t="s">
        <v>938</v>
      </c>
      <c r="G433" s="184" t="s">
        <v>203</v>
      </c>
      <c r="H433" s="185">
        <v>15.58</v>
      </c>
      <c r="I433" s="186"/>
      <c r="J433" s="187">
        <f>ROUND(I433*H433,0)</f>
        <v>0</v>
      </c>
      <c r="K433" s="188"/>
      <c r="L433" s="38"/>
      <c r="M433" s="189" t="s">
        <v>1</v>
      </c>
      <c r="N433" s="190" t="s">
        <v>42</v>
      </c>
      <c r="O433" s="70"/>
      <c r="P433" s="191">
        <f>O433*H433</f>
        <v>0</v>
      </c>
      <c r="Q433" s="191">
        <v>5.5000000000000003E-4</v>
      </c>
      <c r="R433" s="191">
        <f>Q433*H433</f>
        <v>8.5690000000000002E-3</v>
      </c>
      <c r="S433" s="191">
        <v>0</v>
      </c>
      <c r="T433" s="192">
        <f>S433*H433</f>
        <v>0</v>
      </c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R433" s="193" t="s">
        <v>219</v>
      </c>
      <c r="AT433" s="193" t="s">
        <v>133</v>
      </c>
      <c r="AU433" s="193" t="s">
        <v>83</v>
      </c>
      <c r="AY433" s="16" t="s">
        <v>131</v>
      </c>
      <c r="BE433" s="194">
        <f>IF(N433="základní",J433,0)</f>
        <v>0</v>
      </c>
      <c r="BF433" s="194">
        <f>IF(N433="snížená",J433,0)</f>
        <v>0</v>
      </c>
      <c r="BG433" s="194">
        <f>IF(N433="zákl. přenesená",J433,0)</f>
        <v>0</v>
      </c>
      <c r="BH433" s="194">
        <f>IF(N433="sníž. přenesená",J433,0)</f>
        <v>0</v>
      </c>
      <c r="BI433" s="194">
        <f>IF(N433="nulová",J433,0)</f>
        <v>0</v>
      </c>
      <c r="BJ433" s="16" t="s">
        <v>8</v>
      </c>
      <c r="BK433" s="194">
        <f>ROUND(I433*H433,0)</f>
        <v>0</v>
      </c>
      <c r="BL433" s="16" t="s">
        <v>219</v>
      </c>
      <c r="BM433" s="193" t="s">
        <v>939</v>
      </c>
    </row>
    <row r="434" spans="1:65" s="13" customFormat="1" ht="11.25">
      <c r="B434" s="195"/>
      <c r="C434" s="196"/>
      <c r="D434" s="197" t="s">
        <v>139</v>
      </c>
      <c r="E434" s="198" t="s">
        <v>1</v>
      </c>
      <c r="F434" s="199" t="s">
        <v>940</v>
      </c>
      <c r="G434" s="196"/>
      <c r="H434" s="200">
        <v>10.81</v>
      </c>
      <c r="I434" s="201"/>
      <c r="J434" s="196"/>
      <c r="K434" s="196"/>
      <c r="L434" s="202"/>
      <c r="M434" s="203"/>
      <c r="N434" s="204"/>
      <c r="O434" s="204"/>
      <c r="P434" s="204"/>
      <c r="Q434" s="204"/>
      <c r="R434" s="204"/>
      <c r="S434" s="204"/>
      <c r="T434" s="205"/>
      <c r="AT434" s="206" t="s">
        <v>139</v>
      </c>
      <c r="AU434" s="206" t="s">
        <v>83</v>
      </c>
      <c r="AV434" s="13" t="s">
        <v>83</v>
      </c>
      <c r="AW434" s="13" t="s">
        <v>33</v>
      </c>
      <c r="AX434" s="13" t="s">
        <v>77</v>
      </c>
      <c r="AY434" s="206" t="s">
        <v>131</v>
      </c>
    </row>
    <row r="435" spans="1:65" s="13" customFormat="1" ht="11.25">
      <c r="B435" s="195"/>
      <c r="C435" s="196"/>
      <c r="D435" s="197" t="s">
        <v>139</v>
      </c>
      <c r="E435" s="198" t="s">
        <v>1</v>
      </c>
      <c r="F435" s="199" t="s">
        <v>941</v>
      </c>
      <c r="G435" s="196"/>
      <c r="H435" s="200">
        <v>2.42</v>
      </c>
      <c r="I435" s="201"/>
      <c r="J435" s="196"/>
      <c r="K435" s="196"/>
      <c r="L435" s="202"/>
      <c r="M435" s="203"/>
      <c r="N435" s="204"/>
      <c r="O435" s="204"/>
      <c r="P435" s="204"/>
      <c r="Q435" s="204"/>
      <c r="R435" s="204"/>
      <c r="S435" s="204"/>
      <c r="T435" s="205"/>
      <c r="AT435" s="206" t="s">
        <v>139</v>
      </c>
      <c r="AU435" s="206" t="s">
        <v>83</v>
      </c>
      <c r="AV435" s="13" t="s">
        <v>83</v>
      </c>
      <c r="AW435" s="13" t="s">
        <v>33</v>
      </c>
      <c r="AX435" s="13" t="s">
        <v>77</v>
      </c>
      <c r="AY435" s="206" t="s">
        <v>131</v>
      </c>
    </row>
    <row r="436" spans="1:65" s="13" customFormat="1" ht="11.25">
      <c r="B436" s="195"/>
      <c r="C436" s="196"/>
      <c r="D436" s="197" t="s">
        <v>139</v>
      </c>
      <c r="E436" s="198" t="s">
        <v>1</v>
      </c>
      <c r="F436" s="199" t="s">
        <v>942</v>
      </c>
      <c r="G436" s="196"/>
      <c r="H436" s="200">
        <v>2.35</v>
      </c>
      <c r="I436" s="201"/>
      <c r="J436" s="196"/>
      <c r="K436" s="196"/>
      <c r="L436" s="202"/>
      <c r="M436" s="203"/>
      <c r="N436" s="204"/>
      <c r="O436" s="204"/>
      <c r="P436" s="204"/>
      <c r="Q436" s="204"/>
      <c r="R436" s="204"/>
      <c r="S436" s="204"/>
      <c r="T436" s="205"/>
      <c r="AT436" s="206" t="s">
        <v>139</v>
      </c>
      <c r="AU436" s="206" t="s">
        <v>83</v>
      </c>
      <c r="AV436" s="13" t="s">
        <v>83</v>
      </c>
      <c r="AW436" s="13" t="s">
        <v>33</v>
      </c>
      <c r="AX436" s="13" t="s">
        <v>77</v>
      </c>
      <c r="AY436" s="206" t="s">
        <v>131</v>
      </c>
    </row>
    <row r="437" spans="1:65" s="2" customFormat="1" ht="16.5" customHeight="1">
      <c r="A437" s="33"/>
      <c r="B437" s="34"/>
      <c r="C437" s="181" t="s">
        <v>943</v>
      </c>
      <c r="D437" s="181" t="s">
        <v>133</v>
      </c>
      <c r="E437" s="182" t="s">
        <v>944</v>
      </c>
      <c r="F437" s="183" t="s">
        <v>945</v>
      </c>
      <c r="G437" s="184" t="s">
        <v>203</v>
      </c>
      <c r="H437" s="185">
        <v>29.434999999999999</v>
      </c>
      <c r="I437" s="186"/>
      <c r="J437" s="187">
        <f>ROUND(I437*H437,0)</f>
        <v>0</v>
      </c>
      <c r="K437" s="188"/>
      <c r="L437" s="38"/>
      <c r="M437" s="189" t="s">
        <v>1</v>
      </c>
      <c r="N437" s="190" t="s">
        <v>42</v>
      </c>
      <c r="O437" s="70"/>
      <c r="P437" s="191">
        <f>O437*H437</f>
        <v>0</v>
      </c>
      <c r="Q437" s="191">
        <v>3.0000000000000001E-5</v>
      </c>
      <c r="R437" s="191">
        <f>Q437*H437</f>
        <v>8.8305000000000002E-4</v>
      </c>
      <c r="S437" s="191">
        <v>0</v>
      </c>
      <c r="T437" s="192">
        <f>S437*H437</f>
        <v>0</v>
      </c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R437" s="193" t="s">
        <v>219</v>
      </c>
      <c r="AT437" s="193" t="s">
        <v>133</v>
      </c>
      <c r="AU437" s="193" t="s">
        <v>83</v>
      </c>
      <c r="AY437" s="16" t="s">
        <v>131</v>
      </c>
      <c r="BE437" s="194">
        <f>IF(N437="základní",J437,0)</f>
        <v>0</v>
      </c>
      <c r="BF437" s="194">
        <f>IF(N437="snížená",J437,0)</f>
        <v>0</v>
      </c>
      <c r="BG437" s="194">
        <f>IF(N437="zákl. přenesená",J437,0)</f>
        <v>0</v>
      </c>
      <c r="BH437" s="194">
        <f>IF(N437="sníž. přenesená",J437,0)</f>
        <v>0</v>
      </c>
      <c r="BI437" s="194">
        <f>IF(N437="nulová",J437,0)</f>
        <v>0</v>
      </c>
      <c r="BJ437" s="16" t="s">
        <v>8</v>
      </c>
      <c r="BK437" s="194">
        <f>ROUND(I437*H437,0)</f>
        <v>0</v>
      </c>
      <c r="BL437" s="16" t="s">
        <v>219</v>
      </c>
      <c r="BM437" s="193" t="s">
        <v>946</v>
      </c>
    </row>
    <row r="438" spans="1:65" s="14" customFormat="1" ht="11.25">
      <c r="B438" s="207"/>
      <c r="C438" s="208"/>
      <c r="D438" s="197" t="s">
        <v>139</v>
      </c>
      <c r="E438" s="209" t="s">
        <v>1</v>
      </c>
      <c r="F438" s="210" t="s">
        <v>947</v>
      </c>
      <c r="G438" s="208"/>
      <c r="H438" s="209" t="s">
        <v>1</v>
      </c>
      <c r="I438" s="211"/>
      <c r="J438" s="208"/>
      <c r="K438" s="208"/>
      <c r="L438" s="212"/>
      <c r="M438" s="213"/>
      <c r="N438" s="214"/>
      <c r="O438" s="214"/>
      <c r="P438" s="214"/>
      <c r="Q438" s="214"/>
      <c r="R438" s="214"/>
      <c r="S438" s="214"/>
      <c r="T438" s="215"/>
      <c r="AT438" s="216" t="s">
        <v>139</v>
      </c>
      <c r="AU438" s="216" t="s">
        <v>83</v>
      </c>
      <c r="AV438" s="14" t="s">
        <v>8</v>
      </c>
      <c r="AW438" s="14" t="s">
        <v>33</v>
      </c>
      <c r="AX438" s="14" t="s">
        <v>77</v>
      </c>
      <c r="AY438" s="216" t="s">
        <v>131</v>
      </c>
    </row>
    <row r="439" spans="1:65" s="13" customFormat="1" ht="11.25">
      <c r="B439" s="195"/>
      <c r="C439" s="196"/>
      <c r="D439" s="197" t="s">
        <v>139</v>
      </c>
      <c r="E439" s="198" t="s">
        <v>1</v>
      </c>
      <c r="F439" s="199" t="s">
        <v>948</v>
      </c>
      <c r="G439" s="196"/>
      <c r="H439" s="200">
        <v>12.055</v>
      </c>
      <c r="I439" s="201"/>
      <c r="J439" s="196"/>
      <c r="K439" s="196"/>
      <c r="L439" s="202"/>
      <c r="M439" s="203"/>
      <c r="N439" s="204"/>
      <c r="O439" s="204"/>
      <c r="P439" s="204"/>
      <c r="Q439" s="204"/>
      <c r="R439" s="204"/>
      <c r="S439" s="204"/>
      <c r="T439" s="205"/>
      <c r="AT439" s="206" t="s">
        <v>139</v>
      </c>
      <c r="AU439" s="206" t="s">
        <v>83</v>
      </c>
      <c r="AV439" s="13" t="s">
        <v>83</v>
      </c>
      <c r="AW439" s="13" t="s">
        <v>33</v>
      </c>
      <c r="AX439" s="13" t="s">
        <v>77</v>
      </c>
      <c r="AY439" s="206" t="s">
        <v>131</v>
      </c>
    </row>
    <row r="440" spans="1:65" s="13" customFormat="1" ht="11.25">
      <c r="B440" s="195"/>
      <c r="C440" s="196"/>
      <c r="D440" s="197" t="s">
        <v>139</v>
      </c>
      <c r="E440" s="198" t="s">
        <v>1</v>
      </c>
      <c r="F440" s="199" t="s">
        <v>949</v>
      </c>
      <c r="G440" s="196"/>
      <c r="H440" s="200">
        <v>11.5</v>
      </c>
      <c r="I440" s="201"/>
      <c r="J440" s="196"/>
      <c r="K440" s="196"/>
      <c r="L440" s="202"/>
      <c r="M440" s="203"/>
      <c r="N440" s="204"/>
      <c r="O440" s="204"/>
      <c r="P440" s="204"/>
      <c r="Q440" s="204"/>
      <c r="R440" s="204"/>
      <c r="S440" s="204"/>
      <c r="T440" s="205"/>
      <c r="AT440" s="206" t="s">
        <v>139</v>
      </c>
      <c r="AU440" s="206" t="s">
        <v>83</v>
      </c>
      <c r="AV440" s="13" t="s">
        <v>83</v>
      </c>
      <c r="AW440" s="13" t="s">
        <v>33</v>
      </c>
      <c r="AX440" s="13" t="s">
        <v>77</v>
      </c>
      <c r="AY440" s="206" t="s">
        <v>131</v>
      </c>
    </row>
    <row r="441" spans="1:65" s="13" customFormat="1" ht="11.25">
      <c r="B441" s="195"/>
      <c r="C441" s="196"/>
      <c r="D441" s="197" t="s">
        <v>139</v>
      </c>
      <c r="E441" s="198" t="s">
        <v>1</v>
      </c>
      <c r="F441" s="199" t="s">
        <v>209</v>
      </c>
      <c r="G441" s="196"/>
      <c r="H441" s="200">
        <v>5.88</v>
      </c>
      <c r="I441" s="201"/>
      <c r="J441" s="196"/>
      <c r="K441" s="196"/>
      <c r="L441" s="202"/>
      <c r="M441" s="203"/>
      <c r="N441" s="204"/>
      <c r="O441" s="204"/>
      <c r="P441" s="204"/>
      <c r="Q441" s="204"/>
      <c r="R441" s="204"/>
      <c r="S441" s="204"/>
      <c r="T441" s="205"/>
      <c r="AT441" s="206" t="s">
        <v>139</v>
      </c>
      <c r="AU441" s="206" t="s">
        <v>83</v>
      </c>
      <c r="AV441" s="13" t="s">
        <v>83</v>
      </c>
      <c r="AW441" s="13" t="s">
        <v>33</v>
      </c>
      <c r="AX441" s="13" t="s">
        <v>77</v>
      </c>
      <c r="AY441" s="206" t="s">
        <v>131</v>
      </c>
    </row>
    <row r="442" spans="1:65" s="2" customFormat="1" ht="21.75" customHeight="1">
      <c r="A442" s="33"/>
      <c r="B442" s="34"/>
      <c r="C442" s="181" t="s">
        <v>950</v>
      </c>
      <c r="D442" s="181" t="s">
        <v>133</v>
      </c>
      <c r="E442" s="182" t="s">
        <v>951</v>
      </c>
      <c r="F442" s="183" t="s">
        <v>952</v>
      </c>
      <c r="G442" s="184" t="s">
        <v>152</v>
      </c>
      <c r="H442" s="185">
        <v>1.1160000000000001</v>
      </c>
      <c r="I442" s="186"/>
      <c r="J442" s="187">
        <f>ROUND(I442*H442,0)</f>
        <v>0</v>
      </c>
      <c r="K442" s="188"/>
      <c r="L442" s="38"/>
      <c r="M442" s="189" t="s">
        <v>1</v>
      </c>
      <c r="N442" s="190" t="s">
        <v>42</v>
      </c>
      <c r="O442" s="70"/>
      <c r="P442" s="191">
        <f>O442*H442</f>
        <v>0</v>
      </c>
      <c r="Q442" s="191">
        <v>0</v>
      </c>
      <c r="R442" s="191">
        <f>Q442*H442</f>
        <v>0</v>
      </c>
      <c r="S442" s="191">
        <v>0</v>
      </c>
      <c r="T442" s="192">
        <f>S442*H442</f>
        <v>0</v>
      </c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R442" s="193" t="s">
        <v>219</v>
      </c>
      <c r="AT442" s="193" t="s">
        <v>133</v>
      </c>
      <c r="AU442" s="193" t="s">
        <v>83</v>
      </c>
      <c r="AY442" s="16" t="s">
        <v>131</v>
      </c>
      <c r="BE442" s="194">
        <f>IF(N442="základní",J442,0)</f>
        <v>0</v>
      </c>
      <c r="BF442" s="194">
        <f>IF(N442="snížená",J442,0)</f>
        <v>0</v>
      </c>
      <c r="BG442" s="194">
        <f>IF(N442="zákl. přenesená",J442,0)</f>
        <v>0</v>
      </c>
      <c r="BH442" s="194">
        <f>IF(N442="sníž. přenesená",J442,0)</f>
        <v>0</v>
      </c>
      <c r="BI442" s="194">
        <f>IF(N442="nulová",J442,0)</f>
        <v>0</v>
      </c>
      <c r="BJ442" s="16" t="s">
        <v>8</v>
      </c>
      <c r="BK442" s="194">
        <f>ROUND(I442*H442,0)</f>
        <v>0</v>
      </c>
      <c r="BL442" s="16" t="s">
        <v>219</v>
      </c>
      <c r="BM442" s="193" t="s">
        <v>953</v>
      </c>
    </row>
    <row r="443" spans="1:65" s="2" customFormat="1" ht="21.75" customHeight="1">
      <c r="A443" s="33"/>
      <c r="B443" s="34"/>
      <c r="C443" s="181" t="s">
        <v>954</v>
      </c>
      <c r="D443" s="181" t="s">
        <v>133</v>
      </c>
      <c r="E443" s="182" t="s">
        <v>955</v>
      </c>
      <c r="F443" s="183" t="s">
        <v>956</v>
      </c>
      <c r="G443" s="184" t="s">
        <v>152</v>
      </c>
      <c r="H443" s="185">
        <v>1.1160000000000001</v>
      </c>
      <c r="I443" s="186"/>
      <c r="J443" s="187">
        <f>ROUND(I443*H443,0)</f>
        <v>0</v>
      </c>
      <c r="K443" s="188"/>
      <c r="L443" s="38"/>
      <c r="M443" s="189" t="s">
        <v>1</v>
      </c>
      <c r="N443" s="190" t="s">
        <v>42</v>
      </c>
      <c r="O443" s="70"/>
      <c r="P443" s="191">
        <f>O443*H443</f>
        <v>0</v>
      </c>
      <c r="Q443" s="191">
        <v>0</v>
      </c>
      <c r="R443" s="191">
        <f>Q443*H443</f>
        <v>0</v>
      </c>
      <c r="S443" s="191">
        <v>0</v>
      </c>
      <c r="T443" s="192">
        <f>S443*H443</f>
        <v>0</v>
      </c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R443" s="193" t="s">
        <v>219</v>
      </c>
      <c r="AT443" s="193" t="s">
        <v>133</v>
      </c>
      <c r="AU443" s="193" t="s">
        <v>83</v>
      </c>
      <c r="AY443" s="16" t="s">
        <v>131</v>
      </c>
      <c r="BE443" s="194">
        <f>IF(N443="základní",J443,0)</f>
        <v>0</v>
      </c>
      <c r="BF443" s="194">
        <f>IF(N443="snížená",J443,0)</f>
        <v>0</v>
      </c>
      <c r="BG443" s="194">
        <f>IF(N443="zákl. přenesená",J443,0)</f>
        <v>0</v>
      </c>
      <c r="BH443" s="194">
        <f>IF(N443="sníž. přenesená",J443,0)</f>
        <v>0</v>
      </c>
      <c r="BI443" s="194">
        <f>IF(N443="nulová",J443,0)</f>
        <v>0</v>
      </c>
      <c r="BJ443" s="16" t="s">
        <v>8</v>
      </c>
      <c r="BK443" s="194">
        <f>ROUND(I443*H443,0)</f>
        <v>0</v>
      </c>
      <c r="BL443" s="16" t="s">
        <v>219</v>
      </c>
      <c r="BM443" s="193" t="s">
        <v>957</v>
      </c>
    </row>
    <row r="444" spans="1:65" s="12" customFormat="1" ht="22.9" customHeight="1">
      <c r="B444" s="165"/>
      <c r="C444" s="166"/>
      <c r="D444" s="167" t="s">
        <v>76</v>
      </c>
      <c r="E444" s="179" t="s">
        <v>958</v>
      </c>
      <c r="F444" s="179" t="s">
        <v>959</v>
      </c>
      <c r="G444" s="166"/>
      <c r="H444" s="166"/>
      <c r="I444" s="169"/>
      <c r="J444" s="180">
        <f>BK444</f>
        <v>0</v>
      </c>
      <c r="K444" s="166"/>
      <c r="L444" s="171"/>
      <c r="M444" s="172"/>
      <c r="N444" s="173"/>
      <c r="O444" s="173"/>
      <c r="P444" s="174">
        <f>SUM(P445:P455)</f>
        <v>0</v>
      </c>
      <c r="Q444" s="173"/>
      <c r="R444" s="174">
        <f>SUM(R445:R455)</f>
        <v>5.8472000000000003E-3</v>
      </c>
      <c r="S444" s="173"/>
      <c r="T444" s="175">
        <f>SUM(T445:T455)</f>
        <v>0</v>
      </c>
      <c r="AR444" s="176" t="s">
        <v>83</v>
      </c>
      <c r="AT444" s="177" t="s">
        <v>76</v>
      </c>
      <c r="AU444" s="177" t="s">
        <v>8</v>
      </c>
      <c r="AY444" s="176" t="s">
        <v>131</v>
      </c>
      <c r="BK444" s="178">
        <f>SUM(BK445:BK455)</f>
        <v>0</v>
      </c>
    </row>
    <row r="445" spans="1:65" s="2" customFormat="1" ht="21.75" customHeight="1">
      <c r="A445" s="33"/>
      <c r="B445" s="34"/>
      <c r="C445" s="181" t="s">
        <v>960</v>
      </c>
      <c r="D445" s="181" t="s">
        <v>133</v>
      </c>
      <c r="E445" s="182" t="s">
        <v>961</v>
      </c>
      <c r="F445" s="183" t="s">
        <v>962</v>
      </c>
      <c r="G445" s="184" t="s">
        <v>158</v>
      </c>
      <c r="H445" s="185">
        <v>0.88</v>
      </c>
      <c r="I445" s="186"/>
      <c r="J445" s="187">
        <f>ROUND(I445*H445,0)</f>
        <v>0</v>
      </c>
      <c r="K445" s="188"/>
      <c r="L445" s="38"/>
      <c r="M445" s="189" t="s">
        <v>1</v>
      </c>
      <c r="N445" s="190" t="s">
        <v>42</v>
      </c>
      <c r="O445" s="70"/>
      <c r="P445" s="191">
        <f>O445*H445</f>
        <v>0</v>
      </c>
      <c r="Q445" s="191">
        <v>1.3999999999999999E-4</v>
      </c>
      <c r="R445" s="191">
        <f>Q445*H445</f>
        <v>1.2319999999999999E-4</v>
      </c>
      <c r="S445" s="191">
        <v>0</v>
      </c>
      <c r="T445" s="192">
        <f>S445*H445</f>
        <v>0</v>
      </c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R445" s="193" t="s">
        <v>219</v>
      </c>
      <c r="AT445" s="193" t="s">
        <v>133</v>
      </c>
      <c r="AU445" s="193" t="s">
        <v>83</v>
      </c>
      <c r="AY445" s="16" t="s">
        <v>131</v>
      </c>
      <c r="BE445" s="194">
        <f>IF(N445="základní",J445,0)</f>
        <v>0</v>
      </c>
      <c r="BF445" s="194">
        <f>IF(N445="snížená",J445,0)</f>
        <v>0</v>
      </c>
      <c r="BG445" s="194">
        <f>IF(N445="zákl. přenesená",J445,0)</f>
        <v>0</v>
      </c>
      <c r="BH445" s="194">
        <f>IF(N445="sníž. přenesená",J445,0)</f>
        <v>0</v>
      </c>
      <c r="BI445" s="194">
        <f>IF(N445="nulová",J445,0)</f>
        <v>0</v>
      </c>
      <c r="BJ445" s="16" t="s">
        <v>8</v>
      </c>
      <c r="BK445" s="194">
        <f>ROUND(I445*H445,0)</f>
        <v>0</v>
      </c>
      <c r="BL445" s="16" t="s">
        <v>219</v>
      </c>
      <c r="BM445" s="193" t="s">
        <v>963</v>
      </c>
    </row>
    <row r="446" spans="1:65" s="13" customFormat="1" ht="11.25">
      <c r="B446" s="195"/>
      <c r="C446" s="196"/>
      <c r="D446" s="197" t="s">
        <v>139</v>
      </c>
      <c r="E446" s="198" t="s">
        <v>1</v>
      </c>
      <c r="F446" s="199" t="s">
        <v>964</v>
      </c>
      <c r="G446" s="196"/>
      <c r="H446" s="200">
        <v>0.88</v>
      </c>
      <c r="I446" s="201"/>
      <c r="J446" s="196"/>
      <c r="K446" s="196"/>
      <c r="L446" s="202"/>
      <c r="M446" s="203"/>
      <c r="N446" s="204"/>
      <c r="O446" s="204"/>
      <c r="P446" s="204"/>
      <c r="Q446" s="204"/>
      <c r="R446" s="204"/>
      <c r="S446" s="204"/>
      <c r="T446" s="205"/>
      <c r="AT446" s="206" t="s">
        <v>139</v>
      </c>
      <c r="AU446" s="206" t="s">
        <v>83</v>
      </c>
      <c r="AV446" s="13" t="s">
        <v>83</v>
      </c>
      <c r="AW446" s="13" t="s">
        <v>33</v>
      </c>
      <c r="AX446" s="13" t="s">
        <v>77</v>
      </c>
      <c r="AY446" s="206" t="s">
        <v>131</v>
      </c>
    </row>
    <row r="447" spans="1:65" s="2" customFormat="1" ht="21.75" customHeight="1">
      <c r="A447" s="33"/>
      <c r="B447" s="34"/>
      <c r="C447" s="181" t="s">
        <v>965</v>
      </c>
      <c r="D447" s="181" t="s">
        <v>133</v>
      </c>
      <c r="E447" s="182" t="s">
        <v>966</v>
      </c>
      <c r="F447" s="183" t="s">
        <v>967</v>
      </c>
      <c r="G447" s="184" t="s">
        <v>158</v>
      </c>
      <c r="H447" s="185">
        <v>7.92</v>
      </c>
      <c r="I447" s="186"/>
      <c r="J447" s="187">
        <f>ROUND(I447*H447,0)</f>
        <v>0</v>
      </c>
      <c r="K447" s="188"/>
      <c r="L447" s="38"/>
      <c r="M447" s="189" t="s">
        <v>1</v>
      </c>
      <c r="N447" s="190" t="s">
        <v>42</v>
      </c>
      <c r="O447" s="70"/>
      <c r="P447" s="191">
        <f>O447*H447</f>
        <v>0</v>
      </c>
      <c r="Q447" s="191">
        <v>0</v>
      </c>
      <c r="R447" s="191">
        <f>Q447*H447</f>
        <v>0</v>
      </c>
      <c r="S447" s="191">
        <v>0</v>
      </c>
      <c r="T447" s="192">
        <f>S447*H447</f>
        <v>0</v>
      </c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R447" s="193" t="s">
        <v>219</v>
      </c>
      <c r="AT447" s="193" t="s">
        <v>133</v>
      </c>
      <c r="AU447" s="193" t="s">
        <v>83</v>
      </c>
      <c r="AY447" s="16" t="s">
        <v>131</v>
      </c>
      <c r="BE447" s="194">
        <f>IF(N447="základní",J447,0)</f>
        <v>0</v>
      </c>
      <c r="BF447" s="194">
        <f>IF(N447="snížená",J447,0)</f>
        <v>0</v>
      </c>
      <c r="BG447" s="194">
        <f>IF(N447="zákl. přenesená",J447,0)</f>
        <v>0</v>
      </c>
      <c r="BH447" s="194">
        <f>IF(N447="sníž. přenesená",J447,0)</f>
        <v>0</v>
      </c>
      <c r="BI447" s="194">
        <f>IF(N447="nulová",J447,0)</f>
        <v>0</v>
      </c>
      <c r="BJ447" s="16" t="s">
        <v>8</v>
      </c>
      <c r="BK447" s="194">
        <f>ROUND(I447*H447,0)</f>
        <v>0</v>
      </c>
      <c r="BL447" s="16" t="s">
        <v>219</v>
      </c>
      <c r="BM447" s="193" t="s">
        <v>968</v>
      </c>
    </row>
    <row r="448" spans="1:65" s="13" customFormat="1" ht="11.25">
      <c r="B448" s="195"/>
      <c r="C448" s="196"/>
      <c r="D448" s="197" t="s">
        <v>139</v>
      </c>
      <c r="E448" s="198" t="s">
        <v>1</v>
      </c>
      <c r="F448" s="199" t="s">
        <v>969</v>
      </c>
      <c r="G448" s="196"/>
      <c r="H448" s="200">
        <v>7.92</v>
      </c>
      <c r="I448" s="201"/>
      <c r="J448" s="196"/>
      <c r="K448" s="196"/>
      <c r="L448" s="202"/>
      <c r="M448" s="203"/>
      <c r="N448" s="204"/>
      <c r="O448" s="204"/>
      <c r="P448" s="204"/>
      <c r="Q448" s="204"/>
      <c r="R448" s="204"/>
      <c r="S448" s="204"/>
      <c r="T448" s="205"/>
      <c r="AT448" s="206" t="s">
        <v>139</v>
      </c>
      <c r="AU448" s="206" t="s">
        <v>83</v>
      </c>
      <c r="AV448" s="13" t="s">
        <v>83</v>
      </c>
      <c r="AW448" s="13" t="s">
        <v>33</v>
      </c>
      <c r="AX448" s="13" t="s">
        <v>77</v>
      </c>
      <c r="AY448" s="206" t="s">
        <v>131</v>
      </c>
    </row>
    <row r="449" spans="1:65" s="2" customFormat="1" ht="21.75" customHeight="1">
      <c r="A449" s="33"/>
      <c r="B449" s="34"/>
      <c r="C449" s="181" t="s">
        <v>970</v>
      </c>
      <c r="D449" s="181" t="s">
        <v>133</v>
      </c>
      <c r="E449" s="182" t="s">
        <v>971</v>
      </c>
      <c r="F449" s="183" t="s">
        <v>972</v>
      </c>
      <c r="G449" s="184" t="s">
        <v>158</v>
      </c>
      <c r="H449" s="185">
        <v>7.92</v>
      </c>
      <c r="I449" s="186"/>
      <c r="J449" s="187">
        <f>ROUND(I449*H449,0)</f>
        <v>0</v>
      </c>
      <c r="K449" s="188"/>
      <c r="L449" s="38"/>
      <c r="M449" s="189" t="s">
        <v>1</v>
      </c>
      <c r="N449" s="190" t="s">
        <v>42</v>
      </c>
      <c r="O449" s="70"/>
      <c r="P449" s="191">
        <f>O449*H449</f>
        <v>0</v>
      </c>
      <c r="Q449" s="191">
        <v>1E-4</v>
      </c>
      <c r="R449" s="191">
        <f>Q449*H449</f>
        <v>7.9200000000000006E-4</v>
      </c>
      <c r="S449" s="191">
        <v>0</v>
      </c>
      <c r="T449" s="192">
        <f>S449*H449</f>
        <v>0</v>
      </c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R449" s="193" t="s">
        <v>219</v>
      </c>
      <c r="AT449" s="193" t="s">
        <v>133</v>
      </c>
      <c r="AU449" s="193" t="s">
        <v>83</v>
      </c>
      <c r="AY449" s="16" t="s">
        <v>131</v>
      </c>
      <c r="BE449" s="194">
        <f>IF(N449="základní",J449,0)</f>
        <v>0</v>
      </c>
      <c r="BF449" s="194">
        <f>IF(N449="snížená",J449,0)</f>
        <v>0</v>
      </c>
      <c r="BG449" s="194">
        <f>IF(N449="zákl. přenesená",J449,0)</f>
        <v>0</v>
      </c>
      <c r="BH449" s="194">
        <f>IF(N449="sníž. přenesená",J449,0)</f>
        <v>0</v>
      </c>
      <c r="BI449" s="194">
        <f>IF(N449="nulová",J449,0)</f>
        <v>0</v>
      </c>
      <c r="BJ449" s="16" t="s">
        <v>8</v>
      </c>
      <c r="BK449" s="194">
        <f>ROUND(I449*H449,0)</f>
        <v>0</v>
      </c>
      <c r="BL449" s="16" t="s">
        <v>219</v>
      </c>
      <c r="BM449" s="193" t="s">
        <v>973</v>
      </c>
    </row>
    <row r="450" spans="1:65" s="2" customFormat="1" ht="21.75" customHeight="1">
      <c r="A450" s="33"/>
      <c r="B450" s="34"/>
      <c r="C450" s="181" t="s">
        <v>974</v>
      </c>
      <c r="D450" s="181" t="s">
        <v>133</v>
      </c>
      <c r="E450" s="182" t="s">
        <v>975</v>
      </c>
      <c r="F450" s="183" t="s">
        <v>976</v>
      </c>
      <c r="G450" s="184" t="s">
        <v>203</v>
      </c>
      <c r="H450" s="185">
        <v>3</v>
      </c>
      <c r="I450" s="186"/>
      <c r="J450" s="187">
        <f>ROUND(I450*H450,0)</f>
        <v>0</v>
      </c>
      <c r="K450" s="188"/>
      <c r="L450" s="38"/>
      <c r="M450" s="189" t="s">
        <v>1</v>
      </c>
      <c r="N450" s="190" t="s">
        <v>42</v>
      </c>
      <c r="O450" s="70"/>
      <c r="P450" s="191">
        <f>O450*H450</f>
        <v>0</v>
      </c>
      <c r="Q450" s="191">
        <v>1.0000000000000001E-5</v>
      </c>
      <c r="R450" s="191">
        <f>Q450*H450</f>
        <v>3.0000000000000004E-5</v>
      </c>
      <c r="S450" s="191">
        <v>0</v>
      </c>
      <c r="T450" s="192">
        <f>S450*H450</f>
        <v>0</v>
      </c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R450" s="193" t="s">
        <v>219</v>
      </c>
      <c r="AT450" s="193" t="s">
        <v>133</v>
      </c>
      <c r="AU450" s="193" t="s">
        <v>83</v>
      </c>
      <c r="AY450" s="16" t="s">
        <v>131</v>
      </c>
      <c r="BE450" s="194">
        <f>IF(N450="základní",J450,0)</f>
        <v>0</v>
      </c>
      <c r="BF450" s="194">
        <f>IF(N450="snížená",J450,0)</f>
        <v>0</v>
      </c>
      <c r="BG450" s="194">
        <f>IF(N450="zákl. přenesená",J450,0)</f>
        <v>0</v>
      </c>
      <c r="BH450" s="194">
        <f>IF(N450="sníž. přenesená",J450,0)</f>
        <v>0</v>
      </c>
      <c r="BI450" s="194">
        <f>IF(N450="nulová",J450,0)</f>
        <v>0</v>
      </c>
      <c r="BJ450" s="16" t="s">
        <v>8</v>
      </c>
      <c r="BK450" s="194">
        <f>ROUND(I450*H450,0)</f>
        <v>0</v>
      </c>
      <c r="BL450" s="16" t="s">
        <v>219</v>
      </c>
      <c r="BM450" s="193" t="s">
        <v>977</v>
      </c>
    </row>
    <row r="451" spans="1:65" s="13" customFormat="1" ht="11.25">
      <c r="B451" s="195"/>
      <c r="C451" s="196"/>
      <c r="D451" s="197" t="s">
        <v>139</v>
      </c>
      <c r="E451" s="198" t="s">
        <v>1</v>
      </c>
      <c r="F451" s="199" t="s">
        <v>978</v>
      </c>
      <c r="G451" s="196"/>
      <c r="H451" s="200">
        <v>3</v>
      </c>
      <c r="I451" s="201"/>
      <c r="J451" s="196"/>
      <c r="K451" s="196"/>
      <c r="L451" s="202"/>
      <c r="M451" s="203"/>
      <c r="N451" s="204"/>
      <c r="O451" s="204"/>
      <c r="P451" s="204"/>
      <c r="Q451" s="204"/>
      <c r="R451" s="204"/>
      <c r="S451" s="204"/>
      <c r="T451" s="205"/>
      <c r="AT451" s="206" t="s">
        <v>139</v>
      </c>
      <c r="AU451" s="206" t="s">
        <v>83</v>
      </c>
      <c r="AV451" s="13" t="s">
        <v>83</v>
      </c>
      <c r="AW451" s="13" t="s">
        <v>33</v>
      </c>
      <c r="AX451" s="13" t="s">
        <v>77</v>
      </c>
      <c r="AY451" s="206" t="s">
        <v>131</v>
      </c>
    </row>
    <row r="452" spans="1:65" s="2" customFormat="1" ht="21.75" customHeight="1">
      <c r="A452" s="33"/>
      <c r="B452" s="34"/>
      <c r="C452" s="181" t="s">
        <v>979</v>
      </c>
      <c r="D452" s="181" t="s">
        <v>133</v>
      </c>
      <c r="E452" s="182" t="s">
        <v>980</v>
      </c>
      <c r="F452" s="183" t="s">
        <v>981</v>
      </c>
      <c r="G452" s="184" t="s">
        <v>158</v>
      </c>
      <c r="H452" s="185">
        <v>7.92</v>
      </c>
      <c r="I452" s="186"/>
      <c r="J452" s="187">
        <f>ROUND(I452*H452,0)</f>
        <v>0</v>
      </c>
      <c r="K452" s="188"/>
      <c r="L452" s="38"/>
      <c r="M452" s="189" t="s">
        <v>1</v>
      </c>
      <c r="N452" s="190" t="s">
        <v>42</v>
      </c>
      <c r="O452" s="70"/>
      <c r="P452" s="191">
        <f>O452*H452</f>
        <v>0</v>
      </c>
      <c r="Q452" s="191">
        <v>1.7000000000000001E-4</v>
      </c>
      <c r="R452" s="191">
        <f>Q452*H452</f>
        <v>1.3464E-3</v>
      </c>
      <c r="S452" s="191">
        <v>0</v>
      </c>
      <c r="T452" s="192">
        <f>S452*H452</f>
        <v>0</v>
      </c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R452" s="193" t="s">
        <v>219</v>
      </c>
      <c r="AT452" s="193" t="s">
        <v>133</v>
      </c>
      <c r="AU452" s="193" t="s">
        <v>83</v>
      </c>
      <c r="AY452" s="16" t="s">
        <v>131</v>
      </c>
      <c r="BE452" s="194">
        <f>IF(N452="základní",J452,0)</f>
        <v>0</v>
      </c>
      <c r="BF452" s="194">
        <f>IF(N452="snížená",J452,0)</f>
        <v>0</v>
      </c>
      <c r="BG452" s="194">
        <f>IF(N452="zákl. přenesená",J452,0)</f>
        <v>0</v>
      </c>
      <c r="BH452" s="194">
        <f>IF(N452="sníž. přenesená",J452,0)</f>
        <v>0</v>
      </c>
      <c r="BI452" s="194">
        <f>IF(N452="nulová",J452,0)</f>
        <v>0</v>
      </c>
      <c r="BJ452" s="16" t="s">
        <v>8</v>
      </c>
      <c r="BK452" s="194">
        <f>ROUND(I452*H452,0)</f>
        <v>0</v>
      </c>
      <c r="BL452" s="16" t="s">
        <v>219</v>
      </c>
      <c r="BM452" s="193" t="s">
        <v>982</v>
      </c>
    </row>
    <row r="453" spans="1:65" s="2" customFormat="1" ht="21.75" customHeight="1">
      <c r="A453" s="33"/>
      <c r="B453" s="34"/>
      <c r="C453" s="181" t="s">
        <v>983</v>
      </c>
      <c r="D453" s="181" t="s">
        <v>133</v>
      </c>
      <c r="E453" s="182" t="s">
        <v>984</v>
      </c>
      <c r="F453" s="183" t="s">
        <v>985</v>
      </c>
      <c r="G453" s="184" t="s">
        <v>203</v>
      </c>
      <c r="H453" s="185">
        <v>3</v>
      </c>
      <c r="I453" s="186"/>
      <c r="J453" s="187">
        <f>ROUND(I453*H453,0)</f>
        <v>0</v>
      </c>
      <c r="K453" s="188"/>
      <c r="L453" s="38"/>
      <c r="M453" s="189" t="s">
        <v>1</v>
      </c>
      <c r="N453" s="190" t="s">
        <v>42</v>
      </c>
      <c r="O453" s="70"/>
      <c r="P453" s="191">
        <f>O453*H453</f>
        <v>0</v>
      </c>
      <c r="Q453" s="191">
        <v>2.0000000000000002E-5</v>
      </c>
      <c r="R453" s="191">
        <f>Q453*H453</f>
        <v>6.0000000000000008E-5</v>
      </c>
      <c r="S453" s="191">
        <v>0</v>
      </c>
      <c r="T453" s="192">
        <f>S453*H453</f>
        <v>0</v>
      </c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R453" s="193" t="s">
        <v>219</v>
      </c>
      <c r="AT453" s="193" t="s">
        <v>133</v>
      </c>
      <c r="AU453" s="193" t="s">
        <v>83</v>
      </c>
      <c r="AY453" s="16" t="s">
        <v>131</v>
      </c>
      <c r="BE453" s="194">
        <f>IF(N453="základní",J453,0)</f>
        <v>0</v>
      </c>
      <c r="BF453" s="194">
        <f>IF(N453="snížená",J453,0)</f>
        <v>0</v>
      </c>
      <c r="BG453" s="194">
        <f>IF(N453="zákl. přenesená",J453,0)</f>
        <v>0</v>
      </c>
      <c r="BH453" s="194">
        <f>IF(N453="sníž. přenesená",J453,0)</f>
        <v>0</v>
      </c>
      <c r="BI453" s="194">
        <f>IF(N453="nulová",J453,0)</f>
        <v>0</v>
      </c>
      <c r="BJ453" s="16" t="s">
        <v>8</v>
      </c>
      <c r="BK453" s="194">
        <f>ROUND(I453*H453,0)</f>
        <v>0</v>
      </c>
      <c r="BL453" s="16" t="s">
        <v>219</v>
      </c>
      <c r="BM453" s="193" t="s">
        <v>986</v>
      </c>
    </row>
    <row r="454" spans="1:65" s="2" customFormat="1" ht="21.75" customHeight="1">
      <c r="A454" s="33"/>
      <c r="B454" s="34"/>
      <c r="C454" s="181" t="s">
        <v>987</v>
      </c>
      <c r="D454" s="181" t="s">
        <v>133</v>
      </c>
      <c r="E454" s="182" t="s">
        <v>988</v>
      </c>
      <c r="F454" s="183" t="s">
        <v>989</v>
      </c>
      <c r="G454" s="184" t="s">
        <v>158</v>
      </c>
      <c r="H454" s="185">
        <v>7.92</v>
      </c>
      <c r="I454" s="186"/>
      <c r="J454" s="187">
        <f>ROUND(I454*H454,0)</f>
        <v>0</v>
      </c>
      <c r="K454" s="188"/>
      <c r="L454" s="38"/>
      <c r="M454" s="189" t="s">
        <v>1</v>
      </c>
      <c r="N454" s="190" t="s">
        <v>42</v>
      </c>
      <c r="O454" s="70"/>
      <c r="P454" s="191">
        <f>O454*H454</f>
        <v>0</v>
      </c>
      <c r="Q454" s="191">
        <v>4.2999999999999999E-4</v>
      </c>
      <c r="R454" s="191">
        <f>Q454*H454</f>
        <v>3.4055999999999999E-3</v>
      </c>
      <c r="S454" s="191">
        <v>0</v>
      </c>
      <c r="T454" s="192">
        <f>S454*H454</f>
        <v>0</v>
      </c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R454" s="193" t="s">
        <v>219</v>
      </c>
      <c r="AT454" s="193" t="s">
        <v>133</v>
      </c>
      <c r="AU454" s="193" t="s">
        <v>83</v>
      </c>
      <c r="AY454" s="16" t="s">
        <v>131</v>
      </c>
      <c r="BE454" s="194">
        <f>IF(N454="základní",J454,0)</f>
        <v>0</v>
      </c>
      <c r="BF454" s="194">
        <f>IF(N454="snížená",J454,0)</f>
        <v>0</v>
      </c>
      <c r="BG454" s="194">
        <f>IF(N454="zákl. přenesená",J454,0)</f>
        <v>0</v>
      </c>
      <c r="BH454" s="194">
        <f>IF(N454="sníž. přenesená",J454,0)</f>
        <v>0</v>
      </c>
      <c r="BI454" s="194">
        <f>IF(N454="nulová",J454,0)</f>
        <v>0</v>
      </c>
      <c r="BJ454" s="16" t="s">
        <v>8</v>
      </c>
      <c r="BK454" s="194">
        <f>ROUND(I454*H454,0)</f>
        <v>0</v>
      </c>
      <c r="BL454" s="16" t="s">
        <v>219</v>
      </c>
      <c r="BM454" s="193" t="s">
        <v>990</v>
      </c>
    </row>
    <row r="455" spans="1:65" s="2" customFormat="1" ht="21.75" customHeight="1">
      <c r="A455" s="33"/>
      <c r="B455" s="34"/>
      <c r="C455" s="181" t="s">
        <v>991</v>
      </c>
      <c r="D455" s="181" t="s">
        <v>133</v>
      </c>
      <c r="E455" s="182" t="s">
        <v>992</v>
      </c>
      <c r="F455" s="183" t="s">
        <v>993</v>
      </c>
      <c r="G455" s="184" t="s">
        <v>203</v>
      </c>
      <c r="H455" s="185">
        <v>3</v>
      </c>
      <c r="I455" s="186"/>
      <c r="J455" s="187">
        <f>ROUND(I455*H455,0)</f>
        <v>0</v>
      </c>
      <c r="K455" s="188"/>
      <c r="L455" s="38"/>
      <c r="M455" s="189" t="s">
        <v>1</v>
      </c>
      <c r="N455" s="190" t="s">
        <v>42</v>
      </c>
      <c r="O455" s="70"/>
      <c r="P455" s="191">
        <f>O455*H455</f>
        <v>0</v>
      </c>
      <c r="Q455" s="191">
        <v>3.0000000000000001E-5</v>
      </c>
      <c r="R455" s="191">
        <f>Q455*H455</f>
        <v>9.0000000000000006E-5</v>
      </c>
      <c r="S455" s="191">
        <v>0</v>
      </c>
      <c r="T455" s="192">
        <f>S455*H455</f>
        <v>0</v>
      </c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R455" s="193" t="s">
        <v>219</v>
      </c>
      <c r="AT455" s="193" t="s">
        <v>133</v>
      </c>
      <c r="AU455" s="193" t="s">
        <v>83</v>
      </c>
      <c r="AY455" s="16" t="s">
        <v>131</v>
      </c>
      <c r="BE455" s="194">
        <f>IF(N455="základní",J455,0)</f>
        <v>0</v>
      </c>
      <c r="BF455" s="194">
        <f>IF(N455="snížená",J455,0)</f>
        <v>0</v>
      </c>
      <c r="BG455" s="194">
        <f>IF(N455="zákl. přenesená",J455,0)</f>
        <v>0</v>
      </c>
      <c r="BH455" s="194">
        <f>IF(N455="sníž. přenesená",J455,0)</f>
        <v>0</v>
      </c>
      <c r="BI455" s="194">
        <f>IF(N455="nulová",J455,0)</f>
        <v>0</v>
      </c>
      <c r="BJ455" s="16" t="s">
        <v>8</v>
      </c>
      <c r="BK455" s="194">
        <f>ROUND(I455*H455,0)</f>
        <v>0</v>
      </c>
      <c r="BL455" s="16" t="s">
        <v>219</v>
      </c>
      <c r="BM455" s="193" t="s">
        <v>994</v>
      </c>
    </row>
    <row r="456" spans="1:65" s="12" customFormat="1" ht="22.9" customHeight="1">
      <c r="B456" s="165"/>
      <c r="C456" s="166"/>
      <c r="D456" s="167" t="s">
        <v>76</v>
      </c>
      <c r="E456" s="179" t="s">
        <v>995</v>
      </c>
      <c r="F456" s="179" t="s">
        <v>996</v>
      </c>
      <c r="G456" s="166"/>
      <c r="H456" s="166"/>
      <c r="I456" s="169"/>
      <c r="J456" s="180">
        <f>BK456</f>
        <v>0</v>
      </c>
      <c r="K456" s="166"/>
      <c r="L456" s="171"/>
      <c r="M456" s="172"/>
      <c r="N456" s="173"/>
      <c r="O456" s="173"/>
      <c r="P456" s="174">
        <f>SUM(P457:P479)</f>
        <v>0</v>
      </c>
      <c r="Q456" s="173"/>
      <c r="R456" s="174">
        <f>SUM(R457:R479)</f>
        <v>8.5492000000000012E-2</v>
      </c>
      <c r="S456" s="173"/>
      <c r="T456" s="175">
        <f>SUM(T457:T479)</f>
        <v>1.7246540000000001E-2</v>
      </c>
      <c r="AR456" s="176" t="s">
        <v>83</v>
      </c>
      <c r="AT456" s="177" t="s">
        <v>76</v>
      </c>
      <c r="AU456" s="177" t="s">
        <v>8</v>
      </c>
      <c r="AY456" s="176" t="s">
        <v>131</v>
      </c>
      <c r="BK456" s="178">
        <f>SUM(BK457:BK479)</f>
        <v>0</v>
      </c>
    </row>
    <row r="457" spans="1:65" s="2" customFormat="1" ht="16.5" customHeight="1">
      <c r="A457" s="33"/>
      <c r="B457" s="34"/>
      <c r="C457" s="181" t="s">
        <v>997</v>
      </c>
      <c r="D457" s="181" t="s">
        <v>133</v>
      </c>
      <c r="E457" s="182" t="s">
        <v>998</v>
      </c>
      <c r="F457" s="183" t="s">
        <v>999</v>
      </c>
      <c r="G457" s="184" t="s">
        <v>158</v>
      </c>
      <c r="H457" s="185">
        <v>55.634</v>
      </c>
      <c r="I457" s="186"/>
      <c r="J457" s="187">
        <f>ROUND(I457*H457,0)</f>
        <v>0</v>
      </c>
      <c r="K457" s="188"/>
      <c r="L457" s="38"/>
      <c r="M457" s="189" t="s">
        <v>1</v>
      </c>
      <c r="N457" s="190" t="s">
        <v>42</v>
      </c>
      <c r="O457" s="70"/>
      <c r="P457" s="191">
        <f>O457*H457</f>
        <v>0</v>
      </c>
      <c r="Q457" s="191">
        <v>1E-3</v>
      </c>
      <c r="R457" s="191">
        <f>Q457*H457</f>
        <v>5.5634000000000003E-2</v>
      </c>
      <c r="S457" s="191">
        <v>3.1E-4</v>
      </c>
      <c r="T457" s="192">
        <f>S457*H457</f>
        <v>1.7246540000000001E-2</v>
      </c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R457" s="193" t="s">
        <v>219</v>
      </c>
      <c r="AT457" s="193" t="s">
        <v>133</v>
      </c>
      <c r="AU457" s="193" t="s">
        <v>83</v>
      </c>
      <c r="AY457" s="16" t="s">
        <v>131</v>
      </c>
      <c r="BE457" s="194">
        <f>IF(N457="základní",J457,0)</f>
        <v>0</v>
      </c>
      <c r="BF457" s="194">
        <f>IF(N457="snížená",J457,0)</f>
        <v>0</v>
      </c>
      <c r="BG457" s="194">
        <f>IF(N457="zákl. přenesená",J457,0)</f>
        <v>0</v>
      </c>
      <c r="BH457" s="194">
        <f>IF(N457="sníž. přenesená",J457,0)</f>
        <v>0</v>
      </c>
      <c r="BI457" s="194">
        <f>IF(N457="nulová",J457,0)</f>
        <v>0</v>
      </c>
      <c r="BJ457" s="16" t="s">
        <v>8</v>
      </c>
      <c r="BK457" s="194">
        <f>ROUND(I457*H457,0)</f>
        <v>0</v>
      </c>
      <c r="BL457" s="16" t="s">
        <v>219</v>
      </c>
      <c r="BM457" s="193" t="s">
        <v>1000</v>
      </c>
    </row>
    <row r="458" spans="1:65" s="13" customFormat="1" ht="33.75">
      <c r="B458" s="195"/>
      <c r="C458" s="196"/>
      <c r="D458" s="197" t="s">
        <v>139</v>
      </c>
      <c r="E458" s="198" t="s">
        <v>1</v>
      </c>
      <c r="F458" s="199" t="s">
        <v>1001</v>
      </c>
      <c r="G458" s="196"/>
      <c r="H458" s="200">
        <v>34.734000000000002</v>
      </c>
      <c r="I458" s="201"/>
      <c r="J458" s="196"/>
      <c r="K458" s="196"/>
      <c r="L458" s="202"/>
      <c r="M458" s="203"/>
      <c r="N458" s="204"/>
      <c r="O458" s="204"/>
      <c r="P458" s="204"/>
      <c r="Q458" s="204"/>
      <c r="R458" s="204"/>
      <c r="S458" s="204"/>
      <c r="T458" s="205"/>
      <c r="AT458" s="206" t="s">
        <v>139</v>
      </c>
      <c r="AU458" s="206" t="s">
        <v>83</v>
      </c>
      <c r="AV458" s="13" t="s">
        <v>83</v>
      </c>
      <c r="AW458" s="13" t="s">
        <v>33</v>
      </c>
      <c r="AX458" s="13" t="s">
        <v>77</v>
      </c>
      <c r="AY458" s="206" t="s">
        <v>131</v>
      </c>
    </row>
    <row r="459" spans="1:65" s="13" customFormat="1" ht="11.25">
      <c r="B459" s="195"/>
      <c r="C459" s="196"/>
      <c r="D459" s="197" t="s">
        <v>139</v>
      </c>
      <c r="E459" s="198" t="s">
        <v>1</v>
      </c>
      <c r="F459" s="199" t="s">
        <v>1002</v>
      </c>
      <c r="G459" s="196"/>
      <c r="H459" s="200">
        <v>20.9</v>
      </c>
      <c r="I459" s="201"/>
      <c r="J459" s="196"/>
      <c r="K459" s="196"/>
      <c r="L459" s="202"/>
      <c r="M459" s="203"/>
      <c r="N459" s="204"/>
      <c r="O459" s="204"/>
      <c r="P459" s="204"/>
      <c r="Q459" s="204"/>
      <c r="R459" s="204"/>
      <c r="S459" s="204"/>
      <c r="T459" s="205"/>
      <c r="AT459" s="206" t="s">
        <v>139</v>
      </c>
      <c r="AU459" s="206" t="s">
        <v>83</v>
      </c>
      <c r="AV459" s="13" t="s">
        <v>83</v>
      </c>
      <c r="AW459" s="13" t="s">
        <v>33</v>
      </c>
      <c r="AX459" s="13" t="s">
        <v>77</v>
      </c>
      <c r="AY459" s="206" t="s">
        <v>131</v>
      </c>
    </row>
    <row r="460" spans="1:65" s="2" customFormat="1" ht="21.75" customHeight="1">
      <c r="A460" s="33"/>
      <c r="B460" s="34"/>
      <c r="C460" s="181" t="s">
        <v>1003</v>
      </c>
      <c r="D460" s="181" t="s">
        <v>133</v>
      </c>
      <c r="E460" s="182" t="s">
        <v>1004</v>
      </c>
      <c r="F460" s="183" t="s">
        <v>1005</v>
      </c>
      <c r="G460" s="184" t="s">
        <v>158</v>
      </c>
      <c r="H460" s="185">
        <v>6.5</v>
      </c>
      <c r="I460" s="186"/>
      <c r="J460" s="187">
        <f>ROUND(I460*H460,0)</f>
        <v>0</v>
      </c>
      <c r="K460" s="188"/>
      <c r="L460" s="38"/>
      <c r="M460" s="189" t="s">
        <v>1</v>
      </c>
      <c r="N460" s="190" t="s">
        <v>42</v>
      </c>
      <c r="O460" s="70"/>
      <c r="P460" s="191">
        <f>O460*H460</f>
        <v>0</v>
      </c>
      <c r="Q460" s="191">
        <v>0</v>
      </c>
      <c r="R460" s="191">
        <f>Q460*H460</f>
        <v>0</v>
      </c>
      <c r="S460" s="191">
        <v>0</v>
      </c>
      <c r="T460" s="192">
        <f>S460*H460</f>
        <v>0</v>
      </c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R460" s="193" t="s">
        <v>219</v>
      </c>
      <c r="AT460" s="193" t="s">
        <v>133</v>
      </c>
      <c r="AU460" s="193" t="s">
        <v>83</v>
      </c>
      <c r="AY460" s="16" t="s">
        <v>131</v>
      </c>
      <c r="BE460" s="194">
        <f>IF(N460="základní",J460,0)</f>
        <v>0</v>
      </c>
      <c r="BF460" s="194">
        <f>IF(N460="snížená",J460,0)</f>
        <v>0</v>
      </c>
      <c r="BG460" s="194">
        <f>IF(N460="zákl. přenesená",J460,0)</f>
        <v>0</v>
      </c>
      <c r="BH460" s="194">
        <f>IF(N460="sníž. přenesená",J460,0)</f>
        <v>0</v>
      </c>
      <c r="BI460" s="194">
        <f>IF(N460="nulová",J460,0)</f>
        <v>0</v>
      </c>
      <c r="BJ460" s="16" t="s">
        <v>8</v>
      </c>
      <c r="BK460" s="194">
        <f>ROUND(I460*H460,0)</f>
        <v>0</v>
      </c>
      <c r="BL460" s="16" t="s">
        <v>219</v>
      </c>
      <c r="BM460" s="193" t="s">
        <v>1006</v>
      </c>
    </row>
    <row r="461" spans="1:65" s="13" customFormat="1" ht="11.25">
      <c r="B461" s="195"/>
      <c r="C461" s="196"/>
      <c r="D461" s="197" t="s">
        <v>139</v>
      </c>
      <c r="E461" s="198" t="s">
        <v>1</v>
      </c>
      <c r="F461" s="199" t="s">
        <v>1007</v>
      </c>
      <c r="G461" s="196"/>
      <c r="H461" s="200">
        <v>6.5</v>
      </c>
      <c r="I461" s="201"/>
      <c r="J461" s="196"/>
      <c r="K461" s="196"/>
      <c r="L461" s="202"/>
      <c r="M461" s="203"/>
      <c r="N461" s="204"/>
      <c r="O461" s="204"/>
      <c r="P461" s="204"/>
      <c r="Q461" s="204"/>
      <c r="R461" s="204"/>
      <c r="S461" s="204"/>
      <c r="T461" s="205"/>
      <c r="AT461" s="206" t="s">
        <v>139</v>
      </c>
      <c r="AU461" s="206" t="s">
        <v>83</v>
      </c>
      <c r="AV461" s="13" t="s">
        <v>83</v>
      </c>
      <c r="AW461" s="13" t="s">
        <v>33</v>
      </c>
      <c r="AX461" s="13" t="s">
        <v>77</v>
      </c>
      <c r="AY461" s="206" t="s">
        <v>131</v>
      </c>
    </row>
    <row r="462" spans="1:65" s="2" customFormat="1" ht="33" customHeight="1">
      <c r="A462" s="33"/>
      <c r="B462" s="34"/>
      <c r="C462" s="181" t="s">
        <v>1008</v>
      </c>
      <c r="D462" s="181" t="s">
        <v>133</v>
      </c>
      <c r="E462" s="182" t="s">
        <v>1009</v>
      </c>
      <c r="F462" s="183" t="s">
        <v>1010</v>
      </c>
      <c r="G462" s="184" t="s">
        <v>349</v>
      </c>
      <c r="H462" s="185">
        <v>5</v>
      </c>
      <c r="I462" s="186"/>
      <c r="J462" s="187">
        <f>ROUND(I462*H462,0)</f>
        <v>0</v>
      </c>
      <c r="K462" s="188"/>
      <c r="L462" s="38"/>
      <c r="M462" s="189" t="s">
        <v>1</v>
      </c>
      <c r="N462" s="190" t="s">
        <v>42</v>
      </c>
      <c r="O462" s="70"/>
      <c r="P462" s="191">
        <f>O462*H462</f>
        <v>0</v>
      </c>
      <c r="Q462" s="191">
        <v>4.4999999999999999E-4</v>
      </c>
      <c r="R462" s="191">
        <f>Q462*H462</f>
        <v>2.2499999999999998E-3</v>
      </c>
      <c r="S462" s="191">
        <v>0</v>
      </c>
      <c r="T462" s="192">
        <f>S462*H462</f>
        <v>0</v>
      </c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R462" s="193" t="s">
        <v>219</v>
      </c>
      <c r="AT462" s="193" t="s">
        <v>133</v>
      </c>
      <c r="AU462" s="193" t="s">
        <v>83</v>
      </c>
      <c r="AY462" s="16" t="s">
        <v>131</v>
      </c>
      <c r="BE462" s="194">
        <f>IF(N462="základní",J462,0)</f>
        <v>0</v>
      </c>
      <c r="BF462" s="194">
        <f>IF(N462="snížená",J462,0)</f>
        <v>0</v>
      </c>
      <c r="BG462" s="194">
        <f>IF(N462="zákl. přenesená",J462,0)</f>
        <v>0</v>
      </c>
      <c r="BH462" s="194">
        <f>IF(N462="sníž. přenesená",J462,0)</f>
        <v>0</v>
      </c>
      <c r="BI462" s="194">
        <f>IF(N462="nulová",J462,0)</f>
        <v>0</v>
      </c>
      <c r="BJ462" s="16" t="s">
        <v>8</v>
      </c>
      <c r="BK462" s="194">
        <f>ROUND(I462*H462,0)</f>
        <v>0</v>
      </c>
      <c r="BL462" s="16" t="s">
        <v>219</v>
      </c>
      <c r="BM462" s="193" t="s">
        <v>1011</v>
      </c>
    </row>
    <row r="463" spans="1:65" s="13" customFormat="1" ht="11.25">
      <c r="B463" s="195"/>
      <c r="C463" s="196"/>
      <c r="D463" s="197" t="s">
        <v>139</v>
      </c>
      <c r="E463" s="198" t="s">
        <v>1</v>
      </c>
      <c r="F463" s="199" t="s">
        <v>1012</v>
      </c>
      <c r="G463" s="196"/>
      <c r="H463" s="200">
        <v>5</v>
      </c>
      <c r="I463" s="201"/>
      <c r="J463" s="196"/>
      <c r="K463" s="196"/>
      <c r="L463" s="202"/>
      <c r="M463" s="203"/>
      <c r="N463" s="204"/>
      <c r="O463" s="204"/>
      <c r="P463" s="204"/>
      <c r="Q463" s="204"/>
      <c r="R463" s="204"/>
      <c r="S463" s="204"/>
      <c r="T463" s="205"/>
      <c r="AT463" s="206" t="s">
        <v>139</v>
      </c>
      <c r="AU463" s="206" t="s">
        <v>83</v>
      </c>
      <c r="AV463" s="13" t="s">
        <v>83</v>
      </c>
      <c r="AW463" s="13" t="s">
        <v>33</v>
      </c>
      <c r="AX463" s="13" t="s">
        <v>77</v>
      </c>
      <c r="AY463" s="206" t="s">
        <v>131</v>
      </c>
    </row>
    <row r="464" spans="1:65" s="2" customFormat="1" ht="21.75" customHeight="1">
      <c r="A464" s="33"/>
      <c r="B464" s="34"/>
      <c r="C464" s="181" t="s">
        <v>1013</v>
      </c>
      <c r="D464" s="181" t="s">
        <v>133</v>
      </c>
      <c r="E464" s="182" t="s">
        <v>1014</v>
      </c>
      <c r="F464" s="183" t="s">
        <v>1015</v>
      </c>
      <c r="G464" s="184" t="s">
        <v>158</v>
      </c>
      <c r="H464" s="185">
        <v>66.021000000000001</v>
      </c>
      <c r="I464" s="186"/>
      <c r="J464" s="187">
        <f>ROUND(I464*H464,0)</f>
        <v>0</v>
      </c>
      <c r="K464" s="188"/>
      <c r="L464" s="38"/>
      <c r="M464" s="189" t="s">
        <v>1</v>
      </c>
      <c r="N464" s="190" t="s">
        <v>42</v>
      </c>
      <c r="O464" s="70"/>
      <c r="P464" s="191">
        <f>O464*H464</f>
        <v>0</v>
      </c>
      <c r="Q464" s="191">
        <v>0</v>
      </c>
      <c r="R464" s="191">
        <f>Q464*H464</f>
        <v>0</v>
      </c>
      <c r="S464" s="191">
        <v>0</v>
      </c>
      <c r="T464" s="192">
        <f>S464*H464</f>
        <v>0</v>
      </c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R464" s="193" t="s">
        <v>219</v>
      </c>
      <c r="AT464" s="193" t="s">
        <v>133</v>
      </c>
      <c r="AU464" s="193" t="s">
        <v>83</v>
      </c>
      <c r="AY464" s="16" t="s">
        <v>131</v>
      </c>
      <c r="BE464" s="194">
        <f>IF(N464="základní",J464,0)</f>
        <v>0</v>
      </c>
      <c r="BF464" s="194">
        <f>IF(N464="snížená",J464,0)</f>
        <v>0</v>
      </c>
      <c r="BG464" s="194">
        <f>IF(N464="zákl. přenesená",J464,0)</f>
        <v>0</v>
      </c>
      <c r="BH464" s="194">
        <f>IF(N464="sníž. přenesená",J464,0)</f>
        <v>0</v>
      </c>
      <c r="BI464" s="194">
        <f>IF(N464="nulová",J464,0)</f>
        <v>0</v>
      </c>
      <c r="BJ464" s="16" t="s">
        <v>8</v>
      </c>
      <c r="BK464" s="194">
        <f>ROUND(I464*H464,0)</f>
        <v>0</v>
      </c>
      <c r="BL464" s="16" t="s">
        <v>219</v>
      </c>
      <c r="BM464" s="193" t="s">
        <v>1016</v>
      </c>
    </row>
    <row r="465" spans="1:65" s="13" customFormat="1" ht="11.25">
      <c r="B465" s="195"/>
      <c r="C465" s="196"/>
      <c r="D465" s="197" t="s">
        <v>139</v>
      </c>
      <c r="E465" s="198" t="s">
        <v>1</v>
      </c>
      <c r="F465" s="199" t="s">
        <v>1017</v>
      </c>
      <c r="G465" s="196"/>
      <c r="H465" s="200">
        <v>42.216000000000001</v>
      </c>
      <c r="I465" s="201"/>
      <c r="J465" s="196"/>
      <c r="K465" s="196"/>
      <c r="L465" s="202"/>
      <c r="M465" s="203"/>
      <c r="N465" s="204"/>
      <c r="O465" s="204"/>
      <c r="P465" s="204"/>
      <c r="Q465" s="204"/>
      <c r="R465" s="204"/>
      <c r="S465" s="204"/>
      <c r="T465" s="205"/>
      <c r="AT465" s="206" t="s">
        <v>139</v>
      </c>
      <c r="AU465" s="206" t="s">
        <v>83</v>
      </c>
      <c r="AV465" s="13" t="s">
        <v>83</v>
      </c>
      <c r="AW465" s="13" t="s">
        <v>33</v>
      </c>
      <c r="AX465" s="13" t="s">
        <v>77</v>
      </c>
      <c r="AY465" s="206" t="s">
        <v>131</v>
      </c>
    </row>
    <row r="466" spans="1:65" s="13" customFormat="1" ht="11.25">
      <c r="B466" s="195"/>
      <c r="C466" s="196"/>
      <c r="D466" s="197" t="s">
        <v>139</v>
      </c>
      <c r="E466" s="198" t="s">
        <v>1</v>
      </c>
      <c r="F466" s="199" t="s">
        <v>1018</v>
      </c>
      <c r="G466" s="196"/>
      <c r="H466" s="200">
        <v>2.5310000000000001</v>
      </c>
      <c r="I466" s="201"/>
      <c r="J466" s="196"/>
      <c r="K466" s="196"/>
      <c r="L466" s="202"/>
      <c r="M466" s="203"/>
      <c r="N466" s="204"/>
      <c r="O466" s="204"/>
      <c r="P466" s="204"/>
      <c r="Q466" s="204"/>
      <c r="R466" s="204"/>
      <c r="S466" s="204"/>
      <c r="T466" s="205"/>
      <c r="AT466" s="206" t="s">
        <v>139</v>
      </c>
      <c r="AU466" s="206" t="s">
        <v>83</v>
      </c>
      <c r="AV466" s="13" t="s">
        <v>83</v>
      </c>
      <c r="AW466" s="13" t="s">
        <v>33</v>
      </c>
      <c r="AX466" s="13" t="s">
        <v>77</v>
      </c>
      <c r="AY466" s="206" t="s">
        <v>131</v>
      </c>
    </row>
    <row r="467" spans="1:65" s="13" customFormat="1" ht="22.5">
      <c r="B467" s="195"/>
      <c r="C467" s="196"/>
      <c r="D467" s="197" t="s">
        <v>139</v>
      </c>
      <c r="E467" s="198" t="s">
        <v>1</v>
      </c>
      <c r="F467" s="199" t="s">
        <v>1019</v>
      </c>
      <c r="G467" s="196"/>
      <c r="H467" s="200">
        <v>21.274000000000001</v>
      </c>
      <c r="I467" s="201"/>
      <c r="J467" s="196"/>
      <c r="K467" s="196"/>
      <c r="L467" s="202"/>
      <c r="M467" s="203"/>
      <c r="N467" s="204"/>
      <c r="O467" s="204"/>
      <c r="P467" s="204"/>
      <c r="Q467" s="204"/>
      <c r="R467" s="204"/>
      <c r="S467" s="204"/>
      <c r="T467" s="205"/>
      <c r="AT467" s="206" t="s">
        <v>139</v>
      </c>
      <c r="AU467" s="206" t="s">
        <v>83</v>
      </c>
      <c r="AV467" s="13" t="s">
        <v>83</v>
      </c>
      <c r="AW467" s="13" t="s">
        <v>33</v>
      </c>
      <c r="AX467" s="13" t="s">
        <v>77</v>
      </c>
      <c r="AY467" s="206" t="s">
        <v>131</v>
      </c>
    </row>
    <row r="468" spans="1:65" s="2" customFormat="1" ht="16.5" customHeight="1">
      <c r="A468" s="33"/>
      <c r="B468" s="34"/>
      <c r="C468" s="217" t="s">
        <v>1020</v>
      </c>
      <c r="D468" s="217" t="s">
        <v>430</v>
      </c>
      <c r="E468" s="218" t="s">
        <v>1021</v>
      </c>
      <c r="F468" s="219" t="s">
        <v>1022</v>
      </c>
      <c r="G468" s="220" t="s">
        <v>158</v>
      </c>
      <c r="H468" s="221">
        <v>79.224999999999994</v>
      </c>
      <c r="I468" s="222"/>
      <c r="J468" s="223">
        <f>ROUND(I468*H468,0)</f>
        <v>0</v>
      </c>
      <c r="K468" s="224"/>
      <c r="L468" s="225"/>
      <c r="M468" s="226" t="s">
        <v>1</v>
      </c>
      <c r="N468" s="227" t="s">
        <v>42</v>
      </c>
      <c r="O468" s="70"/>
      <c r="P468" s="191">
        <f>O468*H468</f>
        <v>0</v>
      </c>
      <c r="Q468" s="191">
        <v>0</v>
      </c>
      <c r="R468" s="191">
        <f>Q468*H468</f>
        <v>0</v>
      </c>
      <c r="S468" s="191">
        <v>0</v>
      </c>
      <c r="T468" s="192">
        <f>S468*H468</f>
        <v>0</v>
      </c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R468" s="193" t="s">
        <v>299</v>
      </c>
      <c r="AT468" s="193" t="s">
        <v>430</v>
      </c>
      <c r="AU468" s="193" t="s">
        <v>83</v>
      </c>
      <c r="AY468" s="16" t="s">
        <v>131</v>
      </c>
      <c r="BE468" s="194">
        <f>IF(N468="základní",J468,0)</f>
        <v>0</v>
      </c>
      <c r="BF468" s="194">
        <f>IF(N468="snížená",J468,0)</f>
        <v>0</v>
      </c>
      <c r="BG468" s="194">
        <f>IF(N468="zákl. přenesená",J468,0)</f>
        <v>0</v>
      </c>
      <c r="BH468" s="194">
        <f>IF(N468="sníž. přenesená",J468,0)</f>
        <v>0</v>
      </c>
      <c r="BI468" s="194">
        <f>IF(N468="nulová",J468,0)</f>
        <v>0</v>
      </c>
      <c r="BJ468" s="16" t="s">
        <v>8</v>
      </c>
      <c r="BK468" s="194">
        <f>ROUND(I468*H468,0)</f>
        <v>0</v>
      </c>
      <c r="BL468" s="16" t="s">
        <v>219</v>
      </c>
      <c r="BM468" s="193" t="s">
        <v>1023</v>
      </c>
    </row>
    <row r="469" spans="1:65" s="13" customFormat="1" ht="11.25">
      <c r="B469" s="195"/>
      <c r="C469" s="196"/>
      <c r="D469" s="197" t="s">
        <v>139</v>
      </c>
      <c r="E469" s="198" t="s">
        <v>1</v>
      </c>
      <c r="F469" s="199" t="s">
        <v>1024</v>
      </c>
      <c r="G469" s="196"/>
      <c r="H469" s="200">
        <v>79.224999999999994</v>
      </c>
      <c r="I469" s="201"/>
      <c r="J469" s="196"/>
      <c r="K469" s="196"/>
      <c r="L469" s="202"/>
      <c r="M469" s="203"/>
      <c r="N469" s="204"/>
      <c r="O469" s="204"/>
      <c r="P469" s="204"/>
      <c r="Q469" s="204"/>
      <c r="R469" s="204"/>
      <c r="S469" s="204"/>
      <c r="T469" s="205"/>
      <c r="AT469" s="206" t="s">
        <v>139</v>
      </c>
      <c r="AU469" s="206" t="s">
        <v>83</v>
      </c>
      <c r="AV469" s="13" t="s">
        <v>83</v>
      </c>
      <c r="AW469" s="13" t="s">
        <v>33</v>
      </c>
      <c r="AX469" s="13" t="s">
        <v>77</v>
      </c>
      <c r="AY469" s="206" t="s">
        <v>131</v>
      </c>
    </row>
    <row r="470" spans="1:65" s="2" customFormat="1" ht="33" customHeight="1">
      <c r="A470" s="33"/>
      <c r="B470" s="34"/>
      <c r="C470" s="181" t="s">
        <v>1025</v>
      </c>
      <c r="D470" s="181" t="s">
        <v>133</v>
      </c>
      <c r="E470" s="182" t="s">
        <v>1026</v>
      </c>
      <c r="F470" s="183" t="s">
        <v>1027</v>
      </c>
      <c r="G470" s="184" t="s">
        <v>158</v>
      </c>
      <c r="H470" s="185">
        <v>55.634</v>
      </c>
      <c r="I470" s="186"/>
      <c r="J470" s="187">
        <f>ROUND(I470*H470,0)</f>
        <v>0</v>
      </c>
      <c r="K470" s="188"/>
      <c r="L470" s="38"/>
      <c r="M470" s="189" t="s">
        <v>1</v>
      </c>
      <c r="N470" s="190" t="s">
        <v>42</v>
      </c>
      <c r="O470" s="70"/>
      <c r="P470" s="191">
        <f>O470*H470</f>
        <v>0</v>
      </c>
      <c r="Q470" s="191">
        <v>2.0000000000000001E-4</v>
      </c>
      <c r="R470" s="191">
        <f>Q470*H470</f>
        <v>1.1126800000000001E-2</v>
      </c>
      <c r="S470" s="191">
        <v>0</v>
      </c>
      <c r="T470" s="192">
        <f>S470*H470</f>
        <v>0</v>
      </c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R470" s="193" t="s">
        <v>219</v>
      </c>
      <c r="AT470" s="193" t="s">
        <v>133</v>
      </c>
      <c r="AU470" s="193" t="s">
        <v>83</v>
      </c>
      <c r="AY470" s="16" t="s">
        <v>131</v>
      </c>
      <c r="BE470" s="194">
        <f>IF(N470="základní",J470,0)</f>
        <v>0</v>
      </c>
      <c r="BF470" s="194">
        <f>IF(N470="snížená",J470,0)</f>
        <v>0</v>
      </c>
      <c r="BG470" s="194">
        <f>IF(N470="zákl. přenesená",J470,0)</f>
        <v>0</v>
      </c>
      <c r="BH470" s="194">
        <f>IF(N470="sníž. přenesená",J470,0)</f>
        <v>0</v>
      </c>
      <c r="BI470" s="194">
        <f>IF(N470="nulová",J470,0)</f>
        <v>0</v>
      </c>
      <c r="BJ470" s="16" t="s">
        <v>8</v>
      </c>
      <c r="BK470" s="194">
        <f>ROUND(I470*H470,0)</f>
        <v>0</v>
      </c>
      <c r="BL470" s="16" t="s">
        <v>219</v>
      </c>
      <c r="BM470" s="193" t="s">
        <v>1028</v>
      </c>
    </row>
    <row r="471" spans="1:65" s="13" customFormat="1" ht="33.75">
      <c r="B471" s="195"/>
      <c r="C471" s="196"/>
      <c r="D471" s="197" t="s">
        <v>139</v>
      </c>
      <c r="E471" s="198" t="s">
        <v>1</v>
      </c>
      <c r="F471" s="199" t="s">
        <v>1001</v>
      </c>
      <c r="G471" s="196"/>
      <c r="H471" s="200">
        <v>34.734000000000002</v>
      </c>
      <c r="I471" s="201"/>
      <c r="J471" s="196"/>
      <c r="K471" s="196"/>
      <c r="L471" s="202"/>
      <c r="M471" s="203"/>
      <c r="N471" s="204"/>
      <c r="O471" s="204"/>
      <c r="P471" s="204"/>
      <c r="Q471" s="204"/>
      <c r="R471" s="204"/>
      <c r="S471" s="204"/>
      <c r="T471" s="205"/>
      <c r="AT471" s="206" t="s">
        <v>139</v>
      </c>
      <c r="AU471" s="206" t="s">
        <v>83</v>
      </c>
      <c r="AV471" s="13" t="s">
        <v>83</v>
      </c>
      <c r="AW471" s="13" t="s">
        <v>33</v>
      </c>
      <c r="AX471" s="13" t="s">
        <v>77</v>
      </c>
      <c r="AY471" s="206" t="s">
        <v>131</v>
      </c>
    </row>
    <row r="472" spans="1:65" s="13" customFormat="1" ht="11.25">
      <c r="B472" s="195"/>
      <c r="C472" s="196"/>
      <c r="D472" s="197" t="s">
        <v>139</v>
      </c>
      <c r="E472" s="198" t="s">
        <v>1</v>
      </c>
      <c r="F472" s="199" t="s">
        <v>1029</v>
      </c>
      <c r="G472" s="196"/>
      <c r="H472" s="200">
        <v>20.9</v>
      </c>
      <c r="I472" s="201"/>
      <c r="J472" s="196"/>
      <c r="K472" s="196"/>
      <c r="L472" s="202"/>
      <c r="M472" s="203"/>
      <c r="N472" s="204"/>
      <c r="O472" s="204"/>
      <c r="P472" s="204"/>
      <c r="Q472" s="204"/>
      <c r="R472" s="204"/>
      <c r="S472" s="204"/>
      <c r="T472" s="205"/>
      <c r="AT472" s="206" t="s">
        <v>139</v>
      </c>
      <c r="AU472" s="206" t="s">
        <v>83</v>
      </c>
      <c r="AV472" s="13" t="s">
        <v>83</v>
      </c>
      <c r="AW472" s="13" t="s">
        <v>33</v>
      </c>
      <c r="AX472" s="13" t="s">
        <v>77</v>
      </c>
      <c r="AY472" s="206" t="s">
        <v>131</v>
      </c>
    </row>
    <row r="473" spans="1:65" s="2" customFormat="1" ht="21.75" customHeight="1">
      <c r="A473" s="33"/>
      <c r="B473" s="34"/>
      <c r="C473" s="181" t="s">
        <v>1030</v>
      </c>
      <c r="D473" s="181" t="s">
        <v>133</v>
      </c>
      <c r="E473" s="182" t="s">
        <v>1031</v>
      </c>
      <c r="F473" s="183" t="s">
        <v>1032</v>
      </c>
      <c r="G473" s="184" t="s">
        <v>158</v>
      </c>
      <c r="H473" s="185">
        <v>55.634</v>
      </c>
      <c r="I473" s="186"/>
      <c r="J473" s="187">
        <f>ROUND(I473*H473,0)</f>
        <v>0</v>
      </c>
      <c r="K473" s="188"/>
      <c r="L473" s="38"/>
      <c r="M473" s="189" t="s">
        <v>1</v>
      </c>
      <c r="N473" s="190" t="s">
        <v>42</v>
      </c>
      <c r="O473" s="70"/>
      <c r="P473" s="191">
        <f>O473*H473</f>
        <v>0</v>
      </c>
      <c r="Q473" s="191">
        <v>2.9E-4</v>
      </c>
      <c r="R473" s="191">
        <f>Q473*H473</f>
        <v>1.613386E-2</v>
      </c>
      <c r="S473" s="191">
        <v>0</v>
      </c>
      <c r="T473" s="192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93" t="s">
        <v>219</v>
      </c>
      <c r="AT473" s="193" t="s">
        <v>133</v>
      </c>
      <c r="AU473" s="193" t="s">
        <v>83</v>
      </c>
      <c r="AY473" s="16" t="s">
        <v>131</v>
      </c>
      <c r="BE473" s="194">
        <f>IF(N473="základní",J473,0)</f>
        <v>0</v>
      </c>
      <c r="BF473" s="194">
        <f>IF(N473="snížená",J473,0)</f>
        <v>0</v>
      </c>
      <c r="BG473" s="194">
        <f>IF(N473="zákl. přenesená",J473,0)</f>
        <v>0</v>
      </c>
      <c r="BH473" s="194">
        <f>IF(N473="sníž. přenesená",J473,0)</f>
        <v>0</v>
      </c>
      <c r="BI473" s="194">
        <f>IF(N473="nulová",J473,0)</f>
        <v>0</v>
      </c>
      <c r="BJ473" s="16" t="s">
        <v>8</v>
      </c>
      <c r="BK473" s="194">
        <f>ROUND(I473*H473,0)</f>
        <v>0</v>
      </c>
      <c r="BL473" s="16" t="s">
        <v>219</v>
      </c>
      <c r="BM473" s="193" t="s">
        <v>1033</v>
      </c>
    </row>
    <row r="474" spans="1:65" s="13" customFormat="1" ht="33.75">
      <c r="B474" s="195"/>
      <c r="C474" s="196"/>
      <c r="D474" s="197" t="s">
        <v>139</v>
      </c>
      <c r="E474" s="198" t="s">
        <v>1</v>
      </c>
      <c r="F474" s="199" t="s">
        <v>1001</v>
      </c>
      <c r="G474" s="196"/>
      <c r="H474" s="200">
        <v>34.734000000000002</v>
      </c>
      <c r="I474" s="201"/>
      <c r="J474" s="196"/>
      <c r="K474" s="196"/>
      <c r="L474" s="202"/>
      <c r="M474" s="203"/>
      <c r="N474" s="204"/>
      <c r="O474" s="204"/>
      <c r="P474" s="204"/>
      <c r="Q474" s="204"/>
      <c r="R474" s="204"/>
      <c r="S474" s="204"/>
      <c r="T474" s="205"/>
      <c r="AT474" s="206" t="s">
        <v>139</v>
      </c>
      <c r="AU474" s="206" t="s">
        <v>83</v>
      </c>
      <c r="AV474" s="13" t="s">
        <v>83</v>
      </c>
      <c r="AW474" s="13" t="s">
        <v>33</v>
      </c>
      <c r="AX474" s="13" t="s">
        <v>77</v>
      </c>
      <c r="AY474" s="206" t="s">
        <v>131</v>
      </c>
    </row>
    <row r="475" spans="1:65" s="13" customFormat="1" ht="11.25">
      <c r="B475" s="195"/>
      <c r="C475" s="196"/>
      <c r="D475" s="197" t="s">
        <v>139</v>
      </c>
      <c r="E475" s="198" t="s">
        <v>1</v>
      </c>
      <c r="F475" s="199" t="s">
        <v>1029</v>
      </c>
      <c r="G475" s="196"/>
      <c r="H475" s="200">
        <v>20.9</v>
      </c>
      <c r="I475" s="201"/>
      <c r="J475" s="196"/>
      <c r="K475" s="196"/>
      <c r="L475" s="202"/>
      <c r="M475" s="203"/>
      <c r="N475" s="204"/>
      <c r="O475" s="204"/>
      <c r="P475" s="204"/>
      <c r="Q475" s="204"/>
      <c r="R475" s="204"/>
      <c r="S475" s="204"/>
      <c r="T475" s="205"/>
      <c r="AT475" s="206" t="s">
        <v>139</v>
      </c>
      <c r="AU475" s="206" t="s">
        <v>83</v>
      </c>
      <c r="AV475" s="13" t="s">
        <v>83</v>
      </c>
      <c r="AW475" s="13" t="s">
        <v>33</v>
      </c>
      <c r="AX475" s="13" t="s">
        <v>77</v>
      </c>
      <c r="AY475" s="206" t="s">
        <v>131</v>
      </c>
    </row>
    <row r="476" spans="1:65" s="2" customFormat="1" ht="21.75" customHeight="1">
      <c r="A476" s="33"/>
      <c r="B476" s="34"/>
      <c r="C476" s="181" t="s">
        <v>1034</v>
      </c>
      <c r="D476" s="181" t="s">
        <v>133</v>
      </c>
      <c r="E476" s="182" t="s">
        <v>1035</v>
      </c>
      <c r="F476" s="183" t="s">
        <v>1036</v>
      </c>
      <c r="G476" s="184" t="s">
        <v>203</v>
      </c>
      <c r="H476" s="185">
        <v>26.71</v>
      </c>
      <c r="I476" s="186"/>
      <c r="J476" s="187">
        <f>ROUND(I476*H476,0)</f>
        <v>0</v>
      </c>
      <c r="K476" s="188"/>
      <c r="L476" s="38"/>
      <c r="M476" s="189" t="s">
        <v>1</v>
      </c>
      <c r="N476" s="190" t="s">
        <v>42</v>
      </c>
      <c r="O476" s="70"/>
      <c r="P476" s="191">
        <f>O476*H476</f>
        <v>0</v>
      </c>
      <c r="Q476" s="191">
        <v>0</v>
      </c>
      <c r="R476" s="191">
        <f>Q476*H476</f>
        <v>0</v>
      </c>
      <c r="S476" s="191">
        <v>0</v>
      </c>
      <c r="T476" s="192">
        <f>S476*H476</f>
        <v>0</v>
      </c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R476" s="193" t="s">
        <v>219</v>
      </c>
      <c r="AT476" s="193" t="s">
        <v>133</v>
      </c>
      <c r="AU476" s="193" t="s">
        <v>83</v>
      </c>
      <c r="AY476" s="16" t="s">
        <v>131</v>
      </c>
      <c r="BE476" s="194">
        <f>IF(N476="základní",J476,0)</f>
        <v>0</v>
      </c>
      <c r="BF476" s="194">
        <f>IF(N476="snížená",J476,0)</f>
        <v>0</v>
      </c>
      <c r="BG476" s="194">
        <f>IF(N476="zákl. přenesená",J476,0)</f>
        <v>0</v>
      </c>
      <c r="BH476" s="194">
        <f>IF(N476="sníž. přenesená",J476,0)</f>
        <v>0</v>
      </c>
      <c r="BI476" s="194">
        <f>IF(N476="nulová",J476,0)</f>
        <v>0</v>
      </c>
      <c r="BJ476" s="16" t="s">
        <v>8</v>
      </c>
      <c r="BK476" s="194">
        <f>ROUND(I476*H476,0)</f>
        <v>0</v>
      </c>
      <c r="BL476" s="16" t="s">
        <v>219</v>
      </c>
      <c r="BM476" s="193" t="s">
        <v>1037</v>
      </c>
    </row>
    <row r="477" spans="1:65" s="13" customFormat="1" ht="33.75">
      <c r="B477" s="195"/>
      <c r="C477" s="196"/>
      <c r="D477" s="197" t="s">
        <v>139</v>
      </c>
      <c r="E477" s="198" t="s">
        <v>1</v>
      </c>
      <c r="F477" s="199" t="s">
        <v>1038</v>
      </c>
      <c r="G477" s="196"/>
      <c r="H477" s="200">
        <v>26.71</v>
      </c>
      <c r="I477" s="201"/>
      <c r="J477" s="196"/>
      <c r="K477" s="196"/>
      <c r="L477" s="202"/>
      <c r="M477" s="203"/>
      <c r="N477" s="204"/>
      <c r="O477" s="204"/>
      <c r="P477" s="204"/>
      <c r="Q477" s="204"/>
      <c r="R477" s="204"/>
      <c r="S477" s="204"/>
      <c r="T477" s="205"/>
      <c r="AT477" s="206" t="s">
        <v>139</v>
      </c>
      <c r="AU477" s="206" t="s">
        <v>83</v>
      </c>
      <c r="AV477" s="13" t="s">
        <v>83</v>
      </c>
      <c r="AW477" s="13" t="s">
        <v>33</v>
      </c>
      <c r="AX477" s="13" t="s">
        <v>77</v>
      </c>
      <c r="AY477" s="206" t="s">
        <v>131</v>
      </c>
    </row>
    <row r="478" spans="1:65" s="2" customFormat="1" ht="33" customHeight="1">
      <c r="A478" s="33"/>
      <c r="B478" s="34"/>
      <c r="C478" s="181" t="s">
        <v>1039</v>
      </c>
      <c r="D478" s="181" t="s">
        <v>133</v>
      </c>
      <c r="E478" s="182" t="s">
        <v>1040</v>
      </c>
      <c r="F478" s="183" t="s">
        <v>1041</v>
      </c>
      <c r="G478" s="184" t="s">
        <v>158</v>
      </c>
      <c r="H478" s="185">
        <v>34.734000000000002</v>
      </c>
      <c r="I478" s="186"/>
      <c r="J478" s="187">
        <f>ROUND(I478*H478,0)</f>
        <v>0</v>
      </c>
      <c r="K478" s="188"/>
      <c r="L478" s="38"/>
      <c r="M478" s="189" t="s">
        <v>1</v>
      </c>
      <c r="N478" s="190" t="s">
        <v>42</v>
      </c>
      <c r="O478" s="70"/>
      <c r="P478" s="191">
        <f>O478*H478</f>
        <v>0</v>
      </c>
      <c r="Q478" s="191">
        <v>1.0000000000000001E-5</v>
      </c>
      <c r="R478" s="191">
        <f>Q478*H478</f>
        <v>3.4734000000000007E-4</v>
      </c>
      <c r="S478" s="191">
        <v>0</v>
      </c>
      <c r="T478" s="192">
        <f>S478*H478</f>
        <v>0</v>
      </c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R478" s="193" t="s">
        <v>219</v>
      </c>
      <c r="AT478" s="193" t="s">
        <v>133</v>
      </c>
      <c r="AU478" s="193" t="s">
        <v>83</v>
      </c>
      <c r="AY478" s="16" t="s">
        <v>131</v>
      </c>
      <c r="BE478" s="194">
        <f>IF(N478="základní",J478,0)</f>
        <v>0</v>
      </c>
      <c r="BF478" s="194">
        <f>IF(N478="snížená",J478,0)</f>
        <v>0</v>
      </c>
      <c r="BG478" s="194">
        <f>IF(N478="zákl. přenesená",J478,0)</f>
        <v>0</v>
      </c>
      <c r="BH478" s="194">
        <f>IF(N478="sníž. přenesená",J478,0)</f>
        <v>0</v>
      </c>
      <c r="BI478" s="194">
        <f>IF(N478="nulová",J478,0)</f>
        <v>0</v>
      </c>
      <c r="BJ478" s="16" t="s">
        <v>8</v>
      </c>
      <c r="BK478" s="194">
        <f>ROUND(I478*H478,0)</f>
        <v>0</v>
      </c>
      <c r="BL478" s="16" t="s">
        <v>219</v>
      </c>
      <c r="BM478" s="193" t="s">
        <v>1042</v>
      </c>
    </row>
    <row r="479" spans="1:65" s="13" customFormat="1" ht="33.75">
      <c r="B479" s="195"/>
      <c r="C479" s="196"/>
      <c r="D479" s="197" t="s">
        <v>139</v>
      </c>
      <c r="E479" s="198" t="s">
        <v>1</v>
      </c>
      <c r="F479" s="199" t="s">
        <v>1001</v>
      </c>
      <c r="G479" s="196"/>
      <c r="H479" s="200">
        <v>34.734000000000002</v>
      </c>
      <c r="I479" s="201"/>
      <c r="J479" s="196"/>
      <c r="K479" s="196"/>
      <c r="L479" s="202"/>
      <c r="M479" s="203"/>
      <c r="N479" s="204"/>
      <c r="O479" s="204"/>
      <c r="P479" s="204"/>
      <c r="Q479" s="204"/>
      <c r="R479" s="204"/>
      <c r="S479" s="204"/>
      <c r="T479" s="205"/>
      <c r="AT479" s="206" t="s">
        <v>139</v>
      </c>
      <c r="AU479" s="206" t="s">
        <v>83</v>
      </c>
      <c r="AV479" s="13" t="s">
        <v>83</v>
      </c>
      <c r="AW479" s="13" t="s">
        <v>33</v>
      </c>
      <c r="AX479" s="13" t="s">
        <v>77</v>
      </c>
      <c r="AY479" s="206" t="s">
        <v>131</v>
      </c>
    </row>
    <row r="480" spans="1:65" s="12" customFormat="1" ht="25.9" customHeight="1">
      <c r="B480" s="165"/>
      <c r="C480" s="166"/>
      <c r="D480" s="167" t="s">
        <v>76</v>
      </c>
      <c r="E480" s="168" t="s">
        <v>1043</v>
      </c>
      <c r="F480" s="168" t="s">
        <v>1044</v>
      </c>
      <c r="G480" s="166"/>
      <c r="H480" s="166"/>
      <c r="I480" s="169"/>
      <c r="J480" s="170">
        <f>BK480</f>
        <v>0</v>
      </c>
      <c r="K480" s="166"/>
      <c r="L480" s="171"/>
      <c r="M480" s="172"/>
      <c r="N480" s="173"/>
      <c r="O480" s="173"/>
      <c r="P480" s="174">
        <f>P481+P483</f>
        <v>0</v>
      </c>
      <c r="Q480" s="173"/>
      <c r="R480" s="174">
        <f>R481+R483</f>
        <v>0</v>
      </c>
      <c r="S480" s="173"/>
      <c r="T480" s="175">
        <f>T481+T483</f>
        <v>0</v>
      </c>
      <c r="AR480" s="176" t="s">
        <v>155</v>
      </c>
      <c r="AT480" s="177" t="s">
        <v>76</v>
      </c>
      <c r="AU480" s="177" t="s">
        <v>77</v>
      </c>
      <c r="AY480" s="176" t="s">
        <v>131</v>
      </c>
      <c r="BK480" s="178">
        <f>BK481+BK483</f>
        <v>0</v>
      </c>
    </row>
    <row r="481" spans="1:65" s="12" customFormat="1" ht="22.9" customHeight="1">
      <c r="B481" s="165"/>
      <c r="C481" s="166"/>
      <c r="D481" s="167" t="s">
        <v>76</v>
      </c>
      <c r="E481" s="179" t="s">
        <v>1045</v>
      </c>
      <c r="F481" s="179" t="s">
        <v>1046</v>
      </c>
      <c r="G481" s="166"/>
      <c r="H481" s="166"/>
      <c r="I481" s="169"/>
      <c r="J481" s="180">
        <f>BK481</f>
        <v>0</v>
      </c>
      <c r="K481" s="166"/>
      <c r="L481" s="171"/>
      <c r="M481" s="172"/>
      <c r="N481" s="173"/>
      <c r="O481" s="173"/>
      <c r="P481" s="174">
        <f>P482</f>
        <v>0</v>
      </c>
      <c r="Q481" s="173"/>
      <c r="R481" s="174">
        <f>R482</f>
        <v>0</v>
      </c>
      <c r="S481" s="173"/>
      <c r="T481" s="175">
        <f>T482</f>
        <v>0</v>
      </c>
      <c r="AR481" s="176" t="s">
        <v>155</v>
      </c>
      <c r="AT481" s="177" t="s">
        <v>76</v>
      </c>
      <c r="AU481" s="177" t="s">
        <v>8</v>
      </c>
      <c r="AY481" s="176" t="s">
        <v>131</v>
      </c>
      <c r="BK481" s="178">
        <f>BK482</f>
        <v>0</v>
      </c>
    </row>
    <row r="482" spans="1:65" s="2" customFormat="1" ht="16.5" customHeight="1">
      <c r="A482" s="33"/>
      <c r="B482" s="34"/>
      <c r="C482" s="181" t="s">
        <v>1047</v>
      </c>
      <c r="D482" s="181" t="s">
        <v>133</v>
      </c>
      <c r="E482" s="182" t="s">
        <v>1048</v>
      </c>
      <c r="F482" s="183" t="s">
        <v>1046</v>
      </c>
      <c r="G482" s="184" t="s">
        <v>700</v>
      </c>
      <c r="H482" s="228"/>
      <c r="I482" s="186"/>
      <c r="J482" s="187">
        <f>ROUND(I482*H482,0)</f>
        <v>0</v>
      </c>
      <c r="K482" s="188"/>
      <c r="L482" s="38"/>
      <c r="M482" s="189" t="s">
        <v>1</v>
      </c>
      <c r="N482" s="190" t="s">
        <v>42</v>
      </c>
      <c r="O482" s="70"/>
      <c r="P482" s="191">
        <f>O482*H482</f>
        <v>0</v>
      </c>
      <c r="Q482" s="191">
        <v>0</v>
      </c>
      <c r="R482" s="191">
        <f>Q482*H482</f>
        <v>0</v>
      </c>
      <c r="S482" s="191">
        <v>0</v>
      </c>
      <c r="T482" s="192">
        <f>S482*H482</f>
        <v>0</v>
      </c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R482" s="193" t="s">
        <v>1049</v>
      </c>
      <c r="AT482" s="193" t="s">
        <v>133</v>
      </c>
      <c r="AU482" s="193" t="s">
        <v>83</v>
      </c>
      <c r="AY482" s="16" t="s">
        <v>131</v>
      </c>
      <c r="BE482" s="194">
        <f>IF(N482="základní",J482,0)</f>
        <v>0</v>
      </c>
      <c r="BF482" s="194">
        <f>IF(N482="snížená",J482,0)</f>
        <v>0</v>
      </c>
      <c r="BG482" s="194">
        <f>IF(N482="zákl. přenesená",J482,0)</f>
        <v>0</v>
      </c>
      <c r="BH482" s="194">
        <f>IF(N482="sníž. přenesená",J482,0)</f>
        <v>0</v>
      </c>
      <c r="BI482" s="194">
        <f>IF(N482="nulová",J482,0)</f>
        <v>0</v>
      </c>
      <c r="BJ482" s="16" t="s">
        <v>8</v>
      </c>
      <c r="BK482" s="194">
        <f>ROUND(I482*H482,0)</f>
        <v>0</v>
      </c>
      <c r="BL482" s="16" t="s">
        <v>1049</v>
      </c>
      <c r="BM482" s="193" t="s">
        <v>1050</v>
      </c>
    </row>
    <row r="483" spans="1:65" s="12" customFormat="1" ht="22.9" customHeight="1">
      <c r="B483" s="165"/>
      <c r="C483" s="166"/>
      <c r="D483" s="167" t="s">
        <v>76</v>
      </c>
      <c r="E483" s="179" t="s">
        <v>1051</v>
      </c>
      <c r="F483" s="179" t="s">
        <v>1052</v>
      </c>
      <c r="G483" s="166"/>
      <c r="H483" s="166"/>
      <c r="I483" s="169"/>
      <c r="J483" s="180">
        <f>BK483</f>
        <v>0</v>
      </c>
      <c r="K483" s="166"/>
      <c r="L483" s="171"/>
      <c r="M483" s="172"/>
      <c r="N483" s="173"/>
      <c r="O483" s="173"/>
      <c r="P483" s="174">
        <f>P484</f>
        <v>0</v>
      </c>
      <c r="Q483" s="173"/>
      <c r="R483" s="174">
        <f>R484</f>
        <v>0</v>
      </c>
      <c r="S483" s="173"/>
      <c r="T483" s="175">
        <f>T484</f>
        <v>0</v>
      </c>
      <c r="AR483" s="176" t="s">
        <v>155</v>
      </c>
      <c r="AT483" s="177" t="s">
        <v>76</v>
      </c>
      <c r="AU483" s="177" t="s">
        <v>8</v>
      </c>
      <c r="AY483" s="176" t="s">
        <v>131</v>
      </c>
      <c r="BK483" s="178">
        <f>BK484</f>
        <v>0</v>
      </c>
    </row>
    <row r="484" spans="1:65" s="2" customFormat="1" ht="16.5" customHeight="1">
      <c r="A484" s="33"/>
      <c r="B484" s="34"/>
      <c r="C484" s="181" t="s">
        <v>1053</v>
      </c>
      <c r="D484" s="181" t="s">
        <v>133</v>
      </c>
      <c r="E484" s="182" t="s">
        <v>1054</v>
      </c>
      <c r="F484" s="183" t="s">
        <v>1052</v>
      </c>
      <c r="G484" s="184" t="s">
        <v>700</v>
      </c>
      <c r="H484" s="228"/>
      <c r="I484" s="186"/>
      <c r="J484" s="187">
        <f>ROUND(I484*H484,0)</f>
        <v>0</v>
      </c>
      <c r="K484" s="188"/>
      <c r="L484" s="38"/>
      <c r="M484" s="229" t="s">
        <v>1</v>
      </c>
      <c r="N484" s="230" t="s">
        <v>42</v>
      </c>
      <c r="O484" s="231"/>
      <c r="P484" s="232">
        <f>O484*H484</f>
        <v>0</v>
      </c>
      <c r="Q484" s="232">
        <v>0</v>
      </c>
      <c r="R484" s="232">
        <f>Q484*H484</f>
        <v>0</v>
      </c>
      <c r="S484" s="232">
        <v>0</v>
      </c>
      <c r="T484" s="233">
        <f>S484*H484</f>
        <v>0</v>
      </c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R484" s="193" t="s">
        <v>1049</v>
      </c>
      <c r="AT484" s="193" t="s">
        <v>133</v>
      </c>
      <c r="AU484" s="193" t="s">
        <v>83</v>
      </c>
      <c r="AY484" s="16" t="s">
        <v>131</v>
      </c>
      <c r="BE484" s="194">
        <f>IF(N484="základní",J484,0)</f>
        <v>0</v>
      </c>
      <c r="BF484" s="194">
        <f>IF(N484="snížená",J484,0)</f>
        <v>0</v>
      </c>
      <c r="BG484" s="194">
        <f>IF(N484="zákl. přenesená",J484,0)</f>
        <v>0</v>
      </c>
      <c r="BH484" s="194">
        <f>IF(N484="sníž. přenesená",J484,0)</f>
        <v>0</v>
      </c>
      <c r="BI484" s="194">
        <f>IF(N484="nulová",J484,0)</f>
        <v>0</v>
      </c>
      <c r="BJ484" s="16" t="s">
        <v>8</v>
      </c>
      <c r="BK484" s="194">
        <f>ROUND(I484*H484,0)</f>
        <v>0</v>
      </c>
      <c r="BL484" s="16" t="s">
        <v>1049</v>
      </c>
      <c r="BM484" s="193" t="s">
        <v>1055</v>
      </c>
    </row>
    <row r="485" spans="1:65" s="2" customFormat="1" ht="6.95" customHeight="1">
      <c r="A485" s="33"/>
      <c r="B485" s="53"/>
      <c r="C485" s="54"/>
      <c r="D485" s="54"/>
      <c r="E485" s="54"/>
      <c r="F485" s="54"/>
      <c r="G485" s="54"/>
      <c r="H485" s="54"/>
      <c r="I485" s="54"/>
      <c r="J485" s="54"/>
      <c r="K485" s="54"/>
      <c r="L485" s="38"/>
      <c r="M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</row>
  </sheetData>
  <sheetProtection algorithmName="SHA-512" hashValue="d0VngExpXlEPmHcN6m0YcPae/t3JuKrySYO1YrwMFf66dLT4cuSO0DkuKo62l3DNYY7c/kKib6EI9VYD8Ltl1A==" saltValue="OOWr/NXqWfAF31bBm5XrDglmmnyOf2b+sH/AOqp5GWsVxyqwor3T6LC0sXz0NVDMsNtsntsK96mIKXmc+Si4Yw==" spinCount="100000" sheet="1" objects="1" scenarios="1" formatColumns="0" formatRows="0" autoFilter="0"/>
  <autoFilter ref="C137:K484"/>
  <mergeCells count="6">
    <mergeCell ref="L2:V2"/>
    <mergeCell ref="E7:H7"/>
    <mergeCell ref="E16:H16"/>
    <mergeCell ref="E25:H25"/>
    <mergeCell ref="E85:H85"/>
    <mergeCell ref="E130:H130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2021-023 - MŠ Lidická, č....</vt:lpstr>
      <vt:lpstr>'2021-023 - MŠ Lidická, č....'!Názvy_tisku</vt:lpstr>
      <vt:lpstr>'Rekapitulace stavby'!Názvy_tisku</vt:lpstr>
      <vt:lpstr>'2021-023 - MŠ Lidická, č....'!Oblast_tisku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PCROZPOCTY\pavelhrba</dc:creator>
  <cp:lastModifiedBy>Pavel Hrba</cp:lastModifiedBy>
  <dcterms:created xsi:type="dcterms:W3CDTF">2021-04-08T18:17:47Z</dcterms:created>
  <dcterms:modified xsi:type="dcterms:W3CDTF">2021-04-08T18:21:16Z</dcterms:modified>
</cp:coreProperties>
</file>