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firstSheet="1" activeTab="1"/>
  </bookViews>
  <sheets>
    <sheet name="Rekapitulace stavby" sheetId="1" state="veryHidden" r:id="rId1"/>
    <sheet name="2021-023b - MŠ Lidická, č..." sheetId="2" r:id="rId2"/>
  </sheets>
  <definedNames>
    <definedName name="_xlnm._FilterDatabase" localSheetId="1" hidden="1">'2021-023b - MŠ Lidická, č...'!$C$137:$K$469</definedName>
    <definedName name="_xlnm.Print_Titles" localSheetId="1">'2021-023b - MŠ Lidická, č...'!$137:$137</definedName>
    <definedName name="_xlnm.Print_Titles" localSheetId="0">'Rekapitulace stavby'!$92:$92</definedName>
    <definedName name="_xlnm.Print_Area" localSheetId="1">'2021-023b - MŠ Lidická, č...'!$C$4:$J$76,'2021-023b - MŠ Lidická, č...'!$C$82:$J$121,'2021-023b - MŠ Lidická, č...'!$C$127:$J$469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469" i="2"/>
  <c r="BH469" i="2"/>
  <c r="BG469" i="2"/>
  <c r="BF469" i="2"/>
  <c r="T469" i="2"/>
  <c r="T468" i="2" s="1"/>
  <c r="R469" i="2"/>
  <c r="R468" i="2" s="1"/>
  <c r="P469" i="2"/>
  <c r="P468" i="2" s="1"/>
  <c r="BI467" i="2"/>
  <c r="BH467" i="2"/>
  <c r="BG467" i="2"/>
  <c r="BF467" i="2"/>
  <c r="T467" i="2"/>
  <c r="T466" i="2" s="1"/>
  <c r="R467" i="2"/>
  <c r="R466" i="2"/>
  <c r="R465" i="2" s="1"/>
  <c r="P467" i="2"/>
  <c r="P466" i="2" s="1"/>
  <c r="P465" i="2" s="1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6" i="2"/>
  <c r="BH426" i="2"/>
  <c r="BG426" i="2"/>
  <c r="BF426" i="2"/>
  <c r="T426" i="2"/>
  <c r="R426" i="2"/>
  <c r="P426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T247" i="2" s="1"/>
  <c r="R248" i="2"/>
  <c r="R247" i="2" s="1"/>
  <c r="P248" i="2"/>
  <c r="P247" i="2" s="1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T186" i="2" s="1"/>
  <c r="R187" i="2"/>
  <c r="R186" i="2"/>
  <c r="P187" i="2"/>
  <c r="P186" i="2" s="1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J90" i="2"/>
  <c r="J89" i="2"/>
  <c r="F89" i="2"/>
  <c r="F87" i="2"/>
  <c r="E85" i="2"/>
  <c r="J16" i="2"/>
  <c r="E16" i="2"/>
  <c r="F135" i="2" s="1"/>
  <c r="J15" i="2"/>
  <c r="J10" i="2"/>
  <c r="J132" i="2" s="1"/>
  <c r="L90" i="1"/>
  <c r="AM90" i="1"/>
  <c r="AM89" i="1"/>
  <c r="L89" i="1"/>
  <c r="AM87" i="1"/>
  <c r="L87" i="1"/>
  <c r="L85" i="1"/>
  <c r="L84" i="1"/>
  <c r="BK419" i="2"/>
  <c r="J409" i="2"/>
  <c r="J395" i="2"/>
  <c r="J386" i="2"/>
  <c r="BK381" i="2"/>
  <c r="BK373" i="2"/>
  <c r="BK371" i="2"/>
  <c r="J368" i="2"/>
  <c r="BK360" i="2"/>
  <c r="J359" i="2"/>
  <c r="BK355" i="2"/>
  <c r="BK351" i="2"/>
  <c r="J345" i="2"/>
  <c r="BK333" i="2"/>
  <c r="J322" i="2"/>
  <c r="BK308" i="2"/>
  <c r="J299" i="2"/>
  <c r="J294" i="2"/>
  <c r="J286" i="2"/>
  <c r="BK283" i="2"/>
  <c r="J280" i="2"/>
  <c r="J276" i="2"/>
  <c r="BK266" i="2"/>
  <c r="BK263" i="2"/>
  <c r="BK258" i="2"/>
  <c r="J248" i="2"/>
  <c r="J241" i="2"/>
  <c r="J239" i="2"/>
  <c r="BK233" i="2"/>
  <c r="BK230" i="2"/>
  <c r="J226" i="2"/>
  <c r="J217" i="2"/>
  <c r="J199" i="2"/>
  <c r="BK189" i="2"/>
  <c r="J184" i="2"/>
  <c r="BK170" i="2"/>
  <c r="BK154" i="2"/>
  <c r="J150" i="2"/>
  <c r="AS94" i="1"/>
  <c r="J469" i="2"/>
  <c r="J462" i="2"/>
  <c r="BK457" i="2"/>
  <c r="BK451" i="2"/>
  <c r="J444" i="2"/>
  <c r="J438" i="2"/>
  <c r="BK432" i="2"/>
  <c r="J426" i="2"/>
  <c r="J421" i="2"/>
  <c r="J417" i="2"/>
  <c r="J413" i="2"/>
  <c r="J407" i="2"/>
  <c r="BK399" i="2"/>
  <c r="BK396" i="2"/>
  <c r="BK394" i="2"/>
  <c r="BK390" i="2"/>
  <c r="BK383" i="2"/>
  <c r="J378" i="2"/>
  <c r="BK368" i="2"/>
  <c r="BK362" i="2"/>
  <c r="BK358" i="2"/>
  <c r="J354" i="2"/>
  <c r="BK345" i="2"/>
  <c r="J339" i="2"/>
  <c r="BK335" i="2"/>
  <c r="BK328" i="2"/>
  <c r="BK325" i="2"/>
  <c r="J323" i="2"/>
  <c r="BK321" i="2"/>
  <c r="BK319" i="2"/>
  <c r="J317" i="2"/>
  <c r="J306" i="2"/>
  <c r="BK301" i="2"/>
  <c r="BK295" i="2"/>
  <c r="BK287" i="2"/>
  <c r="BK284" i="2"/>
  <c r="BK276" i="2"/>
  <c r="BK273" i="2"/>
  <c r="J271" i="2"/>
  <c r="J263" i="2"/>
  <c r="J255" i="2"/>
  <c r="BK252" i="2"/>
  <c r="BK235" i="2"/>
  <c r="BK226" i="2"/>
  <c r="BK222" i="2"/>
  <c r="J220" i="2"/>
  <c r="BK213" i="2"/>
  <c r="BK208" i="2"/>
  <c r="J198" i="2"/>
  <c r="J191" i="2"/>
  <c r="J182" i="2"/>
  <c r="BK168" i="2"/>
  <c r="J164" i="2"/>
  <c r="J159" i="2"/>
  <c r="J157" i="2"/>
  <c r="J143" i="2"/>
  <c r="J467" i="2"/>
  <c r="J451" i="2"/>
  <c r="J446" i="2"/>
  <c r="J443" i="2"/>
  <c r="BK441" i="2"/>
  <c r="BK438" i="2"/>
  <c r="J432" i="2"/>
  <c r="J422" i="2"/>
  <c r="BK415" i="2"/>
  <c r="J411" i="2"/>
  <c r="J401" i="2"/>
  <c r="J398" i="2"/>
  <c r="BK392" i="2"/>
  <c r="J384" i="2"/>
  <c r="BK377" i="2"/>
  <c r="J371" i="2"/>
  <c r="J363" i="2"/>
  <c r="J360" i="2"/>
  <c r="BK349" i="2"/>
  <c r="BK339" i="2"/>
  <c r="J335" i="2"/>
  <c r="J328" i="2"/>
  <c r="BK324" i="2"/>
  <c r="BK320" i="2"/>
  <c r="BK317" i="2"/>
  <c r="J315" i="2"/>
  <c r="BK306" i="2"/>
  <c r="BK303" i="2"/>
  <c r="BK300" i="2"/>
  <c r="J295" i="2"/>
  <c r="BK286" i="2"/>
  <c r="BK285" i="2"/>
  <c r="J277" i="2"/>
  <c r="J274" i="2"/>
  <c r="BK269" i="2"/>
  <c r="J267" i="2"/>
  <c r="J252" i="2"/>
  <c r="J251" i="2"/>
  <c r="J240" i="2"/>
  <c r="J235" i="2"/>
  <c r="J233" i="2"/>
  <c r="J227" i="2"/>
  <c r="J203" i="2"/>
  <c r="BK200" i="2"/>
  <c r="J189" i="2"/>
  <c r="J178" i="2"/>
  <c r="BK164" i="2"/>
  <c r="J146" i="2"/>
  <c r="BK141" i="2"/>
  <c r="J405" i="2"/>
  <c r="J377" i="2"/>
  <c r="J370" i="2"/>
  <c r="J362" i="2"/>
  <c r="J356" i="2"/>
  <c r="J351" i="2"/>
  <c r="BK342" i="2"/>
  <c r="J332" i="2"/>
  <c r="BK327" i="2"/>
  <c r="J325" i="2"/>
  <c r="J319" i="2"/>
  <c r="J316" i="2"/>
  <c r="J309" i="2"/>
  <c r="BK305" i="2"/>
  <c r="J300" i="2"/>
  <c r="BK298" i="2"/>
  <c r="J289" i="2"/>
  <c r="BK277" i="2"/>
  <c r="J273" i="2"/>
  <c r="BK267" i="2"/>
  <c r="BK264" i="2"/>
  <c r="J261" i="2"/>
  <c r="J258" i="2"/>
  <c r="J254" i="2"/>
  <c r="BK243" i="2"/>
  <c r="BK239" i="2"/>
  <c r="BK232" i="2"/>
  <c r="J221" i="2"/>
  <c r="BK210" i="2"/>
  <c r="J205" i="2"/>
  <c r="BK196" i="2"/>
  <c r="J181" i="2"/>
  <c r="BK178" i="2"/>
  <c r="J161" i="2"/>
  <c r="BK152" i="2"/>
  <c r="BK150" i="2"/>
  <c r="BK144" i="2"/>
  <c r="BK462" i="2"/>
  <c r="BK459" i="2"/>
  <c r="BK453" i="2"/>
  <c r="J449" i="2"/>
  <c r="BK444" i="2"/>
  <c r="BK443" i="2"/>
  <c r="BK442" i="2"/>
  <c r="J439" i="2"/>
  <c r="BK434" i="2"/>
  <c r="J431" i="2"/>
  <c r="BK421" i="2"/>
  <c r="BK417" i="2"/>
  <c r="BK411" i="2"/>
  <c r="BK405" i="2"/>
  <c r="J394" i="2"/>
  <c r="BK384" i="2"/>
  <c r="J383" i="2"/>
  <c r="BK380" i="2"/>
  <c r="BK370" i="2"/>
  <c r="J367" i="2"/>
  <c r="BK365" i="2"/>
  <c r="J358" i="2"/>
  <c r="J352" i="2"/>
  <c r="BK348" i="2"/>
  <c r="J342" i="2"/>
  <c r="BK332" i="2"/>
  <c r="J311" i="2"/>
  <c r="BK309" i="2"/>
  <c r="J304" i="2"/>
  <c r="BK297" i="2"/>
  <c r="BK289" i="2"/>
  <c r="J284" i="2"/>
  <c r="BK281" i="2"/>
  <c r="BK279" i="2"/>
  <c r="BK270" i="2"/>
  <c r="J264" i="2"/>
  <c r="J260" i="2"/>
  <c r="BK251" i="2"/>
  <c r="J245" i="2"/>
  <c r="BK240" i="2"/>
  <c r="J234" i="2"/>
  <c r="J232" i="2"/>
  <c r="BK228" i="2"/>
  <c r="BK220" i="2"/>
  <c r="BK203" i="2"/>
  <c r="J196" i="2"/>
  <c r="J187" i="2"/>
  <c r="BK182" i="2"/>
  <c r="J168" i="2"/>
  <c r="J152" i="2"/>
  <c r="BK143" i="2"/>
  <c r="BK469" i="2"/>
  <c r="BK467" i="2"/>
  <c r="J459" i="2"/>
  <c r="J453" i="2"/>
  <c r="BK446" i="2"/>
  <c r="J441" i="2"/>
  <c r="BK436" i="2"/>
  <c r="J434" i="2"/>
  <c r="BK431" i="2"/>
  <c r="BK422" i="2"/>
  <c r="J415" i="2"/>
  <c r="BK409" i="2"/>
  <c r="BK401" i="2"/>
  <c r="BK398" i="2"/>
  <c r="BK395" i="2"/>
  <c r="J392" i="2"/>
  <c r="BK386" i="2"/>
  <c r="J381" i="2"/>
  <c r="J375" i="2"/>
  <c r="BK363" i="2"/>
  <c r="J361" i="2"/>
  <c r="BK356" i="2"/>
  <c r="BK352" i="2"/>
  <c r="BK340" i="2"/>
  <c r="J337" i="2"/>
  <c r="BK330" i="2"/>
  <c r="J327" i="2"/>
  <c r="J324" i="2"/>
  <c r="BK322" i="2"/>
  <c r="J320" i="2"/>
  <c r="J318" i="2"/>
  <c r="BK311" i="2"/>
  <c r="BK304" i="2"/>
  <c r="BK299" i="2"/>
  <c r="BK294" i="2"/>
  <c r="J285" i="2"/>
  <c r="J281" i="2"/>
  <c r="J275" i="2"/>
  <c r="J272" i="2"/>
  <c r="J269" i="2"/>
  <c r="BK257" i="2"/>
  <c r="BK254" i="2"/>
  <c r="J243" i="2"/>
  <c r="BK227" i="2"/>
  <c r="J224" i="2"/>
  <c r="BK221" i="2"/>
  <c r="BK217" i="2"/>
  <c r="J210" i="2"/>
  <c r="BK199" i="2"/>
  <c r="BK194" i="2"/>
  <c r="BK184" i="2"/>
  <c r="BK181" i="2"/>
  <c r="J176" i="2"/>
  <c r="BK161" i="2"/>
  <c r="BK157" i="2"/>
  <c r="J148" i="2"/>
  <c r="BK146" i="2"/>
  <c r="J141" i="2"/>
  <c r="J457" i="2"/>
  <c r="BK449" i="2"/>
  <c r="J442" i="2"/>
  <c r="BK439" i="2"/>
  <c r="J436" i="2"/>
  <c r="BK426" i="2"/>
  <c r="J419" i="2"/>
  <c r="BK413" i="2"/>
  <c r="BK407" i="2"/>
  <c r="J399" i="2"/>
  <c r="J396" i="2"/>
  <c r="J390" i="2"/>
  <c r="J380" i="2"/>
  <c r="J373" i="2"/>
  <c r="BK367" i="2"/>
  <c r="BK361" i="2"/>
  <c r="BK354" i="2"/>
  <c r="J348" i="2"/>
  <c r="BK337" i="2"/>
  <c r="J333" i="2"/>
  <c r="J326" i="2"/>
  <c r="BK323" i="2"/>
  <c r="BK316" i="2"/>
  <c r="J308" i="2"/>
  <c r="BK307" i="2"/>
  <c r="J305" i="2"/>
  <c r="J301" i="2"/>
  <c r="J298" i="2"/>
  <c r="J287" i="2"/>
  <c r="BK280" i="2"/>
  <c r="BK275" i="2"/>
  <c r="BK271" i="2"/>
  <c r="J270" i="2"/>
  <c r="BK261" i="2"/>
  <c r="J257" i="2"/>
  <c r="BK245" i="2"/>
  <c r="J237" i="2"/>
  <c r="BK234" i="2"/>
  <c r="J228" i="2"/>
  <c r="BK224" i="2"/>
  <c r="J222" i="2"/>
  <c r="BK205" i="2"/>
  <c r="BK198" i="2"/>
  <c r="BK191" i="2"/>
  <c r="J180" i="2"/>
  <c r="BK176" i="2"/>
  <c r="BK159" i="2"/>
  <c r="J144" i="2"/>
  <c r="BK378" i="2"/>
  <c r="BK375" i="2"/>
  <c r="J365" i="2"/>
  <c r="BK359" i="2"/>
  <c r="J355" i="2"/>
  <c r="J349" i="2"/>
  <c r="J340" i="2"/>
  <c r="J330" i="2"/>
  <c r="BK326" i="2"/>
  <c r="J321" i="2"/>
  <c r="BK318" i="2"/>
  <c r="BK315" i="2"/>
  <c r="J307" i="2"/>
  <c r="J303" i="2"/>
  <c r="J297" i="2"/>
  <c r="J283" i="2"/>
  <c r="J279" i="2"/>
  <c r="BK274" i="2"/>
  <c r="BK272" i="2"/>
  <c r="J266" i="2"/>
  <c r="BK260" i="2"/>
  <c r="BK255" i="2"/>
  <c r="BK248" i="2"/>
  <c r="BK241" i="2"/>
  <c r="BK237" i="2"/>
  <c r="J230" i="2"/>
  <c r="J213" i="2"/>
  <c r="J208" i="2"/>
  <c r="J200" i="2"/>
  <c r="J194" i="2"/>
  <c r="BK187" i="2"/>
  <c r="BK180" i="2"/>
  <c r="J170" i="2"/>
  <c r="J154" i="2"/>
  <c r="BK148" i="2"/>
  <c r="T465" i="2" l="1"/>
  <c r="BK140" i="2"/>
  <c r="J140" i="2" s="1"/>
  <c r="J96" i="2" s="1"/>
  <c r="P140" i="2"/>
  <c r="BK145" i="2"/>
  <c r="J145" i="2" s="1"/>
  <c r="J97" i="2" s="1"/>
  <c r="R145" i="2"/>
  <c r="BK156" i="2"/>
  <c r="J156" i="2" s="1"/>
  <c r="J98" i="2" s="1"/>
  <c r="R156" i="2"/>
  <c r="BK188" i="2"/>
  <c r="J188" i="2" s="1"/>
  <c r="J100" i="2" s="1"/>
  <c r="R188" i="2"/>
  <c r="BK238" i="2"/>
  <c r="J238" i="2" s="1"/>
  <c r="J101" i="2" s="1"/>
  <c r="T238" i="2"/>
  <c r="BK250" i="2"/>
  <c r="R250" i="2"/>
  <c r="BK259" i="2"/>
  <c r="J259" i="2"/>
  <c r="J105" i="2"/>
  <c r="R259" i="2"/>
  <c r="T259" i="2"/>
  <c r="P268" i="2"/>
  <c r="T268" i="2"/>
  <c r="P282" i="2"/>
  <c r="T282" i="2"/>
  <c r="P302" i="2"/>
  <c r="T302" i="2"/>
  <c r="R329" i="2"/>
  <c r="BK334" i="2"/>
  <c r="J334" i="2"/>
  <c r="J110" i="2"/>
  <c r="P334" i="2"/>
  <c r="BK341" i="2"/>
  <c r="J341" i="2"/>
  <c r="J111" i="2"/>
  <c r="R341" i="2"/>
  <c r="BK357" i="2"/>
  <c r="J357" i="2"/>
  <c r="J112" i="2"/>
  <c r="P357" i="2"/>
  <c r="T357" i="2"/>
  <c r="P366" i="2"/>
  <c r="BK369" i="2"/>
  <c r="J369" i="2" s="1"/>
  <c r="J114" i="2" s="1"/>
  <c r="R369" i="2"/>
  <c r="BK385" i="2"/>
  <c r="J385" i="2" s="1"/>
  <c r="J115" i="2" s="1"/>
  <c r="T385" i="2"/>
  <c r="BK433" i="2"/>
  <c r="J433" i="2" s="1"/>
  <c r="J116" i="2" s="1"/>
  <c r="P433" i="2"/>
  <c r="T433" i="2"/>
  <c r="P445" i="2"/>
  <c r="T445" i="2"/>
  <c r="R140" i="2"/>
  <c r="T140" i="2"/>
  <c r="P145" i="2"/>
  <c r="T145" i="2"/>
  <c r="P156" i="2"/>
  <c r="T156" i="2"/>
  <c r="P188" i="2"/>
  <c r="T188" i="2"/>
  <c r="P238" i="2"/>
  <c r="R238" i="2"/>
  <c r="P250" i="2"/>
  <c r="T250" i="2"/>
  <c r="P259" i="2"/>
  <c r="BK268" i="2"/>
  <c r="J268" i="2" s="1"/>
  <c r="J106" i="2" s="1"/>
  <c r="R268" i="2"/>
  <c r="BK282" i="2"/>
  <c r="J282" i="2" s="1"/>
  <c r="J107" i="2" s="1"/>
  <c r="R282" i="2"/>
  <c r="BK302" i="2"/>
  <c r="J302" i="2" s="1"/>
  <c r="J108" i="2" s="1"/>
  <c r="R302" i="2"/>
  <c r="BK329" i="2"/>
  <c r="J329" i="2" s="1"/>
  <c r="J109" i="2" s="1"/>
  <c r="P329" i="2"/>
  <c r="T329" i="2"/>
  <c r="R334" i="2"/>
  <c r="T334" i="2"/>
  <c r="P341" i="2"/>
  <c r="T341" i="2"/>
  <c r="R357" i="2"/>
  <c r="BK366" i="2"/>
  <c r="J366" i="2"/>
  <c r="J113" i="2"/>
  <c r="R366" i="2"/>
  <c r="T366" i="2"/>
  <c r="P369" i="2"/>
  <c r="T369" i="2"/>
  <c r="P385" i="2"/>
  <c r="R385" i="2"/>
  <c r="R433" i="2"/>
  <c r="BK445" i="2"/>
  <c r="J445" i="2" s="1"/>
  <c r="J117" i="2" s="1"/>
  <c r="R445" i="2"/>
  <c r="BK186" i="2"/>
  <c r="J186" i="2" s="1"/>
  <c r="J99" i="2" s="1"/>
  <c r="BK468" i="2"/>
  <c r="J468" i="2"/>
  <c r="J120" i="2" s="1"/>
  <c r="BK247" i="2"/>
  <c r="J247" i="2"/>
  <c r="J102" i="2"/>
  <c r="BK466" i="2"/>
  <c r="BK465" i="2" s="1"/>
  <c r="J465" i="2" s="1"/>
  <c r="J118" i="2" s="1"/>
  <c r="BE141" i="2"/>
  <c r="BE143" i="2"/>
  <c r="BE148" i="2"/>
  <c r="BE157" i="2"/>
  <c r="BE164" i="2"/>
  <c r="BE178" i="2"/>
  <c r="BE182" i="2"/>
  <c r="BE189" i="2"/>
  <c r="BE217" i="2"/>
  <c r="BE222" i="2"/>
  <c r="BE224" i="2"/>
  <c r="BE226" i="2"/>
  <c r="BE227" i="2"/>
  <c r="BE234" i="2"/>
  <c r="BE243" i="2"/>
  <c r="BE251" i="2"/>
  <c r="BE257" i="2"/>
  <c r="BE261" i="2"/>
  <c r="BE270" i="2"/>
  <c r="BE275" i="2"/>
  <c r="BE280" i="2"/>
  <c r="BE284" i="2"/>
  <c r="BE286" i="2"/>
  <c r="BE289" i="2"/>
  <c r="BE299" i="2"/>
  <c r="BE300" i="2"/>
  <c r="BE303" i="2"/>
  <c r="BE307" i="2"/>
  <c r="BE309" i="2"/>
  <c r="BE316" i="2"/>
  <c r="BE320" i="2"/>
  <c r="BE323" i="2"/>
  <c r="BE328" i="2"/>
  <c r="BE332" i="2"/>
  <c r="BE335" i="2"/>
  <c r="BE345" i="2"/>
  <c r="BE351" i="2"/>
  <c r="BE352" i="2"/>
  <c r="BE360" i="2"/>
  <c r="BE367" i="2"/>
  <c r="BE370" i="2"/>
  <c r="BE380" i="2"/>
  <c r="F90" i="2"/>
  <c r="BE146" i="2"/>
  <c r="BE150" i="2"/>
  <c r="BE152" i="2"/>
  <c r="BE154" i="2"/>
  <c r="BE159" i="2"/>
  <c r="BE168" i="2"/>
  <c r="BE170" i="2"/>
  <c r="BE180" i="2"/>
  <c r="BE181" i="2"/>
  <c r="BE184" i="2"/>
  <c r="BE191" i="2"/>
  <c r="BE194" i="2"/>
  <c r="BE208" i="2"/>
  <c r="BE213" i="2"/>
  <c r="BE220" i="2"/>
  <c r="BE230" i="2"/>
  <c r="BE241" i="2"/>
  <c r="BE254" i="2"/>
  <c r="BE258" i="2"/>
  <c r="BE263" i="2"/>
  <c r="BE264" i="2"/>
  <c r="BE272" i="2"/>
  <c r="BE276" i="2"/>
  <c r="BE277" i="2"/>
  <c r="BE281" i="2"/>
  <c r="BE283" i="2"/>
  <c r="BE287" i="2"/>
  <c r="BE295" i="2"/>
  <c r="BE298" i="2"/>
  <c r="BE308" i="2"/>
  <c r="BE318" i="2"/>
  <c r="BE321" i="2"/>
  <c r="BE324" i="2"/>
  <c r="BE325" i="2"/>
  <c r="BE327" i="2"/>
  <c r="BE330" i="2"/>
  <c r="BE340" i="2"/>
  <c r="BE342" i="2"/>
  <c r="BE355" i="2"/>
  <c r="BE356" i="2"/>
  <c r="BE358" i="2"/>
  <c r="BE362" i="2"/>
  <c r="BE363" i="2"/>
  <c r="BE368" i="2"/>
  <c r="BE373" i="2"/>
  <c r="BE383" i="2"/>
  <c r="BE390" i="2"/>
  <c r="BE395" i="2"/>
  <c r="BE399" i="2"/>
  <c r="BE405" i="2"/>
  <c r="BE413" i="2"/>
  <c r="BE421" i="2"/>
  <c r="BE422" i="2"/>
  <c r="BE436" i="2"/>
  <c r="BE441" i="2"/>
  <c r="BE446" i="2"/>
  <c r="J87" i="2"/>
  <c r="BE187" i="2"/>
  <c r="BE196" i="2"/>
  <c r="BE200" i="2"/>
  <c r="BE203" i="2"/>
  <c r="BE228" i="2"/>
  <c r="BE232" i="2"/>
  <c r="BE233" i="2"/>
  <c r="BE237" i="2"/>
  <c r="BE239" i="2"/>
  <c r="BE240" i="2"/>
  <c r="BE245" i="2"/>
  <c r="BE248" i="2"/>
  <c r="BE255" i="2"/>
  <c r="BE266" i="2"/>
  <c r="BE269" i="2"/>
  <c r="BE279" i="2"/>
  <c r="BE285" i="2"/>
  <c r="BE297" i="2"/>
  <c r="BE305" i="2"/>
  <c r="BE315" i="2"/>
  <c r="BE326" i="2"/>
  <c r="BE348" i="2"/>
  <c r="BE354" i="2"/>
  <c r="BE359" i="2"/>
  <c r="BE365" i="2"/>
  <c r="BE371" i="2"/>
  <c r="BE377" i="2"/>
  <c r="BE378" i="2"/>
  <c r="BE381" i="2"/>
  <c r="BE384" i="2"/>
  <c r="BE394" i="2"/>
  <c r="BE396" i="2"/>
  <c r="BE398" i="2"/>
  <c r="BE401" i="2"/>
  <c r="BE407" i="2"/>
  <c r="BE411" i="2"/>
  <c r="BE419" i="2"/>
  <c r="BE431" i="2"/>
  <c r="BE434" i="2"/>
  <c r="BE438" i="2"/>
  <c r="BE439" i="2"/>
  <c r="BE442" i="2"/>
  <c r="BE443" i="2"/>
  <c r="BE444" i="2"/>
  <c r="BE449" i="2"/>
  <c r="BE453" i="2"/>
  <c r="BE459" i="2"/>
  <c r="BE462" i="2"/>
  <c r="BE467" i="2"/>
  <c r="BE469" i="2"/>
  <c r="BE144" i="2"/>
  <c r="BE161" i="2"/>
  <c r="BE176" i="2"/>
  <c r="BE198" i="2"/>
  <c r="BE199" i="2"/>
  <c r="BE205" i="2"/>
  <c r="BE210" i="2"/>
  <c r="BE221" i="2"/>
  <c r="BE235" i="2"/>
  <c r="BE252" i="2"/>
  <c r="BE260" i="2"/>
  <c r="BE267" i="2"/>
  <c r="BE271" i="2"/>
  <c r="BE273" i="2"/>
  <c r="BE274" i="2"/>
  <c r="BE294" i="2"/>
  <c r="BE301" i="2"/>
  <c r="BE304" i="2"/>
  <c r="BE306" i="2"/>
  <c r="BE311" i="2"/>
  <c r="BE317" i="2"/>
  <c r="BE319" i="2"/>
  <c r="BE322" i="2"/>
  <c r="BE333" i="2"/>
  <c r="BE337" i="2"/>
  <c r="BE339" i="2"/>
  <c r="BE349" i="2"/>
  <c r="BE361" i="2"/>
  <c r="BE375" i="2"/>
  <c r="BE386" i="2"/>
  <c r="BE392" i="2"/>
  <c r="BE409" i="2"/>
  <c r="BE415" i="2"/>
  <c r="BE417" i="2"/>
  <c r="BE426" i="2"/>
  <c r="BE432" i="2"/>
  <c r="BE451" i="2"/>
  <c r="BE457" i="2"/>
  <c r="F35" i="2"/>
  <c r="BD95" i="1" s="1"/>
  <c r="BD94" i="1" s="1"/>
  <c r="W33" i="1" s="1"/>
  <c r="J32" i="2"/>
  <c r="AW95" i="1" s="1"/>
  <c r="F34" i="2"/>
  <c r="BC95" i="1" s="1"/>
  <c r="BC94" i="1" s="1"/>
  <c r="AY94" i="1" s="1"/>
  <c r="F32" i="2"/>
  <c r="BA95" i="1" s="1"/>
  <c r="BA94" i="1" s="1"/>
  <c r="W30" i="1" s="1"/>
  <c r="F33" i="2"/>
  <c r="BB95" i="1" s="1"/>
  <c r="BB94" i="1" s="1"/>
  <c r="AX94" i="1" s="1"/>
  <c r="T139" i="2" l="1"/>
  <c r="R139" i="2"/>
  <c r="BK249" i="2"/>
  <c r="J249" i="2" s="1"/>
  <c r="J103" i="2" s="1"/>
  <c r="T249" i="2"/>
  <c r="P249" i="2"/>
  <c r="P138" i="2" s="1"/>
  <c r="AU95" i="1" s="1"/>
  <c r="AU94" i="1" s="1"/>
  <c r="R249" i="2"/>
  <c r="P139" i="2"/>
  <c r="BK139" i="2"/>
  <c r="J139" i="2" s="1"/>
  <c r="J95" i="2" s="1"/>
  <c r="J250" i="2"/>
  <c r="J104" i="2"/>
  <c r="J466" i="2"/>
  <c r="J119" i="2"/>
  <c r="W31" i="1"/>
  <c r="W32" i="1"/>
  <c r="AW94" i="1"/>
  <c r="AK30" i="1"/>
  <c r="J31" i="2"/>
  <c r="AV95" i="1" s="1"/>
  <c r="AT95" i="1" s="1"/>
  <c r="F31" i="2"/>
  <c r="AZ95" i="1" s="1"/>
  <c r="AZ94" i="1" s="1"/>
  <c r="W29" i="1" s="1"/>
  <c r="R138" i="2" l="1"/>
  <c r="T138" i="2"/>
  <c r="BK138" i="2"/>
  <c r="J138" i="2" s="1"/>
  <c r="J94" i="2" s="1"/>
  <c r="AV94" i="1"/>
  <c r="AK29" i="1"/>
  <c r="J28" i="2" l="1"/>
  <c r="AG95" i="1"/>
  <c r="AG94" i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<sst xmlns="http://schemas.openxmlformats.org/spreadsheetml/2006/main" count="4130" uniqueCount="1033">
  <si>
    <t>Export Komplet</t>
  </si>
  <si>
    <t/>
  </si>
  <si>
    <t>2.0</t>
  </si>
  <si>
    <t>ZAMOK</t>
  </si>
  <si>
    <t>False</t>
  </si>
  <si>
    <t>{6b5ac34d-afe7-4574-b98f-ed02aad732a7}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</si>
  <si>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</si>
  <si>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</si>
  <si>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</si>
  <si>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</si>
  <si>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</si>
  <si>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</si>
  <si>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</si>
  <si>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</si>
  <si>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</si>
  <si>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2021-023b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</si>
  <si>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</si>
  <si>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</si>
  <si>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Lidická, č.p.625, Strakonice - rekonstrukce sociálního zařízení pro děti ve východním pavilonu</t>
  </si>
  <si>
    <t>KSO:</t>
  </si>
  <si>
    <t>CC-CZ:</t>
  </si>
  <si>
    <t>Místo:</t>
  </si>
  <si>
    <t>Strakonice</t>
  </si>
  <si>
    <t>Datum:</t>
  </si>
  <si>
    <t>28. 2. 2022</t>
  </si>
  <si>
    <t>Zadavatel:</t>
  </si>
  <si>
    <t>IČ:</t>
  </si>
  <si>
    <t>Město Strakonice</t>
  </si>
  <si>
    <t>DIČ:</t>
  </si>
  <si>
    <t>Uchazeč:</t>
  </si>
  <si>
    <t>Vyplň údaj</t>
  </si>
  <si>
    <t>Projektant:</t>
  </si>
  <si>
    <t>Ing. Miloš Polanka</t>
  </si>
  <si>
    <t>True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</si>
  <si>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</si>
  <si>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</si>
  <si>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</si>
  <si>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</si>
  <si>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</si>
  <si>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</si>
  <si>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</si>
  <si>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</si>
  <si>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</si>
  <si>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</si>
  <si>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</si>
  <si>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</si>
  <si>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</si>
  <si>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</si>
  <si>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</si>
  <si>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</si>
  <si>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</si>
  <si>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</si>
  <si>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</si>
  <si>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</si>
  <si>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</si>
  <si>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</si>
  <si>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</si>
  <si>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</si>
  <si>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</si>
  <si>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</si>
  <si>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</si>
  <si>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</si>
  <si>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</si>
  <si>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</si>
  <si>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</si>
  <si>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</si>
  <si>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</si>
  <si>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</si>
  <si>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</si>
  <si>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</si>
  <si>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</si>
  <si>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</si>
  <si>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</si>
  <si>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</si>
  <si>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</si>
  <si>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</si>
  <si>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</si>
  <si>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</si>
  <si>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</si>
  <si>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</si>
  <si>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</si>
  <si>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</si>
  <si>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</si>
  <si>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</si>
  <si>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</si>
  <si>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</si>
  <si>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</si>
  <si>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</si>
  <si>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</si>
  <si>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</si>
  <si>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</si>
  <si>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</si>
  <si>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</si>
  <si>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</si>
  <si>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</si>
  <si>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</si>
  <si>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</si>
  <si>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</si>
  <si>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</si>
  <si>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</si>
  <si>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</si>
  <si>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</si>
  <si>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</si>
  <si>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</si>
  <si>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</si>
  <si>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</si>
  <si>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</si>
  <si>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</si>
  <si>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</si>
  <si>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</si>
  <si>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</si>
  <si>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</si>
  <si>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</si>
  <si>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</si>
  <si>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</si>
  <si>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</si>
  <si>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</si>
  <si>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</si>
  <si>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</si>
  <si>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</si>
  <si>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</si>
  <si>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</si>
  <si>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</si>
  <si>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</si>
  <si>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</si>
  <si>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</si>
  <si>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</si>
  <si>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</si>
  <si>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</si>
  <si>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</si>
  <si>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</si>
  <si>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</si>
  <si>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</si>
  <si>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</si>
  <si>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</si>
  <si>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 skupiny 1 až 3 ručně</t>
  </si>
  <si>
    <t>m3</t>
  </si>
  <si>
    <t>4</t>
  </si>
  <si>
    <t>807361685</t>
  </si>
  <si>
    <t>VV</t>
  </si>
  <si>
    <t>"Pro kanalizaci" 1,2*0,4*0,4</t>
  </si>
  <si>
    <t>175111101</t>
  </si>
  <si>
    <t>Obsypání potrubí ručně sypaninou bez prohození, uloženou do 3 m</t>
  </si>
  <si>
    <t>-718700520</t>
  </si>
  <si>
    <t>3</t>
  </si>
  <si>
    <t>175111109</t>
  </si>
  <si>
    <t>Příplatek k obsypání potrubí za ruční prohození sypaniny, uložené do 3 m</t>
  </si>
  <si>
    <t>-2132998785</t>
  </si>
  <si>
    <t>Svislé a kompletní konstrukce</t>
  </si>
  <si>
    <t>317234410</t>
  </si>
  <si>
    <t>Vyzdívka mezi nosníky z cihel pálených na MC</t>
  </si>
  <si>
    <t>-122557924</t>
  </si>
  <si>
    <t>1,1*0,15*0,15</t>
  </si>
  <si>
    <t>5</t>
  </si>
  <si>
    <t>317944321</t>
  </si>
  <si>
    <t>Válcované nosníky do č.12 dodatečně osazované do připravených otvorů</t>
  </si>
  <si>
    <t>t</t>
  </si>
  <si>
    <t>1322168867</t>
  </si>
  <si>
    <t>"2xL 50/50/2 1100mm" 3,77*1,1*2 /1000</t>
  </si>
  <si>
    <t>6</t>
  </si>
  <si>
    <t>342244101</t>
  </si>
  <si>
    <t>Příčka z cihel děrovaných do P10 na maltu M5 tloušťky 80 mm</t>
  </si>
  <si>
    <t>m2</t>
  </si>
  <si>
    <t>-744390046</t>
  </si>
  <si>
    <t>"Příčka u sprchy" 0,1*(1,21+0,1)</t>
  </si>
  <si>
    <t>7</t>
  </si>
  <si>
    <t>346244352</t>
  </si>
  <si>
    <t>Obezdívka koupelnových van ploch rovných tl 50 mm z pórobetonových přesných tvárnic</t>
  </si>
  <si>
    <t>-375893036</t>
  </si>
  <si>
    <t>"U6" (0,7*2+0,6*2)*0,15</t>
  </si>
  <si>
    <t>8</t>
  </si>
  <si>
    <t>349231811</t>
  </si>
  <si>
    <t>Přizdívka ostění s ozubem z cihel tl přes 80 do 150 mm</t>
  </si>
  <si>
    <t>681886500</t>
  </si>
  <si>
    <t>0,15*2,02*2</t>
  </si>
  <si>
    <t>Úpravy povrchů, podlahy a osazování výplní</t>
  </si>
  <si>
    <t>9</t>
  </si>
  <si>
    <t>612135011</t>
  </si>
  <si>
    <t>Vyrovnání podkladu vnitřních stěn tmelem tl do 2 mm</t>
  </si>
  <si>
    <t>-1794714288</t>
  </si>
  <si>
    <t>"U6" 0,7*3*0,15</t>
  </si>
  <si>
    <t>10</t>
  </si>
  <si>
    <t>612311131</t>
  </si>
  <si>
    <t>Potažení vnitřních stěn vápenným štukem tloušťky do 3 mm</t>
  </si>
  <si>
    <t>370825003</t>
  </si>
  <si>
    <t>"M.č.1.7 po odsekaných obkladech" (3,425+0,65)*0,37</t>
  </si>
  <si>
    <t>11</t>
  </si>
  <si>
    <t>612325101</t>
  </si>
  <si>
    <t>Vápenocementová hrubá omítka rýh ve stěnách š do 150 mm</t>
  </si>
  <si>
    <t>-395529732</t>
  </si>
  <si>
    <t>"Okolo dveří do úklidové místnosti" (0,8+2,02*2)*0,3</t>
  </si>
  <si>
    <t>"Po vybouraných příčkách" 0,2*1,21*4</t>
  </si>
  <si>
    <t>12</t>
  </si>
  <si>
    <t>612325402</t>
  </si>
  <si>
    <t>Oprava vnitřní vápenocementové hrubé omítky stěn v rozsahu plochy přes 10 do 30 %</t>
  </si>
  <si>
    <t>2007719876</t>
  </si>
  <si>
    <t>Oprava po odstranění obkladů</t>
  </si>
  <si>
    <t>"M.č.1.7" (3,425+0,65)*1,97</t>
  </si>
  <si>
    <t>"M.č.1.8"   (0,75+0,6*(1+2)+2,2+2,15+3,2-0,9)*1,21</t>
  </si>
  <si>
    <t>13</t>
  </si>
  <si>
    <t>619991011</t>
  </si>
  <si>
    <t>Obalení konstrukcí a prvků fólií přilepenou lepící páskou</t>
  </si>
  <si>
    <t>-1779249624</t>
  </si>
  <si>
    <t>"Stávající okna a dveře" 1,64*2,05+0,99*2,04+1,17*2,36*4</t>
  </si>
  <si>
    <t>14</t>
  </si>
  <si>
    <t>619995001</t>
  </si>
  <si>
    <t>Začištění omítek kolem oken, dveří, podlah nebo obkladů</t>
  </si>
  <si>
    <t>m</t>
  </si>
  <si>
    <t>-2074874565</t>
  </si>
  <si>
    <t>"Okolo dveří do úklidové místnosti" (0,8+2,02*2)*2</t>
  </si>
  <si>
    <t>Nad obklady :</t>
  </si>
  <si>
    <t>"M.č. 1.7" (3,43+0,65+0,175+4,65+0,175*2+0,15)+2,65+0,25</t>
  </si>
  <si>
    <t>"M.č. 1.8" 2,1+(3,2+0,05+2,2+2,15-0,8)+0,25</t>
  </si>
  <si>
    <t>"M.č. 1.9" (2,2*2+1,14*2-0,8)</t>
  </si>
  <si>
    <t>631311115</t>
  </si>
  <si>
    <t>Mazanina tl přes 50 do 80 mm z betonu prostého bez zvýšených nároků na prostředí tř. C 20/25</t>
  </si>
  <si>
    <t>-1772806732</t>
  </si>
  <si>
    <t>"Cementový potěr" 21,55*0,055</t>
  </si>
  <si>
    <t>16</t>
  </si>
  <si>
    <t>631312141</t>
  </si>
  <si>
    <t>Doplnění rýh v dosavadních mazaninách betonem prostým</t>
  </si>
  <si>
    <t>780806089</t>
  </si>
  <si>
    <t>"Pro kanalizaci" 1,2*0,4*0,1</t>
  </si>
  <si>
    <t>17</t>
  </si>
  <si>
    <t>631319011</t>
  </si>
  <si>
    <t>Příplatek k mazanině tl přes 50 do 80 mm za přehlazení povrchu</t>
  </si>
  <si>
    <t>-134213256</t>
  </si>
  <si>
    <t>18</t>
  </si>
  <si>
    <t>631319234</t>
  </si>
  <si>
    <t>Příplatek k mazaninám za přidání skleněných vláken pro objemové vyztužení 5 kg/m3</t>
  </si>
  <si>
    <t>-829828680</t>
  </si>
  <si>
    <t>19</t>
  </si>
  <si>
    <t>632451101</t>
  </si>
  <si>
    <t>Cementový samonivelační potěr ze suchých směsí tl přes 2 do 5 mm</t>
  </si>
  <si>
    <t>1747001861</t>
  </si>
  <si>
    <t>"Vyrovnání ploch stavebním lepidlem - předpoklad 1/3" 20,9/3</t>
  </si>
  <si>
    <t>20</t>
  </si>
  <si>
    <t>634112113</t>
  </si>
  <si>
    <t>Obvodová dilatace podlahovým páskem z pěnového PE mezi stěnou a mazaninou nebo potěrem v 80 mm</t>
  </si>
  <si>
    <t>-1432351314</t>
  </si>
  <si>
    <t>(2,45+0,175+4,68+0,175*2+4,83+3,2+2,35+2,15+0,15+3,43+0,6*2+0,7*2)+(2,35*2+1,14*2)</t>
  </si>
  <si>
    <t>Ostatní konstrukce a práce</t>
  </si>
  <si>
    <t>952901111</t>
  </si>
  <si>
    <t>Vyčištění budov bytové a občanské výstavby při výšce podlaží do 4 m</t>
  </si>
  <si>
    <t>-368178016</t>
  </si>
  <si>
    <t>96</t>
  </si>
  <si>
    <t>Bourání konstrukcí</t>
  </si>
  <si>
    <t>22</t>
  </si>
  <si>
    <t>962031136</t>
  </si>
  <si>
    <t>Bourání příček z tvárnic nebo příčkovek tl do 150 mm</t>
  </si>
  <si>
    <t>-1344642560</t>
  </si>
  <si>
    <t>"Nízké dělící stěny mezi záchody" 0,6*(1,21+0,1)*4</t>
  </si>
  <si>
    <t>23</t>
  </si>
  <si>
    <t>965042121</t>
  </si>
  <si>
    <t>Bourání podkladů pod dlažby nebo mazanin betonových nebo z litého asfaltu tl do 100 mm pl do 1 m2</t>
  </si>
  <si>
    <t>-893237079</t>
  </si>
  <si>
    <t>Podkladní beton :</t>
  </si>
  <si>
    <t>24</t>
  </si>
  <si>
    <t>965042141</t>
  </si>
  <si>
    <t>Bourání podkladů pod dlažby nebo mazanin betonových nebo z litého asfaltu tl do 100 mm pl přes 4 m2</t>
  </si>
  <si>
    <t>-1913623577</t>
  </si>
  <si>
    <t>"Betonová mazanina" 21,55*0,05</t>
  </si>
  <si>
    <t>25</t>
  </si>
  <si>
    <t>965045113</t>
  </si>
  <si>
    <t>Bourání potěrů cementových nebo pískocementových tl do 50 mm pl přes 4 m2</t>
  </si>
  <si>
    <t>-961764927</t>
  </si>
  <si>
    <t>"Maltové lože" 21,55</t>
  </si>
  <si>
    <t>26</t>
  </si>
  <si>
    <t>965049111</t>
  </si>
  <si>
    <t>Příplatek k bourání betonových mazanin za bourání mazanin se svařovanou sítí tl do 100 mm</t>
  </si>
  <si>
    <t>-1882013132</t>
  </si>
  <si>
    <t>27</t>
  </si>
  <si>
    <t>965081213</t>
  </si>
  <si>
    <t>Bourání podlah z dlaždic keramických nebo xylolitových tl do 10 mm plochy přes 1 m2</t>
  </si>
  <si>
    <t>-379396069</t>
  </si>
  <si>
    <t>28</t>
  </si>
  <si>
    <t>965081611</t>
  </si>
  <si>
    <t>Odsekání soklíků rovných</t>
  </si>
  <si>
    <t>282564314</t>
  </si>
  <si>
    <t>"M.č.1.7 a 1.8" 0,15+4,65+0,175*2+4,8</t>
  </si>
  <si>
    <t>"M.č.1.9" 1,14*2+2,2*2-0,9</t>
  </si>
  <si>
    <t>29</t>
  </si>
  <si>
    <t>968072455</t>
  </si>
  <si>
    <t>Vybourání kovových dveřních zárubní pl do 2 m2</t>
  </si>
  <si>
    <t>-6793471</t>
  </si>
  <si>
    <t>"Dveře do úklidové místnosti" 0,9*2,02</t>
  </si>
  <si>
    <t>30</t>
  </si>
  <si>
    <t>973032863</t>
  </si>
  <si>
    <t>Vysekání kapes pro zavázání příček nebo zdí ve zdivu z dutých cihel nebo tvárnic tl do 150 mm</t>
  </si>
  <si>
    <t>-441132036</t>
  </si>
  <si>
    <t>"Příčka u sprchy" 1,21+0,1</t>
  </si>
  <si>
    <t>"Přizdění u dveří" 2,12*2</t>
  </si>
  <si>
    <t>31</t>
  </si>
  <si>
    <t>974032664</t>
  </si>
  <si>
    <t>Vysekání rýh ve stěnách z dutých cihel nebo tvárnic pro vtahování nosníků hl do 150 mm v do 150 mm</t>
  </si>
  <si>
    <t>1234808856</t>
  </si>
  <si>
    <t>"Pro překlad z L nosníků" 1,1</t>
  </si>
  <si>
    <t>32</t>
  </si>
  <si>
    <t>977311112</t>
  </si>
  <si>
    <t>Řezání stávajících betonových mazanin nevyztužených hl do 100 mm</t>
  </si>
  <si>
    <t>-1339581109</t>
  </si>
  <si>
    <t>"Pro kanalizaci" (1,2+0,4)*2</t>
  </si>
  <si>
    <t>33</t>
  </si>
  <si>
    <t>978035117</t>
  </si>
  <si>
    <t>Odstranění tenkovrstvé omítky tl do 2 mm obroušením v rozsahu přes 50 do 100 %</t>
  </si>
  <si>
    <t>2123273149</t>
  </si>
  <si>
    <t>Odstranění štuku pod nové obklady</t>
  </si>
  <si>
    <t>"Plocha nových obkladů" 42,216</t>
  </si>
  <si>
    <t>"Plocha odstraňovaných obkladů" -19,16</t>
  </si>
  <si>
    <t>34</t>
  </si>
  <si>
    <t>978059541</t>
  </si>
  <si>
    <t>Odsekání a odebrání obkladů stěn z vnitřních obkládaček plochy přes 1 m2</t>
  </si>
  <si>
    <t>-33570305</t>
  </si>
  <si>
    <t>"M.č.1.8"  (0,75+0,6*(1+2)+2,2+2,15+3,2-0,9)*1,21</t>
  </si>
  <si>
    <t>35</t>
  </si>
  <si>
    <t>711131811</t>
  </si>
  <si>
    <t>Odstranění izolace proti zemní vlhkosti vodorovné</t>
  </si>
  <si>
    <t>975494362</t>
  </si>
  <si>
    <t>36</t>
  </si>
  <si>
    <t>713120821</t>
  </si>
  <si>
    <t>Odstranění tepelné izolace podlah volně kladené z polystyrenu suchého tl do 100 mm</t>
  </si>
  <si>
    <t>-318379917</t>
  </si>
  <si>
    <t>37</t>
  </si>
  <si>
    <t>721171803</t>
  </si>
  <si>
    <t>Demontáž potrubí z PVC D do 75</t>
  </si>
  <si>
    <t>-2084130969</t>
  </si>
  <si>
    <t>3,2+0,3*6+2+1</t>
  </si>
  <si>
    <t>38</t>
  </si>
  <si>
    <t>721171808</t>
  </si>
  <si>
    <t>Demontáž potrubí z PVC D přes 75 do 114</t>
  </si>
  <si>
    <t>-1333418573</t>
  </si>
  <si>
    <t>6*0,5</t>
  </si>
  <si>
    <t>39</t>
  </si>
  <si>
    <t>721210812</t>
  </si>
  <si>
    <t>Demontáž vpustí podlahových z kyselinovzdorné kameniny DN 70</t>
  </si>
  <si>
    <t>kus</t>
  </si>
  <si>
    <t>553907152</t>
  </si>
  <si>
    <t>40</t>
  </si>
  <si>
    <t>721220802</t>
  </si>
  <si>
    <t>Demontáž uzávěrek zápachových DN 100</t>
  </si>
  <si>
    <t>1108175815</t>
  </si>
  <si>
    <t>41</t>
  </si>
  <si>
    <t>722170804</t>
  </si>
  <si>
    <t>Demontáž rozvodů vody z plastů D přes 25 do 50</t>
  </si>
  <si>
    <t>660038634</t>
  </si>
  <si>
    <t>"Předpoklad" 3,2*2+2+3+0,3*12+2</t>
  </si>
  <si>
    <t>42</t>
  </si>
  <si>
    <t>722220862</t>
  </si>
  <si>
    <t>Demontáž armatur závitových se dvěma závity G přes 3/4 do 5/4</t>
  </si>
  <si>
    <t>-1391727805</t>
  </si>
  <si>
    <t>"Směšovací ventil" 2</t>
  </si>
  <si>
    <t>43</t>
  </si>
  <si>
    <t>725110811</t>
  </si>
  <si>
    <t>Demontáž klozetů splachovací s nádrží</t>
  </si>
  <si>
    <t>soubor</t>
  </si>
  <si>
    <t>-1617598624</t>
  </si>
  <si>
    <t>44</t>
  </si>
  <si>
    <t>725210821</t>
  </si>
  <si>
    <t>Demontáž umyvadel bez výtokových armatur</t>
  </si>
  <si>
    <t>-129959145</t>
  </si>
  <si>
    <t>45</t>
  </si>
  <si>
    <t>725330820</t>
  </si>
  <si>
    <t>Demontáž výlevka diturvitová</t>
  </si>
  <si>
    <t>579568112</t>
  </si>
  <si>
    <t>46</t>
  </si>
  <si>
    <t>725810811</t>
  </si>
  <si>
    <t>Demontáž ventilů výtokových nástěnných</t>
  </si>
  <si>
    <t>38508622</t>
  </si>
  <si>
    <t>6+6+2</t>
  </si>
  <si>
    <t>47</t>
  </si>
  <si>
    <t>725840850</t>
  </si>
  <si>
    <t>Demontáž baterie sprch diferenciální do G 3/4x1</t>
  </si>
  <si>
    <t>1200211969</t>
  </si>
  <si>
    <t>997</t>
  </si>
  <si>
    <t>Přesun sutě</t>
  </si>
  <si>
    <t>48</t>
  </si>
  <si>
    <t>997013211</t>
  </si>
  <si>
    <t>Vnitrostaveništní doprava suti a vybouraných hmot pro budovy v do 6 m ručně</t>
  </si>
  <si>
    <t>-1108605245</t>
  </si>
  <si>
    <t>49</t>
  </si>
  <si>
    <t>997013501</t>
  </si>
  <si>
    <t>Odvoz suti a vybouraných hmot na skládku nebo meziskládku do 1 km se složením</t>
  </si>
  <si>
    <t>-876043850</t>
  </si>
  <si>
    <t>50</t>
  </si>
  <si>
    <t>997013509</t>
  </si>
  <si>
    <t>Příplatek k odvozu suti a vybouraných hmot na skládku ZKD 1 km přes 1 km</t>
  </si>
  <si>
    <t>150202271</t>
  </si>
  <si>
    <t>7,747*2 'Přepočtené koeficientem množství</t>
  </si>
  <si>
    <t>51</t>
  </si>
  <si>
    <t>997013631</t>
  </si>
  <si>
    <t>Poplatek za uložení na skládce (skládkovné) stavebního odpadu směsného kód odpadu 17 09 04</t>
  </si>
  <si>
    <t>-1580699683</t>
  </si>
  <si>
    <t>7,747-7,155</t>
  </si>
  <si>
    <t>52</t>
  </si>
  <si>
    <t>997013871</t>
  </si>
  <si>
    <t>Poplatek za uložení stavebního odpadu na recyklační skládce (skládkovné) směsného stavebního a demoličního kód odpadu  17 09 04</t>
  </si>
  <si>
    <t>507178734</t>
  </si>
  <si>
    <t>"Cihly, beton, omítka, keramika" 0,368+0,106+2,372+1,94+0,047+0,754+0,142+0,033+0,03+0,06+1,303</t>
  </si>
  <si>
    <t>998</t>
  </si>
  <si>
    <t>Přesun hmot</t>
  </si>
  <si>
    <t>53</t>
  </si>
  <si>
    <t>998018001</t>
  </si>
  <si>
    <t>Přesun hmot ruční pro budovy v do 6 m</t>
  </si>
  <si>
    <t>170423576</t>
  </si>
  <si>
    <t>PSV</t>
  </si>
  <si>
    <t>Práce a dodávky PSV</t>
  </si>
  <si>
    <t>711</t>
  </si>
  <si>
    <t>Izolace proti vodě, vlhkosti a plynům</t>
  </si>
  <si>
    <t>54</t>
  </si>
  <si>
    <t>711111001</t>
  </si>
  <si>
    <t>Provedení izolace proti zemní vlhkosti vodorovné za studena nátěrem penetračním</t>
  </si>
  <si>
    <t>-311098832</t>
  </si>
  <si>
    <t>55</t>
  </si>
  <si>
    <t>M</t>
  </si>
  <si>
    <t>11163150</t>
  </si>
  <si>
    <t>lak penetrační asfaltový</t>
  </si>
  <si>
    <t>892612093</t>
  </si>
  <si>
    <t>21,55*0,0003</t>
  </si>
  <si>
    <t>56</t>
  </si>
  <si>
    <t>711141559</t>
  </si>
  <si>
    <t>Provedení izolace proti zemní vlhkosti pásy přitavením vodorovné NAIP</t>
  </si>
  <si>
    <t>1608461343</t>
  </si>
  <si>
    <t>57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</si>
  <si>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</si>
  <si>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</si>
  <si>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-189636855</t>
  </si>
  <si>
    <t>21,55*1,2</t>
  </si>
  <si>
    <t>58</t>
  </si>
  <si>
    <t>998711101</t>
  </si>
  <si>
    <t>Přesun hmot tonážní pro izolace proti vodě, vlhkosti a plynům v objektech v do 6 m</t>
  </si>
  <si>
    <t>336960628</t>
  </si>
  <si>
    <t>59</t>
  </si>
  <si>
    <t>998711181</t>
  </si>
  <si>
    <t>Příplatek k přesunu hmot tonážní 711 prováděný bez použití mechanizace</t>
  </si>
  <si>
    <t>-129457827</t>
  </si>
  <si>
    <t>713</t>
  </si>
  <si>
    <t>Izolace tepelné</t>
  </si>
  <si>
    <t>60</t>
  </si>
  <si>
    <t>713121111</t>
  </si>
  <si>
    <t>Montáž izolace tepelné podlah volně kladenými rohožemi, pásy, dílci, deskami 1 vrstva</t>
  </si>
  <si>
    <t>192363298</t>
  </si>
  <si>
    <t>61</t>
  </si>
  <si>
    <t>28376507</t>
  </si>
  <si>
    <t>deska izolační PIR s oboustrannou kompozitní fólií s hliníkovou vložkou pro ploché střechy tl 30mm</t>
  </si>
  <si>
    <t>-1897862026</t>
  </si>
  <si>
    <t>21,55*1,05</t>
  </si>
  <si>
    <t>62</t>
  </si>
  <si>
    <t>713191132</t>
  </si>
  <si>
    <t>Montáž izolace tepelné podlah, stropů vrchem nebo střech překrytí separační fólií z PE</t>
  </si>
  <si>
    <t>767650744</t>
  </si>
  <si>
    <t>63</t>
  </si>
  <si>
    <t>28323053</t>
  </si>
  <si>
    <t>fólie PE (500 kg/m3) separační podlahová oddělující tepelnou izolaci tl 0,6mm</t>
  </si>
  <si>
    <t>2056659505</t>
  </si>
  <si>
    <t>64</t>
  </si>
  <si>
    <t>998713101</t>
  </si>
  <si>
    <t>Přesun hmot tonážní pro izolace tepelné v objektech v do 6 m</t>
  </si>
  <si>
    <t>140118333</t>
  </si>
  <si>
    <t>65</t>
  </si>
  <si>
    <t>998713181</t>
  </si>
  <si>
    <t>Příplatek k přesunu hmot tonážní 713 prováděný bez použití mechanizace</t>
  </si>
  <si>
    <t>486937501</t>
  </si>
  <si>
    <t>721</t>
  </si>
  <si>
    <t>Zdravotechnika - vnitřní kanalizace</t>
  </si>
  <si>
    <t>66</t>
  </si>
  <si>
    <t>721171915</t>
  </si>
  <si>
    <t>Potrubí z PP propojení potrubí DN 110</t>
  </si>
  <si>
    <t>-203023897</t>
  </si>
  <si>
    <t>67</t>
  </si>
  <si>
    <t>721174042</t>
  </si>
  <si>
    <t>Potrubí kanalizační z PP připojovací DN 40</t>
  </si>
  <si>
    <t>2027562318</t>
  </si>
  <si>
    <t>68</t>
  </si>
  <si>
    <t>721174043</t>
  </si>
  <si>
    <t>Potrubí kanalizační z PP připojovací DN 50</t>
  </si>
  <si>
    <t>105442518</t>
  </si>
  <si>
    <t>69</t>
  </si>
  <si>
    <t>721174045</t>
  </si>
  <si>
    <t>Potrubí kanalizační z PP připojovací DN 110</t>
  </si>
  <si>
    <t>-75183919</t>
  </si>
  <si>
    <t>70</t>
  </si>
  <si>
    <t>721194104</t>
  </si>
  <si>
    <t>Vyvedení a upevnění odpadních výpustek DN 40</t>
  </si>
  <si>
    <t>1454596656</t>
  </si>
  <si>
    <t>71</t>
  </si>
  <si>
    <t>721194105</t>
  </si>
  <si>
    <t>Vyvedení a upevnění odpadních výpustek DN 50</t>
  </si>
  <si>
    <t>1485078402</t>
  </si>
  <si>
    <t>72</t>
  </si>
  <si>
    <t>721194109</t>
  </si>
  <si>
    <t>Vyvedení a upevnění odpadních výpustek DN 110</t>
  </si>
  <si>
    <t>1980916378</t>
  </si>
  <si>
    <t>73</t>
  </si>
  <si>
    <t>721274121</t>
  </si>
  <si>
    <t>Přivzdušňovací ventil vnitřní odpadních potrubí DN od 32 do 50</t>
  </si>
  <si>
    <t>-1821800357</t>
  </si>
  <si>
    <t>74</t>
  </si>
  <si>
    <t>721290111</t>
  </si>
  <si>
    <t>Zkouška těsnosti potrubí kanalizace vodou DN do 125</t>
  </si>
  <si>
    <t>-1429752717</t>
  </si>
  <si>
    <t>1,3+2,2+1,3</t>
  </si>
  <si>
    <t>75</t>
  </si>
  <si>
    <t>7219-011</t>
  </si>
  <si>
    <t xml:space="preserve">Stavební výpomoce - sekání, hrubé začištění . . . </t>
  </si>
  <si>
    <t>Kč</t>
  </si>
  <si>
    <t>1585865793</t>
  </si>
  <si>
    <t>76</t>
  </si>
  <si>
    <t>998721101</t>
  </si>
  <si>
    <t>Přesun hmot tonážní pro vnitřní kanalizace v objektech v do 6 m</t>
  </si>
  <si>
    <t>-218885238</t>
  </si>
  <si>
    <t>77</t>
  </si>
  <si>
    <t>998721181</t>
  </si>
  <si>
    <t>Příplatek k přesunu hmot tonážní 721 prováděný bez použití mechanizace</t>
  </si>
  <si>
    <t>-1794600697</t>
  </si>
  <si>
    <t>722</t>
  </si>
  <si>
    <t>Zdravotechnika - vnitřní vodovod</t>
  </si>
  <si>
    <t>78</t>
  </si>
  <si>
    <t>722175002</t>
  </si>
  <si>
    <t>Potrubí vodovodní plastové PP-RCT svar polyfúze D 20x2,8 mm</t>
  </si>
  <si>
    <t>1786342007</t>
  </si>
  <si>
    <t>79</t>
  </si>
  <si>
    <t>722175003</t>
  </si>
  <si>
    <t>Potrubí vodovodní plastové PP-RCT svar polyfúze D 25x3,5 mm</t>
  </si>
  <si>
    <t>-2029078568</t>
  </si>
  <si>
    <t>80</t>
  </si>
  <si>
    <t>722175004</t>
  </si>
  <si>
    <t>Potrubí vodovodní plastové PP-RCT svar polyfúze D 32x4,4 mm</t>
  </si>
  <si>
    <t>1090114151</t>
  </si>
  <si>
    <t>81</t>
  </si>
  <si>
    <t>722181231</t>
  </si>
  <si>
    <t>Ochrana vodovodního potrubí přilepenými termoizolačními trubicemi z PE tl přes 9 do 13 mm DN do 22 mm</t>
  </si>
  <si>
    <t>-334356170</t>
  </si>
  <si>
    <t>82</t>
  </si>
  <si>
    <t>722181232</t>
  </si>
  <si>
    <t>Ochrana vodovodního potrubí přilepenými termoizolačními trubicemi z PE tl přes 9 do 13 mm DN přes 22 do 45 mm</t>
  </si>
  <si>
    <t>705460457</t>
  </si>
  <si>
    <t>18,5+11</t>
  </si>
  <si>
    <t>83</t>
  </si>
  <si>
    <t>722190401</t>
  </si>
  <si>
    <t>Vyvedení a upevnění výpustku DN do 25</t>
  </si>
  <si>
    <t>-1006338034</t>
  </si>
  <si>
    <t>"WC" 6</t>
  </si>
  <si>
    <t>"Výlevka" 1</t>
  </si>
  <si>
    <t>"Sprcha" 2</t>
  </si>
  <si>
    <t>"Umyvadla" 6*2</t>
  </si>
  <si>
    <t>84</t>
  </si>
  <si>
    <t>722230102</t>
  </si>
  <si>
    <t>Ventil přímý G 3/4" se dvěma závity</t>
  </si>
  <si>
    <t>-2134603488</t>
  </si>
  <si>
    <t>85</t>
  </si>
  <si>
    <t>722290226</t>
  </si>
  <si>
    <t>Zkouška těsnosti vodovodního potrubí závitového DN do 50</t>
  </si>
  <si>
    <t>2089035306</t>
  </si>
  <si>
    <t>2,5+18,5+11</t>
  </si>
  <si>
    <t>86</t>
  </si>
  <si>
    <t>722290234</t>
  </si>
  <si>
    <t>Proplach a dezinfekce vodovodního potrubí DN do 80</t>
  </si>
  <si>
    <t>1304710043</t>
  </si>
  <si>
    <t>87</t>
  </si>
  <si>
    <t>7229-010</t>
  </si>
  <si>
    <t>Zpětná montáž stávající termostatické hlavice</t>
  </si>
  <si>
    <t>ks</t>
  </si>
  <si>
    <t>-1035466448</t>
  </si>
  <si>
    <t>88</t>
  </si>
  <si>
    <t>7229-011</t>
  </si>
  <si>
    <t>-1077583264</t>
  </si>
  <si>
    <t>89</t>
  </si>
  <si>
    <t>998722101</t>
  </si>
  <si>
    <t>Přesun hmot tonážní pro vnitřní vodovod v objektech v do 6 m</t>
  </si>
  <si>
    <t>339790433</t>
  </si>
  <si>
    <t>90</t>
  </si>
  <si>
    <t>998722181</t>
  </si>
  <si>
    <t>Příplatek k přesunu hmot tonážní 722 prováděný bez použití mechanizace</t>
  </si>
  <si>
    <t>907881679</t>
  </si>
  <si>
    <t>725</t>
  </si>
  <si>
    <t>Zdravotechnika - zařizovací předměty</t>
  </si>
  <si>
    <t>91</t>
  </si>
  <si>
    <t>725111132</t>
  </si>
  <si>
    <t>Splachovač nádržkový plastový nízkopoložený nebo vysokopoložený</t>
  </si>
  <si>
    <t>1615911416</t>
  </si>
  <si>
    <t>92</t>
  </si>
  <si>
    <t>6000000800</t>
  </si>
  <si>
    <t>Splachovací trubice např. Alcaplast A950 DN35</t>
  </si>
  <si>
    <t>392246714</t>
  </si>
  <si>
    <t>93</t>
  </si>
  <si>
    <t>725112015</t>
  </si>
  <si>
    <t>Klozet keramický dětský standardní samostatně stojící s hlubokým splachováním odpad svislý</t>
  </si>
  <si>
    <t>127315408</t>
  </si>
  <si>
    <t>94</t>
  </si>
  <si>
    <t>725211601</t>
  </si>
  <si>
    <t>Umyvadlo keramické bílé šířky 500 mm bez krytu na sifon připevněné na stěnu šrouby</t>
  </si>
  <si>
    <t>627312028</t>
  </si>
  <si>
    <t>95</t>
  </si>
  <si>
    <t>725241901</t>
  </si>
  <si>
    <t>Montáž vaničky sprchové</t>
  </si>
  <si>
    <t>-1446964268</t>
  </si>
  <si>
    <t>55220018</t>
  </si>
  <si>
    <t>vanička sprchová smaltovaná bílá 700x700x135mm</t>
  </si>
  <si>
    <t>-1602974904</t>
  </si>
  <si>
    <t>97</t>
  </si>
  <si>
    <t>725339111</t>
  </si>
  <si>
    <t>Montáž výlevky</t>
  </si>
  <si>
    <t>-469307889</t>
  </si>
  <si>
    <t>"Použita stávající" 1</t>
  </si>
  <si>
    <t>98</t>
  </si>
  <si>
    <t>725813111</t>
  </si>
  <si>
    <t>Ventil rohový bez připojovací trubičky nebo flexi hadičky G 1/2"</t>
  </si>
  <si>
    <t>-1936463060</t>
  </si>
  <si>
    <t>99</t>
  </si>
  <si>
    <t>IVR.15020150</t>
  </si>
  <si>
    <t>Sanitární flexi-ohebná hadice (9x13) - 3/8"FF; 50cm</t>
  </si>
  <si>
    <t>-147920087</t>
  </si>
  <si>
    <t>100</t>
  </si>
  <si>
    <t>725821323</t>
  </si>
  <si>
    <t>Baterie dřezová nástěnná klasická s otáčivým kulatým ústím a délkou ramínka 300 mm</t>
  </si>
  <si>
    <t>1326213315</t>
  </si>
  <si>
    <t>101</t>
  </si>
  <si>
    <t>725822613</t>
  </si>
  <si>
    <t>Baterie umyvadlová stojánková páková s výpustí</t>
  </si>
  <si>
    <t>192630392</t>
  </si>
  <si>
    <t>102</t>
  </si>
  <si>
    <t>725849413</t>
  </si>
  <si>
    <t>Montáž baterie sprchové nástěnné termostatické</t>
  </si>
  <si>
    <t>1959350701</t>
  </si>
  <si>
    <t>103</t>
  </si>
  <si>
    <t>55145600</t>
  </si>
  <si>
    <t>baterie sprchová nástěnná termostatická 150mm chrom</t>
  </si>
  <si>
    <t>-1677651273</t>
  </si>
  <si>
    <t>104</t>
  </si>
  <si>
    <t>6000005880</t>
  </si>
  <si>
    <t>Držák sprchy posuvný, chrom</t>
  </si>
  <si>
    <t>-1468493598</t>
  </si>
  <si>
    <t>105</t>
  </si>
  <si>
    <t>72599-010</t>
  </si>
  <si>
    <t>Dodávka a montáž dávkovače tekutého mýdla, plast - chrom, 170 ml,  cca 140/65/60 mm, viz. ozn. D1</t>
  </si>
  <si>
    <t>-1583545555</t>
  </si>
  <si>
    <t>106</t>
  </si>
  <si>
    <t>72599-020</t>
  </si>
  <si>
    <t>Dodávka a montáž WC soupravy závěsné na stěnu - WC štětka, chrom/sklo, cca 120/120/380 mm, viz. ozn. D2</t>
  </si>
  <si>
    <t>-599547629</t>
  </si>
  <si>
    <t>107</t>
  </si>
  <si>
    <t>72599-030</t>
  </si>
  <si>
    <t>Dodávka a montáž držáku na toaletní papír, nerez, cca 150/150/80 mm, viz. ozn. D3</t>
  </si>
  <si>
    <t>-1893808937</t>
  </si>
  <si>
    <t>108</t>
  </si>
  <si>
    <t>72599-040</t>
  </si>
  <si>
    <t>Dodávka a montáž stěnového věšáku jednoduchého, chrom, viz. ozn. D5</t>
  </si>
  <si>
    <t>-996522525</t>
  </si>
  <si>
    <t>109</t>
  </si>
  <si>
    <t>72599-050</t>
  </si>
  <si>
    <t>Dodávka a montáž sprchového závěsu, polyester, 1200/1200 mm, viz. ozn. D6</t>
  </si>
  <si>
    <t>-2020874372</t>
  </si>
  <si>
    <t>110</t>
  </si>
  <si>
    <t>72599-060</t>
  </si>
  <si>
    <t>Dodávka a montáž sklopného dvojitého madla, nerez, dl. 800 mm, viz. ozn. D6</t>
  </si>
  <si>
    <t>1248865416</t>
  </si>
  <si>
    <t>111</t>
  </si>
  <si>
    <t>998725101</t>
  </si>
  <si>
    <t>Přesun hmot tonážní pro zařizovací předměty v objektech v do 6 m</t>
  </si>
  <si>
    <t>-359512474</t>
  </si>
  <si>
    <t>112</t>
  </si>
  <si>
    <t>998725181</t>
  </si>
  <si>
    <t>Příplatek k přesunu hmot tonážní 725 prováděný bez použití mechanizace</t>
  </si>
  <si>
    <t>1884070032</t>
  </si>
  <si>
    <t>735</t>
  </si>
  <si>
    <t>Ústřední vytápění - otopná tělesa</t>
  </si>
  <si>
    <t>113</t>
  </si>
  <si>
    <t>7359-030</t>
  </si>
  <si>
    <t>Odpojení a demontáž litinového radiátoru včetně souvisejícívh prací</t>
  </si>
  <si>
    <t>-1879703711</t>
  </si>
  <si>
    <t>"U7" 2</t>
  </si>
  <si>
    <t>114</t>
  </si>
  <si>
    <t>7359-060</t>
  </si>
  <si>
    <t>Zpětná montáž a připojení litinového radiátoru včetně souvisejícívh prací</t>
  </si>
  <si>
    <t>1827404033</t>
  </si>
  <si>
    <t>115</t>
  </si>
  <si>
    <t>998735201</t>
  </si>
  <si>
    <t>Přesun hmot procentní pro otopná tělesa v objektech v do 6 m</t>
  </si>
  <si>
    <t>%</t>
  </si>
  <si>
    <t>473951935</t>
  </si>
  <si>
    <t>741</t>
  </si>
  <si>
    <t>Elektroinstalace - silnoproud</t>
  </si>
  <si>
    <t>116</t>
  </si>
  <si>
    <t>7419-010</t>
  </si>
  <si>
    <t>Přemístění vypínače v úklidu na druhou stranu dveří - provedení drážky, osazení krabice, napojení a osazení kabelu, kompletace vypínače</t>
  </si>
  <si>
    <t>-1091219532</t>
  </si>
  <si>
    <t>"U8" 1</t>
  </si>
  <si>
    <t>117</t>
  </si>
  <si>
    <t>7419-020</t>
  </si>
  <si>
    <t>Sejmutí tlačítek světel před prováděním obkladů a opětovné osazení, případně přizvednutí strojku vypínače</t>
  </si>
  <si>
    <t>-1444141629</t>
  </si>
  <si>
    <t>"U9" 3</t>
  </si>
  <si>
    <t>118</t>
  </si>
  <si>
    <t>7419-030</t>
  </si>
  <si>
    <t>Demontáž a zpětná montáž svítidel nad umyvadly</t>
  </si>
  <si>
    <t>1074384728</t>
  </si>
  <si>
    <t>119</t>
  </si>
  <si>
    <t>998741201</t>
  </si>
  <si>
    <t>Přesun hmot procentní pro silnoproud v objektech v do 6 m</t>
  </si>
  <si>
    <t>1123954827</t>
  </si>
  <si>
    <t>763</t>
  </si>
  <si>
    <t>Konstrukce suché výstavby</t>
  </si>
  <si>
    <t>120</t>
  </si>
  <si>
    <t>763121422</t>
  </si>
  <si>
    <t>SDK stěna předsazená tl 62,5 mm profil CW+UW 50 deska 1xH2 12,5  bez izolace EI 15</t>
  </si>
  <si>
    <t>-2062043705</t>
  </si>
  <si>
    <t>"U4" (0,35+0,175)*3</t>
  </si>
  <si>
    <t>"U5" (0,16+0,25)*0,75</t>
  </si>
  <si>
    <t>121</t>
  </si>
  <si>
    <t>763121712</t>
  </si>
  <si>
    <t>SDK stěna předsazená zalomení</t>
  </si>
  <si>
    <t>-272134130</t>
  </si>
  <si>
    <t>"U4" 3</t>
  </si>
  <si>
    <t>"U5" 0,75</t>
  </si>
  <si>
    <t>122</t>
  </si>
  <si>
    <t>763121751</t>
  </si>
  <si>
    <t>Příplatek k SDK stěně předsazené za plochu do 6 m2 jednotlivě</t>
  </si>
  <si>
    <t>293600236</t>
  </si>
  <si>
    <t>123</t>
  </si>
  <si>
    <t>763172321</t>
  </si>
  <si>
    <t>Montáž dvířek revizních jednoplášťových SDK kcí vel. 200x200 mm pro příčky a předsazené stěny</t>
  </si>
  <si>
    <t>-1240118326</t>
  </si>
  <si>
    <t>"U3" 1</t>
  </si>
  <si>
    <t>124</t>
  </si>
  <si>
    <t>56245724</t>
  </si>
  <si>
    <t>dvířka vanová bílá 200x200mm</t>
  </si>
  <si>
    <t>765829668</t>
  </si>
  <si>
    <t>125</t>
  </si>
  <si>
    <t>763172322</t>
  </si>
  <si>
    <t>Montáž dvířek revizních jednoplášťových SDK kcí vel. 300x300 mm pro příčky a předsazené stěny</t>
  </si>
  <si>
    <t>-787399894</t>
  </si>
  <si>
    <t>"U2" 1</t>
  </si>
  <si>
    <t>126</t>
  </si>
  <si>
    <t>56245721</t>
  </si>
  <si>
    <t>dvířka vanová bílá 300x300mm</t>
  </si>
  <si>
    <t>659979999</t>
  </si>
  <si>
    <t>127</t>
  </si>
  <si>
    <t>998763301</t>
  </si>
  <si>
    <t>Přesun hmot tonážní pro sádrokartonové konstrukce v objektech v do 6 m</t>
  </si>
  <si>
    <t>-1751750905</t>
  </si>
  <si>
    <t>128</t>
  </si>
  <si>
    <t>998763381</t>
  </si>
  <si>
    <t>Příplatek k přesunu hmot tonážní 763 SDK prováděný bez použití mechanizace</t>
  </si>
  <si>
    <t>1780576410</t>
  </si>
  <si>
    <t>766</t>
  </si>
  <si>
    <t>Konstrukce truhlářské</t>
  </si>
  <si>
    <t>129</t>
  </si>
  <si>
    <t>766-010</t>
  </si>
  <si>
    <t>Dodávka  a montáž vnitřních dveří posuvných na stěnu, plných 700/1970 mm, CPL, včetně kování, zákrytu pojezdu a mřížky, viz. ozn. T1</t>
  </si>
  <si>
    <t>1108779847</t>
  </si>
  <si>
    <t>130</t>
  </si>
  <si>
    <t>766-020</t>
  </si>
  <si>
    <t>Demontáž poličky s věšáčky, zrcadel nad umyvadly a radiátorových krytů a jejich uskladnění ve stavbě</t>
  </si>
  <si>
    <t>hod</t>
  </si>
  <si>
    <t>1831393206</t>
  </si>
  <si>
    <t>131</t>
  </si>
  <si>
    <t>766-030</t>
  </si>
  <si>
    <t>Demontáž žaluzií ze všech oken a jejich uskladnění ve stavbě</t>
  </si>
  <si>
    <t>980433329</t>
  </si>
  <si>
    <t>132</t>
  </si>
  <si>
    <t>766-040</t>
  </si>
  <si>
    <t>Vystěhování police a regálu z m.č.1.9 a jejich uskladnění na stavbě</t>
  </si>
  <si>
    <t>-220820038</t>
  </si>
  <si>
    <t>133</t>
  </si>
  <si>
    <t>766-050</t>
  </si>
  <si>
    <t>Zpětná montáž radiátorových krytů cca 1800/450 mm</t>
  </si>
  <si>
    <t>1564653262</t>
  </si>
  <si>
    <t>134</t>
  </si>
  <si>
    <t>766-060</t>
  </si>
  <si>
    <t>Zpětná montáž okenních vnitřních horizontálních žaluzií</t>
  </si>
  <si>
    <t>1486120732</t>
  </si>
  <si>
    <t>1,17*2,36*4</t>
  </si>
  <si>
    <t>135</t>
  </si>
  <si>
    <t>998766201</t>
  </si>
  <si>
    <t>Přesun hmot procentní pro kce truhlářské v objektech v do 6 m</t>
  </si>
  <si>
    <t>-225556721</t>
  </si>
  <si>
    <t>767</t>
  </si>
  <si>
    <t>Konstrukce zámečnické</t>
  </si>
  <si>
    <t>136</t>
  </si>
  <si>
    <t>7679-010</t>
  </si>
  <si>
    <t>Dodávka a montáž záchodové dělící příčky 600x930 mm, nerez + plexisklo, viz. ozn. Z1</t>
  </si>
  <si>
    <t>1788878477</t>
  </si>
  <si>
    <t>137</t>
  </si>
  <si>
    <t>998767201</t>
  </si>
  <si>
    <t>Přesun hmot procentní pro zámečnické konstrukce v objektech v do 6 m</t>
  </si>
  <si>
    <t>1044838185</t>
  </si>
  <si>
    <t>771</t>
  </si>
  <si>
    <t>Podlahy z dlaždic</t>
  </si>
  <si>
    <t>138</t>
  </si>
  <si>
    <t>771121011</t>
  </si>
  <si>
    <t>Nátěr penetrační na podlahu</t>
  </si>
  <si>
    <t>-1009869334</t>
  </si>
  <si>
    <t>139</t>
  </si>
  <si>
    <t>771161011</t>
  </si>
  <si>
    <t>Montáž profilu dilatační spáry bez izolace v rovině dlažby</t>
  </si>
  <si>
    <t>-2037468694</t>
  </si>
  <si>
    <t>"U1" 2</t>
  </si>
  <si>
    <t>140</t>
  </si>
  <si>
    <t>59054168</t>
  </si>
  <si>
    <t>profil dilatační - hliník s vnitřní dilatační EPDM vložkou tl. 8 mm</t>
  </si>
  <si>
    <t>-177283843</t>
  </si>
  <si>
    <t>2*1,1</t>
  </si>
  <si>
    <t>141</t>
  </si>
  <si>
    <t>771573921</t>
  </si>
  <si>
    <t>Výměna dlaždice keramické lepené velikosti přes 85 do 100 ks/m2</t>
  </si>
  <si>
    <t>995658910</t>
  </si>
  <si>
    <t>"Ve dveřích mezi šatnou a umývárnou" 8</t>
  </si>
  <si>
    <t>142</t>
  </si>
  <si>
    <t>771574111</t>
  </si>
  <si>
    <t>Montáž podlah keramických hladkých lepených flexibilním lepidlem do 9 ks/m2</t>
  </si>
  <si>
    <t>240809916</t>
  </si>
  <si>
    <t>143</t>
  </si>
  <si>
    <t>597610111</t>
  </si>
  <si>
    <t>dlažba keramická slinutá glazovaná 333/333/8 mm, matná, béžová (např.Rako Garda DAA3B566)</t>
  </si>
  <si>
    <t>1157410581</t>
  </si>
  <si>
    <t>21,55*1,1</t>
  </si>
  <si>
    <t>144</t>
  </si>
  <si>
    <t>771577111</t>
  </si>
  <si>
    <t>Příplatek k montáži podlah keramických lepených flexibilním lepidlem za plochu do 5 m2</t>
  </si>
  <si>
    <t>-1874768618</t>
  </si>
  <si>
    <t>145</t>
  </si>
  <si>
    <t>771591112</t>
  </si>
  <si>
    <t>Izolace pod dlažbu nátěrem nebo stěrkou ve dvou vrstvách</t>
  </si>
  <si>
    <t>-509772044</t>
  </si>
  <si>
    <t>"Pod sprchou" 0,8*0,8</t>
  </si>
  <si>
    <t>146</t>
  </si>
  <si>
    <t>998771101</t>
  </si>
  <si>
    <t>Přesun hmot tonážní pro podlahy z dlaždic v objektech v do 6 m</t>
  </si>
  <si>
    <t>623102514</t>
  </si>
  <si>
    <t>147</t>
  </si>
  <si>
    <t>998771181</t>
  </si>
  <si>
    <t>Příplatek k přesunu hmot tonážní 771 prováděný bez použití mechanizace</t>
  </si>
  <si>
    <t>-535903055</t>
  </si>
  <si>
    <t>781</t>
  </si>
  <si>
    <t>Dokončovací práce - obklady</t>
  </si>
  <si>
    <t>148</t>
  </si>
  <si>
    <t>781121011</t>
  </si>
  <si>
    <t>Nátěr penetrační na stěnu</t>
  </si>
  <si>
    <t>886513974</t>
  </si>
  <si>
    <t>"M.č. 1.7" (3,43+0,65+0,175+4,65+0,175*2+0,15)*1,6+2,65*0,63+0,25*0,97</t>
  </si>
  <si>
    <t>"M.č. 1.8" 2,1*0,63+(3,2+0,05+2,35+2,15-0,8)*1,6+(0,6*2+0,7*2)*1,21+0,25*0,97+(0,6*0,11+0,7*0,11)</t>
  </si>
  <si>
    <t>"M.č. 1.9" (2,35*2+1,14*2-0,8)*1,6+0,15*0,75</t>
  </si>
  <si>
    <t>149</t>
  </si>
  <si>
    <t>781131112</t>
  </si>
  <si>
    <t>Izolace pod obklad nátěrem nebo stěrkou ve dvou vrstvách</t>
  </si>
  <si>
    <t>-397502922</t>
  </si>
  <si>
    <t>"U sprchy" (0,7*2+0,1)*1,6</t>
  </si>
  <si>
    <t>150</t>
  </si>
  <si>
    <t>781131232</t>
  </si>
  <si>
    <t>Izolace pod obklad těsnícími pásy pro styčné nebo dilatační spáry</t>
  </si>
  <si>
    <t>-932128019</t>
  </si>
  <si>
    <t>1,6*2</t>
  </si>
  <si>
    <t>151</t>
  </si>
  <si>
    <t>781131241</t>
  </si>
  <si>
    <t>Izolace pod obklad těsnícími pásy vnitřní kout</t>
  </si>
  <si>
    <t>-1984069649</t>
  </si>
  <si>
    <t>152</t>
  </si>
  <si>
    <t>781131251</t>
  </si>
  <si>
    <t>Izolace pod obklad těsnící manžetou pro prostupy potrubí</t>
  </si>
  <si>
    <t>-653732639</t>
  </si>
  <si>
    <t>153</t>
  </si>
  <si>
    <t>781131264</t>
  </si>
  <si>
    <t>Izolace pod obklad těsnícími pásy mezi podlahou a stěnou</t>
  </si>
  <si>
    <t>-1754898493</t>
  </si>
  <si>
    <t>"U sprchy" (0,7*2+0,1)</t>
  </si>
  <si>
    <t>154</t>
  </si>
  <si>
    <t>781151031</t>
  </si>
  <si>
    <t>Celoplošné vyrovnání podkladu stěrkou tl 3 mm</t>
  </si>
  <si>
    <t>-795588363</t>
  </si>
  <si>
    <t>155</t>
  </si>
  <si>
    <t>781151041</t>
  </si>
  <si>
    <t>Příplatek k cenám celoplošné vyrovnání stěrkou za každý další 1 mm přes tl 3 mm</t>
  </si>
  <si>
    <t>1699293440</t>
  </si>
  <si>
    <t>"Předpoklad 50 %"42,936/2</t>
  </si>
  <si>
    <t>156</t>
  </si>
  <si>
    <t>781474113</t>
  </si>
  <si>
    <t>Montáž obkladů vnitřních keramických hladkých přes 12 do 19 ks/m2 lepených flexibilním lepidlem</t>
  </si>
  <si>
    <t>-1149242023</t>
  </si>
  <si>
    <t>157</t>
  </si>
  <si>
    <t>597610711</t>
  </si>
  <si>
    <t>obklad keramický hladký glazovaný 198/398/7 mm (např. Rako Color One WAAMB007)</t>
  </si>
  <si>
    <t>1996004150</t>
  </si>
  <si>
    <t>42,936/8*4*1,1</t>
  </si>
  <si>
    <t>158</t>
  </si>
  <si>
    <t>597610712</t>
  </si>
  <si>
    <t>obklad keramický hladký glazovaný 198/398/7 mm (např. Rako Color One WAAMB200)</t>
  </si>
  <si>
    <t>-1071222276</t>
  </si>
  <si>
    <t>42,936/8*1*1,1</t>
  </si>
  <si>
    <t>159</t>
  </si>
  <si>
    <t>597610713</t>
  </si>
  <si>
    <t>obklad keramický hladký glazovaný 198/398/7 mm (např. Rako Color One WAAMB201)</t>
  </si>
  <si>
    <t>-609849527</t>
  </si>
  <si>
    <t>42,936/8*3*1,1</t>
  </si>
  <si>
    <t>160</t>
  </si>
  <si>
    <t>781477111</t>
  </si>
  <si>
    <t>Příplatek k montáži obkladů vnitřních keramických hladkých za plochu do 10 m2</t>
  </si>
  <si>
    <t>406517778</t>
  </si>
  <si>
    <t>"M.č. 1.9" (2,35*2+1,14*2-0,8)*1,6</t>
  </si>
  <si>
    <t>161</t>
  </si>
  <si>
    <t>781491021</t>
  </si>
  <si>
    <t>Montáž zrcadel plochy do 1 m2 lepených silikonovým tmelem na keramický obklad</t>
  </si>
  <si>
    <t>-1030837333</t>
  </si>
  <si>
    <t>"D4" 0,4*0,4*6</t>
  </si>
  <si>
    <t>162</t>
  </si>
  <si>
    <t>63465124</t>
  </si>
  <si>
    <t>zrcadlo nemontované čiré tl 4mm max rozměr 3210x2250mm</t>
  </si>
  <si>
    <t>280083555</t>
  </si>
  <si>
    <t>0,96*1,2</t>
  </si>
  <si>
    <t>163</t>
  </si>
  <si>
    <t>781492-010</t>
  </si>
  <si>
    <t>Zabroušení hran zrcalla s fazetou</t>
  </si>
  <si>
    <t>-360102135</t>
  </si>
  <si>
    <t>"D4" 0,4*4*6</t>
  </si>
  <si>
    <t>164</t>
  </si>
  <si>
    <t>781493611</t>
  </si>
  <si>
    <t>Montáž vanových plastových dvířek s rámem lepených</t>
  </si>
  <si>
    <t>-238489688</t>
  </si>
  <si>
    <t>"U10" 2</t>
  </si>
  <si>
    <t>165</t>
  </si>
  <si>
    <t>56245720</t>
  </si>
  <si>
    <t>dvířka vanová bílá 300x400mm</t>
  </si>
  <si>
    <t>187927625</t>
  </si>
  <si>
    <t>166</t>
  </si>
  <si>
    <t>781494112-R</t>
  </si>
  <si>
    <t>Eloxované Al profily rohové lepené flexibilním lepidlem</t>
  </si>
  <si>
    <t>-1930184056</t>
  </si>
  <si>
    <t>"M.č. 1.7" 1,6*6+1,21</t>
  </si>
  <si>
    <t>"M.č. 1.8" 1,21*2+0,6*2+0,75*2+0,11*2</t>
  </si>
  <si>
    <t>"M.č. 1.9" 1,6+0,75</t>
  </si>
  <si>
    <t>167</t>
  </si>
  <si>
    <t>781495115</t>
  </si>
  <si>
    <t>Spárování vnitřních obkladů silikonem</t>
  </si>
  <si>
    <t>1132663477</t>
  </si>
  <si>
    <t>Mezi obkladem a dlažbou :</t>
  </si>
  <si>
    <t>"M.č. 1.7" (3,43+0,65+0,175+4,65+0,175*2+0,15)+2,65</t>
  </si>
  <si>
    <t>"M.č. 1.8" 2,1+(3,2+0,05+2,2+2,15-0,8)+(0,6*2+0,7*2)</t>
  </si>
  <si>
    <t>168</t>
  </si>
  <si>
    <t>998781101</t>
  </si>
  <si>
    <t>Přesun hmot tonážní pro obklady keramické v objektech v do 6 m</t>
  </si>
  <si>
    <t>-2001697900</t>
  </si>
  <si>
    <t>169</t>
  </si>
  <si>
    <t>998781181</t>
  </si>
  <si>
    <t>Příplatek k přesunu hmot tonážní 781 prováděný bez použití mechanizace</t>
  </si>
  <si>
    <t>625687461</t>
  </si>
  <si>
    <t>783</t>
  </si>
  <si>
    <t>Dokončovací práce - nátěry</t>
  </si>
  <si>
    <t>170</t>
  </si>
  <si>
    <t>783314101</t>
  </si>
  <si>
    <t>Základní jednonásobný syntetický nátěr zámečnických konstrukcí</t>
  </si>
  <si>
    <t>1873103232</t>
  </si>
  <si>
    <t>"L 50/50 - dvojnásobně" 1,1*2*0,05*4*2</t>
  </si>
  <si>
    <t>171</t>
  </si>
  <si>
    <t>783601441</t>
  </si>
  <si>
    <t>Ometením litinových otopných těles před provedením nátěru</t>
  </si>
  <si>
    <t>2126427341</t>
  </si>
  <si>
    <t>"U7" 0,15*0,44*2*1,2*(28+22)</t>
  </si>
  <si>
    <t>172</t>
  </si>
  <si>
    <t>783606821</t>
  </si>
  <si>
    <t>Odstranění nátěrů z litinových otopných těles obroušením</t>
  </si>
  <si>
    <t>700857652</t>
  </si>
  <si>
    <t>173</t>
  </si>
  <si>
    <t>783606861</t>
  </si>
  <si>
    <t>Odstranění nátěrů z potrubí DN do 50 mm obroušením</t>
  </si>
  <si>
    <t>-1536186940</t>
  </si>
  <si>
    <t>"U7" 3</t>
  </si>
  <si>
    <t>174</t>
  </si>
  <si>
    <t>783614141</t>
  </si>
  <si>
    <t>Základní jednonásobný syntetický nátěr litinových otopných těles</t>
  </si>
  <si>
    <t>-790896712</t>
  </si>
  <si>
    <t>175</t>
  </si>
  <si>
    <t>783614551</t>
  </si>
  <si>
    <t>Základní jednonásobný syntetický nátěr potrubí DN do 50 mm</t>
  </si>
  <si>
    <t>-772528985</t>
  </si>
  <si>
    <t>176</t>
  </si>
  <si>
    <t>783617147</t>
  </si>
  <si>
    <t>Krycí dvojnásobný syntetický nátěr litinových otopných těles</t>
  </si>
  <si>
    <t>-2050098130</t>
  </si>
  <si>
    <t>177</t>
  </si>
  <si>
    <t>783617611</t>
  </si>
  <si>
    <t>Krycí dvojnásobný syntetický nátěr potrubí DN do 50 mm</t>
  </si>
  <si>
    <t>-1778559833</t>
  </si>
  <si>
    <t>784</t>
  </si>
  <si>
    <t>Dokončovací práce - malby a tapety</t>
  </si>
  <si>
    <t>178</t>
  </si>
  <si>
    <t>784121001</t>
  </si>
  <si>
    <t>Oškrabání malby v mísnostech v do 3,80 m</t>
  </si>
  <si>
    <t>170767529</t>
  </si>
  <si>
    <t>"Plocha neobložených stěn" ((3,43+2,45+4,5+0,15+2,15+2,2+3,2+0,05)+(1,14*2+2,2*2))*(3-1,6)</t>
  </si>
  <si>
    <t>"Stropy" 21,55</t>
  </si>
  <si>
    <t>179</t>
  </si>
  <si>
    <t>784131101</t>
  </si>
  <si>
    <t>Odstranění linkrustace v místnostech v do 3,80 m</t>
  </si>
  <si>
    <t>-1294769000</t>
  </si>
  <si>
    <t>"Nátěr olejový" (4,65+0,175*2)*1,3</t>
  </si>
  <si>
    <t>180</t>
  </si>
  <si>
    <t>784161301</t>
  </si>
  <si>
    <t>Lokální vyrovnání podkladu disperzní stěrkou pl do 0,1 m2 v místnostech v do 3,80 m</t>
  </si>
  <si>
    <t>-1981288119</t>
  </si>
  <si>
    <t>"Ohdad" 5</t>
  </si>
  <si>
    <t>181</t>
  </si>
  <si>
    <t>784171111</t>
  </si>
  <si>
    <t>Zakrytí vnitřních ploch stěn v místnostech v do 3,80 m</t>
  </si>
  <si>
    <t>1912743710</t>
  </si>
  <si>
    <t>"Obklady" 42,216</t>
  </si>
  <si>
    <t>"Topení" (1,7+1,33)*(0,44+0,25)+0,44*0,25*2*2</t>
  </si>
  <si>
    <t>"Okna a dveře (včetně pouzdra posuvných dveří)" 1,64*2,05+0,99*2,04+1,17*2,36*4+0,8*2,02*3</t>
  </si>
  <si>
    <t>182</t>
  </si>
  <si>
    <t>58124844</t>
  </si>
  <si>
    <t>fólie pro malířské potřeby zakrývací tl 25µ 4x5m</t>
  </si>
  <si>
    <t>389306627</t>
  </si>
  <si>
    <t>66,021*1,2</t>
  </si>
  <si>
    <t>183</t>
  </si>
  <si>
    <t>784181101</t>
  </si>
  <si>
    <t>Základní akrylátová jednonásobná bezbarvá penetrace podkladu v místnostech v do 3,80 m</t>
  </si>
  <si>
    <t>-2080142097</t>
  </si>
  <si>
    <t>"Strop" 21,55</t>
  </si>
  <si>
    <t>184</t>
  </si>
  <si>
    <t>784221101</t>
  </si>
  <si>
    <t>Dvojnásobné bílé malby ze směsí za sucha dobře otěruvzdorných v místnostech do 3,80 m</t>
  </si>
  <si>
    <t>1928422093</t>
  </si>
  <si>
    <t>VRN</t>
  </si>
  <si>
    <t>Vedlejší rozpočtové náklady</t>
  </si>
  <si>
    <t>VRN3</t>
  </si>
  <si>
    <t>Zařízení staveniště</t>
  </si>
  <si>
    <t>185</t>
  </si>
  <si>
    <t>030001000</t>
  </si>
  <si>
    <t>1024</t>
  </si>
  <si>
    <t>402515129</t>
  </si>
  <si>
    <t>VRN7</t>
  </si>
  <si>
    <t>Provozní vlivy</t>
  </si>
  <si>
    <t>186</t>
  </si>
  <si>
    <t>070001000</t>
  </si>
  <si>
    <t>1972815495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</si>
</sst>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37" t="s">
        <v>15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16</v>
      </c>
      <c r="BS5" s="16" t="s">
        <v>6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39" t="s">
        <v>18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3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35"/>
      <c r="BS13" s="16" t="s">
        <v>6</v>
      </c>
    </row>
    <row r="14" spans="1:74" ht="12.75">
      <c r="B14" s="20"/>
      <c r="C14" s="21"/>
      <c r="D14" s="21"/>
      <c r="E14" s="240" t="s">
        <v>30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8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8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ROUND(AG94,0)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38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39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40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0)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0)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0)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0)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0)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0)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0)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49" t="s">
        <v>49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14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2021-023b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17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MŠ Lidická, č.p.625, Strakonice - rekonstrukce sociálního zařízení pro děti ve východním pavilonu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Strakonice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255" t="str">
        <f>IF(AN8= "","",AN8)</f>
        <v>28. 2. 2022</v>
      </c>
      <c r="AN87" s="255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Strakonice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56" t="str">
        <f>IF(E17="","",E17)</f>
        <v>Ing. Miloš Polanka</v>
      </c>
      <c r="AN89" s="257"/>
      <c r="AO89" s="257"/>
      <c r="AP89" s="257"/>
      <c r="AQ89" s="35"/>
      <c r="AR89" s="38"/>
      <c r="AS89" s="258" t="s">
        <v>57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56" t="str">
        <f>IF(E20="","",E20)</f>
        <v>Pavel Hrba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58</v>
      </c>
      <c r="D92" s="265"/>
      <c r="E92" s="265"/>
      <c r="F92" s="265"/>
      <c r="G92" s="265"/>
      <c r="H92" s="72"/>
      <c r="I92" s="266" t="s">
        <v>59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60</v>
      </c>
      <c r="AH92" s="265"/>
      <c r="AI92" s="265"/>
      <c r="AJ92" s="265"/>
      <c r="AK92" s="265"/>
      <c r="AL92" s="265"/>
      <c r="AM92" s="265"/>
      <c r="AN92" s="266" t="s">
        <v>61</v>
      </c>
      <c r="AO92" s="265"/>
      <c r="AP92" s="26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ROUND(AG95,0)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ROUND(AS95,0)</f>
        <v>0</v>
      </c>
      <c r="AT94" s="87">
        <f>ROUND(SUM(AV94:AW94),0)</f>
        <v>0</v>
      </c>
      <c r="AU94" s="88">
        <f>ROUND(AU95,5)</f>
        <v>0</v>
      </c>
      <c r="AV94" s="87">
        <f>ROUND(AZ94*L29,0)</f>
        <v>0</v>
      </c>
      <c r="AW94" s="87">
        <f>ROUND(BA94*L30,0)</f>
        <v>0</v>
      </c>
      <c r="AX94" s="87">
        <f>ROUND(BB94*L29,0)</f>
        <v>0</v>
      </c>
      <c r="AY94" s="87">
        <f>ROUND(BC94*L30,0)</f>
        <v>0</v>
      </c>
      <c r="AZ94" s="87">
        <f>ROUND(AZ95,0)</f>
        <v>0</v>
      </c>
      <c r="BA94" s="87">
        <f>ROUND(BA95,0)</f>
        <v>0</v>
      </c>
      <c r="BB94" s="87">
        <f>ROUND(BB95,0)</f>
        <v>0</v>
      </c>
      <c r="BC94" s="87">
        <f>ROUND(BC95,0)</f>
        <v>0</v>
      </c>
      <c r="BD94" s="89">
        <f>ROUND(BD95,0)</f>
        <v>0</v>
      </c>
      <c r="BS94" s="90" t="s">
        <v>76</v>
      </c>
      <c r="BT94" s="90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0" s="7" customFormat="1" ht="37.5" customHeight="1">
      <c r="A95" s="91" t="s">
        <v>80</v>
      </c>
      <c r="B95" s="92"/>
      <c r="C95" s="93"/>
      <c r="D95" s="271" t="s">
        <v>15</v>
      </c>
      <c r="E95" s="271"/>
      <c r="F95" s="271"/>
      <c r="G95" s="271"/>
      <c r="H95" s="271"/>
      <c r="I95" s="94"/>
      <c r="J95" s="271" t="s">
        <v>18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'2021-023b - MŠ Lidická, č...'!J28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81</v>
      </c>
      <c r="AR95" s="96"/>
      <c r="AS95" s="97">
        <v>0</v>
      </c>
      <c r="AT95" s="98">
        <f>ROUND(SUM(AV95:AW95),0)</f>
        <v>0</v>
      </c>
      <c r="AU95" s="99">
        <f>'2021-023b - MŠ Lidická, č...'!P138</f>
        <v>0</v>
      </c>
      <c r="AV95" s="98">
        <f>'2021-023b - MŠ Lidická, č...'!J31</f>
        <v>0</v>
      </c>
      <c r="AW95" s="98">
        <f>'2021-023b - MŠ Lidická, č...'!J32</f>
        <v>0</v>
      </c>
      <c r="AX95" s="98">
        <f>'2021-023b - MŠ Lidická, č...'!J33</f>
        <v>0</v>
      </c>
      <c r="AY95" s="98">
        <f>'2021-023b - MŠ Lidická, č...'!J34</f>
        <v>0</v>
      </c>
      <c r="AZ95" s="98">
        <f>'2021-023b - MŠ Lidická, č...'!F31</f>
        <v>0</v>
      </c>
      <c r="BA95" s="98">
        <f>'2021-023b - MŠ Lidická, č...'!F32</f>
        <v>0</v>
      </c>
      <c r="BB95" s="98">
        <f>'2021-023b - MŠ Lidická, č...'!F33</f>
        <v>0</v>
      </c>
      <c r="BC95" s="98">
        <f>'2021-023b - MŠ Lidická, č...'!F34</f>
        <v>0</v>
      </c>
      <c r="BD95" s="100">
        <f>'2021-023b - MŠ Lidická, č...'!F35</f>
        <v>0</v>
      </c>
      <c r="BT95" s="101" t="s">
        <v>8</v>
      </c>
      <c r="BU95" s="101" t="s">
        <v>82</v>
      </c>
      <c r="BV95" s="101" t="s">
        <v>78</v>
      </c>
      <c r="BW95" s="101" t="s">
        <v>5</v>
      </c>
      <c r="BX95" s="101" t="s">
        <v>79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BUHxKzbcaPF45Vxejp//0ZDd6OdN7XorzmP1PG1rNxaMQOOllYmtfhcDcNVrK7DNh0lAWHsWL8qvUF0JnaYMyg==" saltValue="PZfpHua7LG8MAvpIRKGPxsGxSFkd3JzfPLZvHdauEmKXEGXpaD+HmPdjv4z5OtjtOnDbgjoNb2UUmQtEw/SKx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-023b - MŠ Lidická, č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0"/>
  <sheetViews>
    <sheetView showGridLines="0" tabSelected="1" topLeftCell="A24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83</v>
      </c>
    </row>
    <row r="4" spans="1:46" s="1" customFormat="1" ht="24.95" customHeight="1">
      <c r="B4" s="19"/>
      <c r="D4" s="104" t="s">
        <v>84</v>
      </c>
      <c r="L4" s="19"/>
      <c r="M4" s="105" t="s">
        <v>11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17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275" t="s">
        <v>18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19</v>
      </c>
      <c r="E9" s="33"/>
      <c r="F9" s="107" t="s">
        <v>1</v>
      </c>
      <c r="G9" s="33"/>
      <c r="H9" s="33"/>
      <c r="I9" s="106" t="s">
        <v>20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21</v>
      </c>
      <c r="E10" s="33"/>
      <c r="F10" s="107" t="s">
        <v>22</v>
      </c>
      <c r="G10" s="33"/>
      <c r="H10" s="33"/>
      <c r="I10" s="106" t="s">
        <v>23</v>
      </c>
      <c r="J10" s="108" t="str">
        <f>'Rekapitulace stavby'!AN8</f>
        <v>28. 2. 2022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25</v>
      </c>
      <c r="E12" s="33"/>
      <c r="F12" s="33"/>
      <c r="G12" s="33"/>
      <c r="H12" s="33"/>
      <c r="I12" s="106" t="s">
        <v>26</v>
      </c>
      <c r="J12" s="107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">
        <v>27</v>
      </c>
      <c r="F13" s="33"/>
      <c r="G13" s="33"/>
      <c r="H13" s="33"/>
      <c r="I13" s="106" t="s">
        <v>28</v>
      </c>
      <c r="J13" s="107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29</v>
      </c>
      <c r="E15" s="33"/>
      <c r="F15" s="33"/>
      <c r="G15" s="33"/>
      <c r="H15" s="33"/>
      <c r="I15" s="106" t="s">
        <v>26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31</v>
      </c>
      <c r="E18" s="33"/>
      <c r="F18" s="33"/>
      <c r="G18" s="33"/>
      <c r="H18" s="33"/>
      <c r="I18" s="106" t="s">
        <v>26</v>
      </c>
      <c r="J18" s="107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">
        <v>32</v>
      </c>
      <c r="F19" s="33"/>
      <c r="G19" s="33"/>
      <c r="H19" s="33"/>
      <c r="I19" s="106" t="s">
        <v>28</v>
      </c>
      <c r="J19" s="107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34</v>
      </c>
      <c r="E21" s="33"/>
      <c r="F21" s="33"/>
      <c r="G21" s="33"/>
      <c r="H21" s="33"/>
      <c r="I21" s="106" t="s">
        <v>26</v>
      </c>
      <c r="J21" s="107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">
        <v>35</v>
      </c>
      <c r="F22" s="33"/>
      <c r="G22" s="33"/>
      <c r="H22" s="33"/>
      <c r="I22" s="106" t="s">
        <v>28</v>
      </c>
      <c r="J22" s="107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37</v>
      </c>
      <c r="E28" s="33"/>
      <c r="F28" s="33"/>
      <c r="G28" s="33"/>
      <c r="H28" s="33"/>
      <c r="I28" s="33"/>
      <c r="J28" s="114">
        <f>ROUND(J138, 0)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39</v>
      </c>
      <c r="G30" s="33"/>
      <c r="H30" s="33"/>
      <c r="I30" s="115" t="s">
        <v>38</v>
      </c>
      <c r="J30" s="115" t="s">
        <v>40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41</v>
      </c>
      <c r="E31" s="106" t="s">
        <v>42</v>
      </c>
      <c r="F31" s="117">
        <f>ROUND((SUM(BE138:BE469)),  0)</f>
        <v>0</v>
      </c>
      <c r="G31" s="33"/>
      <c r="H31" s="33"/>
      <c r="I31" s="118">
        <v>0.21</v>
      </c>
      <c r="J31" s="117">
        <f>ROUND(((SUM(BE138:BE469))*I31),  0)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43</v>
      </c>
      <c r="F32" s="117">
        <f>ROUND((SUM(BF138:BF469)),  0)</f>
        <v>0</v>
      </c>
      <c r="G32" s="33"/>
      <c r="H32" s="33"/>
      <c r="I32" s="118">
        <v>0.15</v>
      </c>
      <c r="J32" s="117">
        <f>ROUND(((SUM(BF138:BF469))*I32),  0)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44</v>
      </c>
      <c r="F33" s="117">
        <f>ROUND((SUM(BG138:BG469)),  0)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45</v>
      </c>
      <c r="F34" s="117">
        <f>ROUND((SUM(BH138:BH469)),  0)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46</v>
      </c>
      <c r="F35" s="117">
        <f>ROUND((SUM(BI138:BI469)),  0)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47</v>
      </c>
      <c r="E37" s="121"/>
      <c r="F37" s="121"/>
      <c r="G37" s="122" t="s">
        <v>48</v>
      </c>
      <c r="H37" s="123" t="s">
        <v>49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50</v>
      </c>
      <c r="E50" s="127"/>
      <c r="F50" s="127"/>
      <c r="G50" s="126" t="s">
        <v>51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52</v>
      </c>
      <c r="E61" s="129"/>
      <c r="F61" s="130" t="s">
        <v>53</v>
      </c>
      <c r="G61" s="128" t="s">
        <v>52</v>
      </c>
      <c r="H61" s="129"/>
      <c r="I61" s="129"/>
      <c r="J61" s="131" t="s">
        <v>53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54</v>
      </c>
      <c r="E65" s="132"/>
      <c r="F65" s="132"/>
      <c r="G65" s="126" t="s">
        <v>55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52</v>
      </c>
      <c r="E76" s="129"/>
      <c r="F76" s="130" t="s">
        <v>53</v>
      </c>
      <c r="G76" s="128" t="s">
        <v>52</v>
      </c>
      <c r="H76" s="129"/>
      <c r="I76" s="129"/>
      <c r="J76" s="131" t="s">
        <v>53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17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customHeight="1">
      <c r="A85" s="33"/>
      <c r="B85" s="34"/>
      <c r="C85" s="35"/>
      <c r="D85" s="35"/>
      <c r="E85" s="253" t="str">
        <f>E7</f>
        <v>MŠ Lidická, č.p.625, Strakonice - rekonstrukce sociálního zařízení pro děti ve východním pavilonu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21</v>
      </c>
      <c r="D87" s="35"/>
      <c r="E87" s="35"/>
      <c r="F87" s="26" t="str">
        <f>F10</f>
        <v>Strakonice</v>
      </c>
      <c r="G87" s="35"/>
      <c r="H87" s="35"/>
      <c r="I87" s="28" t="s">
        <v>23</v>
      </c>
      <c r="J87" s="65" t="str">
        <f>IF(J10="","",J10)</f>
        <v>28. 2. 2022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25</v>
      </c>
      <c r="D89" s="35"/>
      <c r="E89" s="35"/>
      <c r="F89" s="26" t="str">
        <f>E13</f>
        <v>Město Strakonice</v>
      </c>
      <c r="G89" s="35"/>
      <c r="H89" s="35"/>
      <c r="I89" s="28" t="s">
        <v>31</v>
      </c>
      <c r="J89" s="31" t="str">
        <f>E19</f>
        <v>Ing. Miloš Polanka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29</v>
      </c>
      <c r="D90" s="35"/>
      <c r="E90" s="35"/>
      <c r="F90" s="26" t="str">
        <f>IF(E16="","",E16)</f>
        <v>Vyplň údaj</v>
      </c>
      <c r="G90" s="35"/>
      <c r="H90" s="35"/>
      <c r="I90" s="28" t="s">
        <v>34</v>
      </c>
      <c r="J90" s="31" t="str">
        <f>E22</f>
        <v>Pavel Hrba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7" t="s">
        <v>86</v>
      </c>
      <c r="D92" s="138"/>
      <c r="E92" s="138"/>
      <c r="F92" s="138"/>
      <c r="G92" s="138"/>
      <c r="H92" s="138"/>
      <c r="I92" s="138"/>
      <c r="J92" s="139" t="s">
        <v>87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0" t="s">
        <v>88</v>
      </c>
      <c r="D94" s="35"/>
      <c r="E94" s="35"/>
      <c r="F94" s="35"/>
      <c r="G94" s="35"/>
      <c r="H94" s="35"/>
      <c r="I94" s="35"/>
      <c r="J94" s="83">
        <f>J138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89</v>
      </c>
    </row>
    <row r="95" spans="1:47" s="9" customFormat="1" ht="24.95" customHeight="1">
      <c r="B95" s="141"/>
      <c r="C95" s="142"/>
      <c r="D95" s="143" t="s">
        <v>90</v>
      </c>
      <c r="E95" s="144"/>
      <c r="F95" s="144"/>
      <c r="G95" s="144"/>
      <c r="H95" s="144"/>
      <c r="I95" s="144"/>
      <c r="J95" s="145">
        <f>J139</f>
        <v>0</v>
      </c>
      <c r="K95" s="142"/>
      <c r="L95" s="146"/>
    </row>
    <row r="96" spans="1:47" s="10" customFormat="1" ht="19.899999999999999" customHeight="1">
      <c r="B96" s="147"/>
      <c r="C96" s="148"/>
      <c r="D96" s="149" t="s">
        <v>91</v>
      </c>
      <c r="E96" s="150"/>
      <c r="F96" s="150"/>
      <c r="G96" s="150"/>
      <c r="H96" s="150"/>
      <c r="I96" s="150"/>
      <c r="J96" s="151">
        <f>J140</f>
        <v>0</v>
      </c>
      <c r="K96" s="148"/>
      <c r="L96" s="152"/>
    </row>
    <row r="97" spans="2:12" s="10" customFormat="1" ht="19.899999999999999" customHeight="1">
      <c r="B97" s="147"/>
      <c r="C97" s="148"/>
      <c r="D97" s="149" t="s">
        <v>92</v>
      </c>
      <c r="E97" s="150"/>
      <c r="F97" s="150"/>
      <c r="G97" s="150"/>
      <c r="H97" s="150"/>
      <c r="I97" s="150"/>
      <c r="J97" s="151">
        <f>J145</f>
        <v>0</v>
      </c>
      <c r="K97" s="148"/>
      <c r="L97" s="152"/>
    </row>
    <row r="98" spans="2:12" s="10" customFormat="1" ht="19.899999999999999" customHeight="1">
      <c r="B98" s="147"/>
      <c r="C98" s="148"/>
      <c r="D98" s="149" t="s">
        <v>93</v>
      </c>
      <c r="E98" s="150"/>
      <c r="F98" s="150"/>
      <c r="G98" s="150"/>
      <c r="H98" s="150"/>
      <c r="I98" s="150"/>
      <c r="J98" s="151">
        <f>J156</f>
        <v>0</v>
      </c>
      <c r="K98" s="148"/>
      <c r="L98" s="152"/>
    </row>
    <row r="99" spans="2:12" s="10" customFormat="1" ht="19.899999999999999" customHeight="1">
      <c r="B99" s="147"/>
      <c r="C99" s="148"/>
      <c r="D99" s="149" t="s">
        <v>94</v>
      </c>
      <c r="E99" s="150"/>
      <c r="F99" s="150"/>
      <c r="G99" s="150"/>
      <c r="H99" s="150"/>
      <c r="I99" s="150"/>
      <c r="J99" s="151">
        <f>J186</f>
        <v>0</v>
      </c>
      <c r="K99" s="148"/>
      <c r="L99" s="152"/>
    </row>
    <row r="100" spans="2:12" s="10" customFormat="1" ht="19.899999999999999" customHeight="1">
      <c r="B100" s="147"/>
      <c r="C100" s="148"/>
      <c r="D100" s="149" t="s">
        <v>95</v>
      </c>
      <c r="E100" s="150"/>
      <c r="F100" s="150"/>
      <c r="G100" s="150"/>
      <c r="H100" s="150"/>
      <c r="I100" s="150"/>
      <c r="J100" s="151">
        <f>J188</f>
        <v>0</v>
      </c>
      <c r="K100" s="148"/>
      <c r="L100" s="152"/>
    </row>
    <row r="101" spans="2:12" s="10" customFormat="1" ht="19.899999999999999" customHeight="1">
      <c r="B101" s="147"/>
      <c r="C101" s="148"/>
      <c r="D101" s="149" t="s">
        <v>96</v>
      </c>
      <c r="E101" s="150"/>
      <c r="F101" s="150"/>
      <c r="G101" s="150"/>
      <c r="H101" s="150"/>
      <c r="I101" s="150"/>
      <c r="J101" s="151">
        <f>J238</f>
        <v>0</v>
      </c>
      <c r="K101" s="148"/>
      <c r="L101" s="152"/>
    </row>
    <row r="102" spans="2:12" s="10" customFormat="1" ht="19.899999999999999" customHeight="1">
      <c r="B102" s="147"/>
      <c r="C102" s="148"/>
      <c r="D102" s="149" t="s">
        <v>97</v>
      </c>
      <c r="E102" s="150"/>
      <c r="F102" s="150"/>
      <c r="G102" s="150"/>
      <c r="H102" s="150"/>
      <c r="I102" s="150"/>
      <c r="J102" s="151">
        <f>J247</f>
        <v>0</v>
      </c>
      <c r="K102" s="148"/>
      <c r="L102" s="152"/>
    </row>
    <row r="103" spans="2:12" s="9" customFormat="1" ht="24.95" customHeight="1">
      <c r="B103" s="141"/>
      <c r="C103" s="142"/>
      <c r="D103" s="143" t="s">
        <v>98</v>
      </c>
      <c r="E103" s="144"/>
      <c r="F103" s="144"/>
      <c r="G103" s="144"/>
      <c r="H103" s="144"/>
      <c r="I103" s="144"/>
      <c r="J103" s="145">
        <f>J249</f>
        <v>0</v>
      </c>
      <c r="K103" s="142"/>
      <c r="L103" s="146"/>
    </row>
    <row r="104" spans="2:12" s="10" customFormat="1" ht="19.899999999999999" customHeight="1">
      <c r="B104" s="147"/>
      <c r="C104" s="148"/>
      <c r="D104" s="149" t="s">
        <v>99</v>
      </c>
      <c r="E104" s="150"/>
      <c r="F104" s="150"/>
      <c r="G104" s="150"/>
      <c r="H104" s="150"/>
      <c r="I104" s="150"/>
      <c r="J104" s="151">
        <f>J250</f>
        <v>0</v>
      </c>
      <c r="K104" s="148"/>
      <c r="L104" s="152"/>
    </row>
    <row r="105" spans="2:12" s="10" customFormat="1" ht="19.899999999999999" customHeight="1">
      <c r="B105" s="147"/>
      <c r="C105" s="148"/>
      <c r="D105" s="149" t="s">
        <v>100</v>
      </c>
      <c r="E105" s="150"/>
      <c r="F105" s="150"/>
      <c r="G105" s="150"/>
      <c r="H105" s="150"/>
      <c r="I105" s="150"/>
      <c r="J105" s="151">
        <f>J259</f>
        <v>0</v>
      </c>
      <c r="K105" s="148"/>
      <c r="L105" s="152"/>
    </row>
    <row r="106" spans="2:12" s="10" customFormat="1" ht="19.899999999999999" customHeight="1">
      <c r="B106" s="147"/>
      <c r="C106" s="148"/>
      <c r="D106" s="149" t="s">
        <v>101</v>
      </c>
      <c r="E106" s="150"/>
      <c r="F106" s="150"/>
      <c r="G106" s="150"/>
      <c r="H106" s="150"/>
      <c r="I106" s="150"/>
      <c r="J106" s="151">
        <f>J268</f>
        <v>0</v>
      </c>
      <c r="K106" s="148"/>
      <c r="L106" s="152"/>
    </row>
    <row r="107" spans="2:12" s="10" customFormat="1" ht="19.899999999999999" customHeight="1">
      <c r="B107" s="147"/>
      <c r="C107" s="148"/>
      <c r="D107" s="149" t="s">
        <v>102</v>
      </c>
      <c r="E107" s="150"/>
      <c r="F107" s="150"/>
      <c r="G107" s="150"/>
      <c r="H107" s="150"/>
      <c r="I107" s="150"/>
      <c r="J107" s="151">
        <f>J282</f>
        <v>0</v>
      </c>
      <c r="K107" s="148"/>
      <c r="L107" s="152"/>
    </row>
    <row r="108" spans="2:12" s="10" customFormat="1" ht="19.899999999999999" customHeight="1">
      <c r="B108" s="147"/>
      <c r="C108" s="148"/>
      <c r="D108" s="149" t="s">
        <v>103</v>
      </c>
      <c r="E108" s="150"/>
      <c r="F108" s="150"/>
      <c r="G108" s="150"/>
      <c r="H108" s="150"/>
      <c r="I108" s="150"/>
      <c r="J108" s="151">
        <f>J302</f>
        <v>0</v>
      </c>
      <c r="K108" s="148"/>
      <c r="L108" s="152"/>
    </row>
    <row r="109" spans="2:12" s="10" customFormat="1" ht="19.899999999999999" customHeight="1">
      <c r="B109" s="147"/>
      <c r="C109" s="148"/>
      <c r="D109" s="149" t="s">
        <v>104</v>
      </c>
      <c r="E109" s="150"/>
      <c r="F109" s="150"/>
      <c r="G109" s="150"/>
      <c r="H109" s="150"/>
      <c r="I109" s="150"/>
      <c r="J109" s="151">
        <f>J329</f>
        <v>0</v>
      </c>
      <c r="K109" s="148"/>
      <c r="L109" s="152"/>
    </row>
    <row r="110" spans="2:12" s="10" customFormat="1" ht="19.899999999999999" customHeight="1">
      <c r="B110" s="147"/>
      <c r="C110" s="148"/>
      <c r="D110" s="149" t="s">
        <v>105</v>
      </c>
      <c r="E110" s="150"/>
      <c r="F110" s="150"/>
      <c r="G110" s="150"/>
      <c r="H110" s="150"/>
      <c r="I110" s="150"/>
      <c r="J110" s="151">
        <f>J334</f>
        <v>0</v>
      </c>
      <c r="K110" s="148"/>
      <c r="L110" s="152"/>
    </row>
    <row r="111" spans="2:12" s="10" customFormat="1" ht="19.899999999999999" customHeight="1">
      <c r="B111" s="147"/>
      <c r="C111" s="148"/>
      <c r="D111" s="149" t="s">
        <v>106</v>
      </c>
      <c r="E111" s="150"/>
      <c r="F111" s="150"/>
      <c r="G111" s="150"/>
      <c r="H111" s="150"/>
      <c r="I111" s="150"/>
      <c r="J111" s="151">
        <f>J341</f>
        <v>0</v>
      </c>
      <c r="K111" s="148"/>
      <c r="L111" s="152"/>
    </row>
    <row r="112" spans="2:12" s="10" customFormat="1" ht="19.899999999999999" customHeight="1">
      <c r="B112" s="147"/>
      <c r="C112" s="148"/>
      <c r="D112" s="149" t="s">
        <v>107</v>
      </c>
      <c r="E112" s="150"/>
      <c r="F112" s="150"/>
      <c r="G112" s="150"/>
      <c r="H112" s="150"/>
      <c r="I112" s="150"/>
      <c r="J112" s="151">
        <f>J357</f>
        <v>0</v>
      </c>
      <c r="K112" s="148"/>
      <c r="L112" s="152"/>
    </row>
    <row r="113" spans="1:31" s="10" customFormat="1" ht="19.899999999999999" customHeight="1">
      <c r="B113" s="147"/>
      <c r="C113" s="148"/>
      <c r="D113" s="149" t="s">
        <v>108</v>
      </c>
      <c r="E113" s="150"/>
      <c r="F113" s="150"/>
      <c r="G113" s="150"/>
      <c r="H113" s="150"/>
      <c r="I113" s="150"/>
      <c r="J113" s="151">
        <f>J366</f>
        <v>0</v>
      </c>
      <c r="K113" s="148"/>
      <c r="L113" s="152"/>
    </row>
    <row r="114" spans="1:31" s="10" customFormat="1" ht="19.899999999999999" customHeight="1">
      <c r="B114" s="147"/>
      <c r="C114" s="148"/>
      <c r="D114" s="149" t="s">
        <v>109</v>
      </c>
      <c r="E114" s="150"/>
      <c r="F114" s="150"/>
      <c r="G114" s="150"/>
      <c r="H114" s="150"/>
      <c r="I114" s="150"/>
      <c r="J114" s="151">
        <f>J369</f>
        <v>0</v>
      </c>
      <c r="K114" s="148"/>
      <c r="L114" s="152"/>
    </row>
    <row r="115" spans="1:31" s="10" customFormat="1" ht="19.899999999999999" customHeight="1">
      <c r="B115" s="147"/>
      <c r="C115" s="148"/>
      <c r="D115" s="149" t="s">
        <v>110</v>
      </c>
      <c r="E115" s="150"/>
      <c r="F115" s="150"/>
      <c r="G115" s="150"/>
      <c r="H115" s="150"/>
      <c r="I115" s="150"/>
      <c r="J115" s="151">
        <f>J385</f>
        <v>0</v>
      </c>
      <c r="K115" s="148"/>
      <c r="L115" s="152"/>
    </row>
    <row r="116" spans="1:31" s="10" customFormat="1" ht="19.899999999999999" customHeight="1">
      <c r="B116" s="147"/>
      <c r="C116" s="148"/>
      <c r="D116" s="149" t="s">
        <v>111</v>
      </c>
      <c r="E116" s="150"/>
      <c r="F116" s="150"/>
      <c r="G116" s="150"/>
      <c r="H116" s="150"/>
      <c r="I116" s="150"/>
      <c r="J116" s="151">
        <f>J433</f>
        <v>0</v>
      </c>
      <c r="K116" s="148"/>
      <c r="L116" s="152"/>
    </row>
    <row r="117" spans="1:31" s="10" customFormat="1" ht="19.899999999999999" customHeight="1">
      <c r="B117" s="147"/>
      <c r="C117" s="148"/>
      <c r="D117" s="149" t="s">
        <v>112</v>
      </c>
      <c r="E117" s="150"/>
      <c r="F117" s="150"/>
      <c r="G117" s="150"/>
      <c r="H117" s="150"/>
      <c r="I117" s="150"/>
      <c r="J117" s="151">
        <f>J445</f>
        <v>0</v>
      </c>
      <c r="K117" s="148"/>
      <c r="L117" s="152"/>
    </row>
    <row r="118" spans="1:31" s="9" customFormat="1" ht="24.95" customHeight="1">
      <c r="B118" s="141"/>
      <c r="C118" s="142"/>
      <c r="D118" s="143" t="s">
        <v>113</v>
      </c>
      <c r="E118" s="144"/>
      <c r="F118" s="144"/>
      <c r="G118" s="144"/>
      <c r="H118" s="144"/>
      <c r="I118" s="144"/>
      <c r="J118" s="145">
        <f>J465</f>
        <v>0</v>
      </c>
      <c r="K118" s="142"/>
      <c r="L118" s="146"/>
    </row>
    <row r="119" spans="1:31" s="10" customFormat="1" ht="19.899999999999999" customHeight="1">
      <c r="B119" s="147"/>
      <c r="C119" s="148"/>
      <c r="D119" s="149" t="s">
        <v>114</v>
      </c>
      <c r="E119" s="150"/>
      <c r="F119" s="150"/>
      <c r="G119" s="150"/>
      <c r="H119" s="150"/>
      <c r="I119" s="150"/>
      <c r="J119" s="151">
        <f>J466</f>
        <v>0</v>
      </c>
      <c r="K119" s="148"/>
      <c r="L119" s="152"/>
    </row>
    <row r="120" spans="1:31" s="10" customFormat="1" ht="19.899999999999999" customHeight="1">
      <c r="B120" s="147"/>
      <c r="C120" s="148"/>
      <c r="D120" s="149" t="s">
        <v>115</v>
      </c>
      <c r="E120" s="150"/>
      <c r="F120" s="150"/>
      <c r="G120" s="150"/>
      <c r="H120" s="150"/>
      <c r="I120" s="150"/>
      <c r="J120" s="151">
        <f>J468</f>
        <v>0</v>
      </c>
      <c r="K120" s="148"/>
      <c r="L120" s="152"/>
    </row>
    <row r="121" spans="1:31" s="2" customFormat="1" ht="21.7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6" spans="1:31" s="2" customFormat="1" ht="6.95" customHeight="1">
      <c r="A126" s="33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4.95" customHeight="1">
      <c r="A127" s="33"/>
      <c r="B127" s="34"/>
      <c r="C127" s="22" t="s">
        <v>116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17</v>
      </c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30" customHeight="1">
      <c r="A130" s="33"/>
      <c r="B130" s="34"/>
      <c r="C130" s="35"/>
      <c r="D130" s="35"/>
      <c r="E130" s="253" t="str">
        <f>E7</f>
        <v>MŠ Lidická, č.p.625, Strakonice - rekonstrukce sociálního zařízení pro děti ve východním pavilonu</v>
      </c>
      <c r="F130" s="280"/>
      <c r="G130" s="280"/>
      <c r="H130" s="280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21</v>
      </c>
      <c r="D132" s="35"/>
      <c r="E132" s="35"/>
      <c r="F132" s="26" t="str">
        <f>F10</f>
        <v>Strakonice</v>
      </c>
      <c r="G132" s="35"/>
      <c r="H132" s="35"/>
      <c r="I132" s="28" t="s">
        <v>23</v>
      </c>
      <c r="J132" s="65" t="str">
        <f>IF(J10="","",J10)</f>
        <v>28. 2. 2022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5.2" customHeight="1">
      <c r="A134" s="33"/>
      <c r="B134" s="34"/>
      <c r="C134" s="28" t="s">
        <v>25</v>
      </c>
      <c r="D134" s="35"/>
      <c r="E134" s="35"/>
      <c r="F134" s="26" t="str">
        <f>E13</f>
        <v>Město Strakonice</v>
      </c>
      <c r="G134" s="35"/>
      <c r="H134" s="35"/>
      <c r="I134" s="28" t="s">
        <v>31</v>
      </c>
      <c r="J134" s="31" t="str">
        <f>E19</f>
        <v>Ing. Miloš Polanka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29</v>
      </c>
      <c r="D135" s="35"/>
      <c r="E135" s="35"/>
      <c r="F135" s="26" t="str">
        <f>IF(E16="","",E16)</f>
        <v>Vyplň údaj</v>
      </c>
      <c r="G135" s="35"/>
      <c r="H135" s="35"/>
      <c r="I135" s="28" t="s">
        <v>34</v>
      </c>
      <c r="J135" s="31" t="str">
        <f>E22</f>
        <v>Pavel Hrba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>
      <c r="A137" s="153"/>
      <c r="B137" s="154"/>
      <c r="C137" s="155" t="s">
        <v>117</v>
      </c>
      <c r="D137" s="156" t="s">
        <v>62</v>
      </c>
      <c r="E137" s="156" t="s">
        <v>58</v>
      </c>
      <c r="F137" s="156" t="s">
        <v>59</v>
      </c>
      <c r="G137" s="156" t="s">
        <v>118</v>
      </c>
      <c r="H137" s="156" t="s">
        <v>119</v>
      </c>
      <c r="I137" s="156" t="s">
        <v>120</v>
      </c>
      <c r="J137" s="157" t="s">
        <v>87</v>
      </c>
      <c r="K137" s="158" t="s">
        <v>121</v>
      </c>
      <c r="L137" s="159"/>
      <c r="M137" s="74" t="s">
        <v>1</v>
      </c>
      <c r="N137" s="75" t="s">
        <v>41</v>
      </c>
      <c r="O137" s="75" t="s">
        <v>122</v>
      </c>
      <c r="P137" s="75" t="s">
        <v>123</v>
      </c>
      <c r="Q137" s="75" t="s">
        <v>124</v>
      </c>
      <c r="R137" s="75" t="s">
        <v>125</v>
      </c>
      <c r="S137" s="75" t="s">
        <v>126</v>
      </c>
      <c r="T137" s="76" t="s">
        <v>127</v>
      </c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/>
    </row>
    <row r="138" spans="1:65" s="2" customFormat="1" ht="22.9" customHeight="1">
      <c r="A138" s="33"/>
      <c r="B138" s="34"/>
      <c r="C138" s="81" t="s">
        <v>128</v>
      </c>
      <c r="D138" s="35"/>
      <c r="E138" s="35"/>
      <c r="F138" s="35"/>
      <c r="G138" s="35"/>
      <c r="H138" s="35"/>
      <c r="I138" s="35"/>
      <c r="J138" s="160">
        <f>BK138</f>
        <v>0</v>
      </c>
      <c r="K138" s="35"/>
      <c r="L138" s="38"/>
      <c r="M138" s="77"/>
      <c r="N138" s="161"/>
      <c r="O138" s="78"/>
      <c r="P138" s="162">
        <f>P139+P249+P465</f>
        <v>0</v>
      </c>
      <c r="Q138" s="78"/>
      <c r="R138" s="162">
        <f>R139+R249+R465</f>
        <v>6.1406184100000001</v>
      </c>
      <c r="S138" s="78"/>
      <c r="T138" s="163">
        <f>T139+T249+T465</f>
        <v>7.7471626399999991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76</v>
      </c>
      <c r="AU138" s="16" t="s">
        <v>89</v>
      </c>
      <c r="BK138" s="164">
        <f>BK139+BK249+BK465</f>
        <v>0</v>
      </c>
    </row>
    <row r="139" spans="1:65" s="12" customFormat="1" ht="25.9" customHeight="1">
      <c r="B139" s="165"/>
      <c r="C139" s="166"/>
      <c r="D139" s="167" t="s">
        <v>76</v>
      </c>
      <c r="E139" s="168" t="s">
        <v>129</v>
      </c>
      <c r="F139" s="168" t="s">
        <v>130</v>
      </c>
      <c r="G139" s="166"/>
      <c r="H139" s="166"/>
      <c r="I139" s="169"/>
      <c r="J139" s="170">
        <f>BK139</f>
        <v>0</v>
      </c>
      <c r="K139" s="166"/>
      <c r="L139" s="171"/>
      <c r="M139" s="172"/>
      <c r="N139" s="173"/>
      <c r="O139" s="173"/>
      <c r="P139" s="174">
        <f>P140+P145+P156+P186+P188+P238+P247</f>
        <v>0</v>
      </c>
      <c r="Q139" s="173"/>
      <c r="R139" s="174">
        <f>R140+R145+R156+R186+R188+R238+R247</f>
        <v>3.8620830100000001</v>
      </c>
      <c r="S139" s="173"/>
      <c r="T139" s="175">
        <f>T140+T145+T156+T186+T188+T238+T247</f>
        <v>7.7271545999999995</v>
      </c>
      <c r="AR139" s="176" t="s">
        <v>8</v>
      </c>
      <c r="AT139" s="177" t="s">
        <v>76</v>
      </c>
      <c r="AU139" s="177" t="s">
        <v>77</v>
      </c>
      <c r="AY139" s="176" t="s">
        <v>131</v>
      </c>
      <c r="BK139" s="178">
        <f>BK140+BK145+BK156+BK186+BK188+BK238+BK247</f>
        <v>0</v>
      </c>
    </row>
    <row r="140" spans="1:65" s="12" customFormat="1" ht="22.9" customHeight="1">
      <c r="B140" s="165"/>
      <c r="C140" s="166"/>
      <c r="D140" s="167" t="s">
        <v>76</v>
      </c>
      <c r="E140" s="179" t="s">
        <v>8</v>
      </c>
      <c r="F140" s="179" t="s">
        <v>132</v>
      </c>
      <c r="G140" s="166"/>
      <c r="H140" s="166"/>
      <c r="I140" s="169"/>
      <c r="J140" s="180">
        <f>BK140</f>
        <v>0</v>
      </c>
      <c r="K140" s="166"/>
      <c r="L140" s="171"/>
      <c r="M140" s="172"/>
      <c r="N140" s="173"/>
      <c r="O140" s="173"/>
      <c r="P140" s="174">
        <f>SUM(P141:P144)</f>
        <v>0</v>
      </c>
      <c r="Q140" s="173"/>
      <c r="R140" s="174">
        <f>SUM(R141:R144)</f>
        <v>0</v>
      </c>
      <c r="S140" s="173"/>
      <c r="T140" s="175">
        <f>SUM(T141:T144)</f>
        <v>0</v>
      </c>
      <c r="AR140" s="176" t="s">
        <v>8</v>
      </c>
      <c r="AT140" s="177" t="s">
        <v>76</v>
      </c>
      <c r="AU140" s="177" t="s">
        <v>8</v>
      </c>
      <c r="AY140" s="176" t="s">
        <v>131</v>
      </c>
      <c r="BK140" s="178">
        <f>SUM(BK141:BK144)</f>
        <v>0</v>
      </c>
    </row>
    <row r="141" spans="1:65" s="2" customFormat="1" ht="24.2" customHeight="1">
      <c r="A141" s="33"/>
      <c r="B141" s="34"/>
      <c r="C141" s="181" t="s">
        <v>8</v>
      </c>
      <c r="D141" s="181" t="s">
        <v>133</v>
      </c>
      <c r="E141" s="182" t="s">
        <v>134</v>
      </c>
      <c r="F141" s="183" t="s">
        <v>135</v>
      </c>
      <c r="G141" s="184" t="s">
        <v>136</v>
      </c>
      <c r="H141" s="185">
        <v>0.192</v>
      </c>
      <c r="I141" s="186"/>
      <c r="J141" s="187">
        <f>ROUND(I141*H141,0)</f>
        <v>0</v>
      </c>
      <c r="K141" s="188"/>
      <c r="L141" s="38"/>
      <c r="M141" s="189" t="s">
        <v>1</v>
      </c>
      <c r="N141" s="190" t="s">
        <v>42</v>
      </c>
      <c r="O141" s="70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137</v>
      </c>
      <c r="AT141" s="193" t="s">
        <v>133</v>
      </c>
      <c r="AU141" s="193" t="s">
        <v>83</v>
      </c>
      <c r="AY141" s="16" t="s">
        <v>131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8</v>
      </c>
      <c r="BK141" s="194">
        <f>ROUND(I141*H141,0)</f>
        <v>0</v>
      </c>
      <c r="BL141" s="16" t="s">
        <v>137</v>
      </c>
      <c r="BM141" s="193" t="s">
        <v>138</v>
      </c>
    </row>
    <row r="142" spans="1:65" s="13" customFormat="1" ht="11.25">
      <c r="B142" s="195"/>
      <c r="C142" s="196"/>
      <c r="D142" s="197" t="s">
        <v>139</v>
      </c>
      <c r="E142" s="198" t="s">
        <v>1</v>
      </c>
      <c r="F142" s="199" t="s">
        <v>140</v>
      </c>
      <c r="G142" s="196"/>
      <c r="H142" s="200">
        <v>0.192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139</v>
      </c>
      <c r="AU142" s="206" t="s">
        <v>83</v>
      </c>
      <c r="AV142" s="13" t="s">
        <v>83</v>
      </c>
      <c r="AW142" s="13" t="s">
        <v>33</v>
      </c>
      <c r="AX142" s="13" t="s">
        <v>77</v>
      </c>
      <c r="AY142" s="206" t="s">
        <v>131</v>
      </c>
    </row>
    <row r="143" spans="1:65" s="2" customFormat="1" ht="24.2" customHeight="1">
      <c r="A143" s="33"/>
      <c r="B143" s="34"/>
      <c r="C143" s="181" t="s">
        <v>83</v>
      </c>
      <c r="D143" s="181" t="s">
        <v>133</v>
      </c>
      <c r="E143" s="182" t="s">
        <v>141</v>
      </c>
      <c r="F143" s="183" t="s">
        <v>142</v>
      </c>
      <c r="G143" s="184" t="s">
        <v>136</v>
      </c>
      <c r="H143" s="185">
        <v>0.192</v>
      </c>
      <c r="I143" s="186"/>
      <c r="J143" s="187">
        <f>ROUND(I143*H143,0)</f>
        <v>0</v>
      </c>
      <c r="K143" s="188"/>
      <c r="L143" s="38"/>
      <c r="M143" s="189" t="s">
        <v>1</v>
      </c>
      <c r="N143" s="190" t="s">
        <v>42</v>
      </c>
      <c r="O143" s="7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137</v>
      </c>
      <c r="AT143" s="193" t="s">
        <v>133</v>
      </c>
      <c r="AU143" s="193" t="s">
        <v>83</v>
      </c>
      <c r="AY143" s="16" t="s">
        <v>131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6" t="s">
        <v>8</v>
      </c>
      <c r="BK143" s="194">
        <f>ROUND(I143*H143,0)</f>
        <v>0</v>
      </c>
      <c r="BL143" s="16" t="s">
        <v>137</v>
      </c>
      <c r="BM143" s="193" t="s">
        <v>143</v>
      </c>
    </row>
    <row r="144" spans="1:65" s="2" customFormat="1" ht="24.2" customHeight="1">
      <c r="A144" s="33"/>
      <c r="B144" s="34"/>
      <c r="C144" s="181" t="s">
        <v>144</v>
      </c>
      <c r="D144" s="181" t="s">
        <v>133</v>
      </c>
      <c r="E144" s="182" t="s">
        <v>145</v>
      </c>
      <c r="F144" s="183" t="s">
        <v>146</v>
      </c>
      <c r="G144" s="184" t="s">
        <v>136</v>
      </c>
      <c r="H144" s="185">
        <v>0.192</v>
      </c>
      <c r="I144" s="186"/>
      <c r="J144" s="187">
        <f>ROUND(I144*H144,0)</f>
        <v>0</v>
      </c>
      <c r="K144" s="188"/>
      <c r="L144" s="38"/>
      <c r="M144" s="189" t="s">
        <v>1</v>
      </c>
      <c r="N144" s="190" t="s">
        <v>42</v>
      </c>
      <c r="O144" s="70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3" t="s">
        <v>137</v>
      </c>
      <c r="AT144" s="193" t="s">
        <v>133</v>
      </c>
      <c r="AU144" s="193" t="s">
        <v>83</v>
      </c>
      <c r="AY144" s="16" t="s">
        <v>131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6" t="s">
        <v>8</v>
      </c>
      <c r="BK144" s="194">
        <f>ROUND(I144*H144,0)</f>
        <v>0</v>
      </c>
      <c r="BL144" s="16" t="s">
        <v>137</v>
      </c>
      <c r="BM144" s="193" t="s">
        <v>147</v>
      </c>
    </row>
    <row r="145" spans="1:65" s="12" customFormat="1" ht="22.9" customHeight="1">
      <c r="B145" s="165"/>
      <c r="C145" s="166"/>
      <c r="D145" s="167" t="s">
        <v>76</v>
      </c>
      <c r="E145" s="179" t="s">
        <v>144</v>
      </c>
      <c r="F145" s="179" t="s">
        <v>148</v>
      </c>
      <c r="G145" s="166"/>
      <c r="H145" s="166"/>
      <c r="I145" s="169"/>
      <c r="J145" s="180">
        <f>BK145</f>
        <v>0</v>
      </c>
      <c r="K145" s="166"/>
      <c r="L145" s="171"/>
      <c r="M145" s="172"/>
      <c r="N145" s="173"/>
      <c r="O145" s="173"/>
      <c r="P145" s="174">
        <f>SUM(P146:P155)</f>
        <v>0</v>
      </c>
      <c r="Q145" s="173"/>
      <c r="R145" s="174">
        <f>SUM(R146:R155)</f>
        <v>0.25011715000000001</v>
      </c>
      <c r="S145" s="173"/>
      <c r="T145" s="175">
        <f>SUM(T146:T155)</f>
        <v>0</v>
      </c>
      <c r="AR145" s="176" t="s">
        <v>8</v>
      </c>
      <c r="AT145" s="177" t="s">
        <v>76</v>
      </c>
      <c r="AU145" s="177" t="s">
        <v>8</v>
      </c>
      <c r="AY145" s="176" t="s">
        <v>131</v>
      </c>
      <c r="BK145" s="178">
        <f>SUM(BK146:BK155)</f>
        <v>0</v>
      </c>
    </row>
    <row r="146" spans="1:65" s="2" customFormat="1" ht="16.5" customHeight="1">
      <c r="A146" s="33"/>
      <c r="B146" s="34"/>
      <c r="C146" s="181" t="s">
        <v>137</v>
      </c>
      <c r="D146" s="181" t="s">
        <v>133</v>
      </c>
      <c r="E146" s="182" t="s">
        <v>149</v>
      </c>
      <c r="F146" s="183" t="s">
        <v>150</v>
      </c>
      <c r="G146" s="184" t="s">
        <v>136</v>
      </c>
      <c r="H146" s="185">
        <v>2.5000000000000001E-2</v>
      </c>
      <c r="I146" s="186"/>
      <c r="J146" s="187">
        <f>ROUND(I146*H146,0)</f>
        <v>0</v>
      </c>
      <c r="K146" s="188"/>
      <c r="L146" s="38"/>
      <c r="M146" s="189" t="s">
        <v>1</v>
      </c>
      <c r="N146" s="190" t="s">
        <v>42</v>
      </c>
      <c r="O146" s="70"/>
      <c r="P146" s="191">
        <f>O146*H146</f>
        <v>0</v>
      </c>
      <c r="Q146" s="191">
        <v>1.94302</v>
      </c>
      <c r="R146" s="191">
        <f>Q146*H146</f>
        <v>4.8575500000000001E-2</v>
      </c>
      <c r="S146" s="191">
        <v>0</v>
      </c>
      <c r="T146" s="19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3" t="s">
        <v>137</v>
      </c>
      <c r="AT146" s="193" t="s">
        <v>133</v>
      </c>
      <c r="AU146" s="193" t="s">
        <v>83</v>
      </c>
      <c r="AY146" s="16" t="s">
        <v>131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6" t="s">
        <v>8</v>
      </c>
      <c r="BK146" s="194">
        <f>ROUND(I146*H146,0)</f>
        <v>0</v>
      </c>
      <c r="BL146" s="16" t="s">
        <v>137</v>
      </c>
      <c r="BM146" s="193" t="s">
        <v>151</v>
      </c>
    </row>
    <row r="147" spans="1:65" s="13" customFormat="1" ht="11.25">
      <c r="B147" s="195"/>
      <c r="C147" s="196"/>
      <c r="D147" s="197" t="s">
        <v>139</v>
      </c>
      <c r="E147" s="198" t="s">
        <v>1</v>
      </c>
      <c r="F147" s="199" t="s">
        <v>152</v>
      </c>
      <c r="G147" s="196"/>
      <c r="H147" s="200">
        <v>2.5000000000000001E-2</v>
      </c>
      <c r="I147" s="201"/>
      <c r="J147" s="196"/>
      <c r="K147" s="196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139</v>
      </c>
      <c r="AU147" s="206" t="s">
        <v>83</v>
      </c>
      <c r="AV147" s="13" t="s">
        <v>83</v>
      </c>
      <c r="AW147" s="13" t="s">
        <v>33</v>
      </c>
      <c r="AX147" s="13" t="s">
        <v>77</v>
      </c>
      <c r="AY147" s="206" t="s">
        <v>131</v>
      </c>
    </row>
    <row r="148" spans="1:65" s="2" customFormat="1" ht="24.2" customHeight="1">
      <c r="A148" s="33"/>
      <c r="B148" s="34"/>
      <c r="C148" s="181" t="s">
        <v>153</v>
      </c>
      <c r="D148" s="181" t="s">
        <v>133</v>
      </c>
      <c r="E148" s="182" t="s">
        <v>154</v>
      </c>
      <c r="F148" s="183" t="s">
        <v>155</v>
      </c>
      <c r="G148" s="184" t="s">
        <v>156</v>
      </c>
      <c r="H148" s="185">
        <v>8.0000000000000002E-3</v>
      </c>
      <c r="I148" s="186"/>
      <c r="J148" s="187">
        <f>ROUND(I148*H148,0)</f>
        <v>0</v>
      </c>
      <c r="K148" s="188"/>
      <c r="L148" s="38"/>
      <c r="M148" s="189" t="s">
        <v>1</v>
      </c>
      <c r="N148" s="190" t="s">
        <v>42</v>
      </c>
      <c r="O148" s="70"/>
      <c r="P148" s="191">
        <f>O148*H148</f>
        <v>0</v>
      </c>
      <c r="Q148" s="191">
        <v>1.0900000000000001</v>
      </c>
      <c r="R148" s="191">
        <f>Q148*H148</f>
        <v>8.7200000000000003E-3</v>
      </c>
      <c r="S148" s="191">
        <v>0</v>
      </c>
      <c r="T148" s="19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3" t="s">
        <v>137</v>
      </c>
      <c r="AT148" s="193" t="s">
        <v>133</v>
      </c>
      <c r="AU148" s="193" t="s">
        <v>83</v>
      </c>
      <c r="AY148" s="16" t="s">
        <v>131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6" t="s">
        <v>8</v>
      </c>
      <c r="BK148" s="194">
        <f>ROUND(I148*H148,0)</f>
        <v>0</v>
      </c>
      <c r="BL148" s="16" t="s">
        <v>137</v>
      </c>
      <c r="BM148" s="193" t="s">
        <v>157</v>
      </c>
    </row>
    <row r="149" spans="1:65" s="13" customFormat="1" ht="11.25">
      <c r="B149" s="195"/>
      <c r="C149" s="196"/>
      <c r="D149" s="197" t="s">
        <v>139</v>
      </c>
      <c r="E149" s="198" t="s">
        <v>1</v>
      </c>
      <c r="F149" s="199" t="s">
        <v>158</v>
      </c>
      <c r="G149" s="196"/>
      <c r="H149" s="200">
        <v>8.0000000000000002E-3</v>
      </c>
      <c r="I149" s="201"/>
      <c r="J149" s="196"/>
      <c r="K149" s="196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139</v>
      </c>
      <c r="AU149" s="206" t="s">
        <v>83</v>
      </c>
      <c r="AV149" s="13" t="s">
        <v>83</v>
      </c>
      <c r="AW149" s="13" t="s">
        <v>33</v>
      </c>
      <c r="AX149" s="13" t="s">
        <v>77</v>
      </c>
      <c r="AY149" s="206" t="s">
        <v>131</v>
      </c>
    </row>
    <row r="150" spans="1:65" s="2" customFormat="1" ht="24.2" customHeight="1">
      <c r="A150" s="33"/>
      <c r="B150" s="34"/>
      <c r="C150" s="181" t="s">
        <v>159</v>
      </c>
      <c r="D150" s="181" t="s">
        <v>133</v>
      </c>
      <c r="E150" s="182" t="s">
        <v>160</v>
      </c>
      <c r="F150" s="183" t="s">
        <v>161</v>
      </c>
      <c r="G150" s="184" t="s">
        <v>162</v>
      </c>
      <c r="H150" s="185">
        <v>0.13100000000000001</v>
      </c>
      <c r="I150" s="186"/>
      <c r="J150" s="187">
        <f>ROUND(I150*H150,0)</f>
        <v>0</v>
      </c>
      <c r="K150" s="188"/>
      <c r="L150" s="38"/>
      <c r="M150" s="189" t="s">
        <v>1</v>
      </c>
      <c r="N150" s="190" t="s">
        <v>42</v>
      </c>
      <c r="O150" s="70"/>
      <c r="P150" s="191">
        <f>O150*H150</f>
        <v>0</v>
      </c>
      <c r="Q150" s="191">
        <v>7.9369999999999996E-2</v>
      </c>
      <c r="R150" s="191">
        <f>Q150*H150</f>
        <v>1.0397470000000001E-2</v>
      </c>
      <c r="S150" s="191">
        <v>0</v>
      </c>
      <c r="T150" s="19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137</v>
      </c>
      <c r="AT150" s="193" t="s">
        <v>133</v>
      </c>
      <c r="AU150" s="193" t="s">
        <v>83</v>
      </c>
      <c r="AY150" s="16" t="s">
        <v>131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6" t="s">
        <v>8</v>
      </c>
      <c r="BK150" s="194">
        <f>ROUND(I150*H150,0)</f>
        <v>0</v>
      </c>
      <c r="BL150" s="16" t="s">
        <v>137</v>
      </c>
      <c r="BM150" s="193" t="s">
        <v>163</v>
      </c>
    </row>
    <row r="151" spans="1:65" s="13" customFormat="1" ht="11.25">
      <c r="B151" s="195"/>
      <c r="C151" s="196"/>
      <c r="D151" s="197" t="s">
        <v>139</v>
      </c>
      <c r="E151" s="198" t="s">
        <v>1</v>
      </c>
      <c r="F151" s="199" t="s">
        <v>164</v>
      </c>
      <c r="G151" s="196"/>
      <c r="H151" s="200">
        <v>0.13100000000000001</v>
      </c>
      <c r="I151" s="201"/>
      <c r="J151" s="196"/>
      <c r="K151" s="196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139</v>
      </c>
      <c r="AU151" s="206" t="s">
        <v>83</v>
      </c>
      <c r="AV151" s="13" t="s">
        <v>83</v>
      </c>
      <c r="AW151" s="13" t="s">
        <v>33</v>
      </c>
      <c r="AX151" s="13" t="s">
        <v>77</v>
      </c>
      <c r="AY151" s="206" t="s">
        <v>131</v>
      </c>
    </row>
    <row r="152" spans="1:65" s="2" customFormat="1" ht="24.2" customHeight="1">
      <c r="A152" s="33"/>
      <c r="B152" s="34"/>
      <c r="C152" s="181" t="s">
        <v>165</v>
      </c>
      <c r="D152" s="181" t="s">
        <v>133</v>
      </c>
      <c r="E152" s="182" t="s">
        <v>166</v>
      </c>
      <c r="F152" s="183" t="s">
        <v>167</v>
      </c>
      <c r="G152" s="184" t="s">
        <v>162</v>
      </c>
      <c r="H152" s="185">
        <v>0.39</v>
      </c>
      <c r="I152" s="186"/>
      <c r="J152" s="187">
        <f>ROUND(I152*H152,0)</f>
        <v>0</v>
      </c>
      <c r="K152" s="188"/>
      <c r="L152" s="38"/>
      <c r="M152" s="189" t="s">
        <v>1</v>
      </c>
      <c r="N152" s="190" t="s">
        <v>42</v>
      </c>
      <c r="O152" s="70"/>
      <c r="P152" s="191">
        <f>O152*H152</f>
        <v>0</v>
      </c>
      <c r="Q152" s="191">
        <v>5.2519999999999997E-2</v>
      </c>
      <c r="R152" s="191">
        <f>Q152*H152</f>
        <v>2.0482799999999999E-2</v>
      </c>
      <c r="S152" s="191">
        <v>0</v>
      </c>
      <c r="T152" s="19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3" t="s">
        <v>137</v>
      </c>
      <c r="AT152" s="193" t="s">
        <v>133</v>
      </c>
      <c r="AU152" s="193" t="s">
        <v>83</v>
      </c>
      <c r="AY152" s="16" t="s">
        <v>131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6" t="s">
        <v>8</v>
      </c>
      <c r="BK152" s="194">
        <f>ROUND(I152*H152,0)</f>
        <v>0</v>
      </c>
      <c r="BL152" s="16" t="s">
        <v>137</v>
      </c>
      <c r="BM152" s="193" t="s">
        <v>168</v>
      </c>
    </row>
    <row r="153" spans="1:65" s="13" customFormat="1" ht="11.25">
      <c r="B153" s="195"/>
      <c r="C153" s="196"/>
      <c r="D153" s="197" t="s">
        <v>139</v>
      </c>
      <c r="E153" s="198" t="s">
        <v>1</v>
      </c>
      <c r="F153" s="199" t="s">
        <v>169</v>
      </c>
      <c r="G153" s="196"/>
      <c r="H153" s="200">
        <v>0.39</v>
      </c>
      <c r="I153" s="201"/>
      <c r="J153" s="196"/>
      <c r="K153" s="196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139</v>
      </c>
      <c r="AU153" s="206" t="s">
        <v>83</v>
      </c>
      <c r="AV153" s="13" t="s">
        <v>83</v>
      </c>
      <c r="AW153" s="13" t="s">
        <v>33</v>
      </c>
      <c r="AX153" s="13" t="s">
        <v>77</v>
      </c>
      <c r="AY153" s="206" t="s">
        <v>131</v>
      </c>
    </row>
    <row r="154" spans="1:65" s="2" customFormat="1" ht="21.75" customHeight="1">
      <c r="A154" s="33"/>
      <c r="B154" s="34"/>
      <c r="C154" s="181" t="s">
        <v>170</v>
      </c>
      <c r="D154" s="181" t="s">
        <v>133</v>
      </c>
      <c r="E154" s="182" t="s">
        <v>171</v>
      </c>
      <c r="F154" s="183" t="s">
        <v>172</v>
      </c>
      <c r="G154" s="184" t="s">
        <v>162</v>
      </c>
      <c r="H154" s="185">
        <v>0.60599999999999998</v>
      </c>
      <c r="I154" s="186"/>
      <c r="J154" s="187">
        <f>ROUND(I154*H154,0)</f>
        <v>0</v>
      </c>
      <c r="K154" s="188"/>
      <c r="L154" s="38"/>
      <c r="M154" s="189" t="s">
        <v>1</v>
      </c>
      <c r="N154" s="190" t="s">
        <v>42</v>
      </c>
      <c r="O154" s="70"/>
      <c r="P154" s="191">
        <f>O154*H154</f>
        <v>0</v>
      </c>
      <c r="Q154" s="191">
        <v>0.26723000000000002</v>
      </c>
      <c r="R154" s="191">
        <f>Q154*H154</f>
        <v>0.16194138</v>
      </c>
      <c r="S154" s="191">
        <v>0</v>
      </c>
      <c r="T154" s="19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137</v>
      </c>
      <c r="AT154" s="193" t="s">
        <v>133</v>
      </c>
      <c r="AU154" s="193" t="s">
        <v>83</v>
      </c>
      <c r="AY154" s="16" t="s">
        <v>131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8</v>
      </c>
      <c r="BK154" s="194">
        <f>ROUND(I154*H154,0)</f>
        <v>0</v>
      </c>
      <c r="BL154" s="16" t="s">
        <v>137</v>
      </c>
      <c r="BM154" s="193" t="s">
        <v>173</v>
      </c>
    </row>
    <row r="155" spans="1:65" s="13" customFormat="1" ht="11.25">
      <c r="B155" s="195"/>
      <c r="C155" s="196"/>
      <c r="D155" s="197" t="s">
        <v>139</v>
      </c>
      <c r="E155" s="198" t="s">
        <v>1</v>
      </c>
      <c r="F155" s="199" t="s">
        <v>174</v>
      </c>
      <c r="G155" s="196"/>
      <c r="H155" s="200">
        <v>0.60599999999999998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139</v>
      </c>
      <c r="AU155" s="206" t="s">
        <v>83</v>
      </c>
      <c r="AV155" s="13" t="s">
        <v>83</v>
      </c>
      <c r="AW155" s="13" t="s">
        <v>33</v>
      </c>
      <c r="AX155" s="13" t="s">
        <v>77</v>
      </c>
      <c r="AY155" s="206" t="s">
        <v>131</v>
      </c>
    </row>
    <row r="156" spans="1:65" s="12" customFormat="1" ht="22.9" customHeight="1">
      <c r="B156" s="165"/>
      <c r="C156" s="166"/>
      <c r="D156" s="167" t="s">
        <v>76</v>
      </c>
      <c r="E156" s="179" t="s">
        <v>159</v>
      </c>
      <c r="F156" s="179" t="s">
        <v>175</v>
      </c>
      <c r="G156" s="166"/>
      <c r="H156" s="166"/>
      <c r="I156" s="169"/>
      <c r="J156" s="180">
        <f>BK156</f>
        <v>0</v>
      </c>
      <c r="K156" s="166"/>
      <c r="L156" s="171"/>
      <c r="M156" s="172"/>
      <c r="N156" s="173"/>
      <c r="O156" s="173"/>
      <c r="P156" s="174">
        <f>SUM(P157:P185)</f>
        <v>0</v>
      </c>
      <c r="Q156" s="173"/>
      <c r="R156" s="174">
        <f>SUM(R157:R185)</f>
        <v>3.6111038600000001</v>
      </c>
      <c r="S156" s="173"/>
      <c r="T156" s="175">
        <f>SUM(T157:T185)</f>
        <v>0</v>
      </c>
      <c r="AR156" s="176" t="s">
        <v>8</v>
      </c>
      <c r="AT156" s="177" t="s">
        <v>76</v>
      </c>
      <c r="AU156" s="177" t="s">
        <v>8</v>
      </c>
      <c r="AY156" s="176" t="s">
        <v>131</v>
      </c>
      <c r="BK156" s="178">
        <f>SUM(BK157:BK185)</f>
        <v>0</v>
      </c>
    </row>
    <row r="157" spans="1:65" s="2" customFormat="1" ht="21.75" customHeight="1">
      <c r="A157" s="33"/>
      <c r="B157" s="34"/>
      <c r="C157" s="181" t="s">
        <v>176</v>
      </c>
      <c r="D157" s="181" t="s">
        <v>133</v>
      </c>
      <c r="E157" s="182" t="s">
        <v>177</v>
      </c>
      <c r="F157" s="183" t="s">
        <v>178</v>
      </c>
      <c r="G157" s="184" t="s">
        <v>162</v>
      </c>
      <c r="H157" s="185">
        <v>0.315</v>
      </c>
      <c r="I157" s="186"/>
      <c r="J157" s="187">
        <f>ROUND(I157*H157,0)</f>
        <v>0</v>
      </c>
      <c r="K157" s="188"/>
      <c r="L157" s="38"/>
      <c r="M157" s="189" t="s">
        <v>1</v>
      </c>
      <c r="N157" s="190" t="s">
        <v>42</v>
      </c>
      <c r="O157" s="70"/>
      <c r="P157" s="191">
        <f>O157*H157</f>
        <v>0</v>
      </c>
      <c r="Q157" s="191">
        <v>5.4599999999999996E-3</v>
      </c>
      <c r="R157" s="191">
        <f>Q157*H157</f>
        <v>1.7198999999999999E-3</v>
      </c>
      <c r="S157" s="191">
        <v>0</v>
      </c>
      <c r="T157" s="19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137</v>
      </c>
      <c r="AT157" s="193" t="s">
        <v>133</v>
      </c>
      <c r="AU157" s="193" t="s">
        <v>83</v>
      </c>
      <c r="AY157" s="16" t="s">
        <v>131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8</v>
      </c>
      <c r="BK157" s="194">
        <f>ROUND(I157*H157,0)</f>
        <v>0</v>
      </c>
      <c r="BL157" s="16" t="s">
        <v>137</v>
      </c>
      <c r="BM157" s="193" t="s">
        <v>179</v>
      </c>
    </row>
    <row r="158" spans="1:65" s="13" customFormat="1" ht="11.25">
      <c r="B158" s="195"/>
      <c r="C158" s="196"/>
      <c r="D158" s="197" t="s">
        <v>139</v>
      </c>
      <c r="E158" s="198" t="s">
        <v>1</v>
      </c>
      <c r="F158" s="199" t="s">
        <v>180</v>
      </c>
      <c r="G158" s="196"/>
      <c r="H158" s="200">
        <v>0.315</v>
      </c>
      <c r="I158" s="201"/>
      <c r="J158" s="196"/>
      <c r="K158" s="196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139</v>
      </c>
      <c r="AU158" s="206" t="s">
        <v>83</v>
      </c>
      <c r="AV158" s="13" t="s">
        <v>83</v>
      </c>
      <c r="AW158" s="13" t="s">
        <v>33</v>
      </c>
      <c r="AX158" s="13" t="s">
        <v>77</v>
      </c>
      <c r="AY158" s="206" t="s">
        <v>131</v>
      </c>
    </row>
    <row r="159" spans="1:65" s="2" customFormat="1" ht="24.2" customHeight="1">
      <c r="A159" s="33"/>
      <c r="B159" s="34"/>
      <c r="C159" s="181" t="s">
        <v>181</v>
      </c>
      <c r="D159" s="181" t="s">
        <v>133</v>
      </c>
      <c r="E159" s="182" t="s">
        <v>182</v>
      </c>
      <c r="F159" s="183" t="s">
        <v>183</v>
      </c>
      <c r="G159" s="184" t="s">
        <v>162</v>
      </c>
      <c r="H159" s="185">
        <v>1.508</v>
      </c>
      <c r="I159" s="186"/>
      <c r="J159" s="187">
        <f>ROUND(I159*H159,0)</f>
        <v>0</v>
      </c>
      <c r="K159" s="188"/>
      <c r="L159" s="38"/>
      <c r="M159" s="189" t="s">
        <v>1</v>
      </c>
      <c r="N159" s="190" t="s">
        <v>42</v>
      </c>
      <c r="O159" s="70"/>
      <c r="P159" s="191">
        <f>O159*H159</f>
        <v>0</v>
      </c>
      <c r="Q159" s="191">
        <v>4.0000000000000001E-3</v>
      </c>
      <c r="R159" s="191">
        <f>Q159*H159</f>
        <v>6.032E-3</v>
      </c>
      <c r="S159" s="191">
        <v>0</v>
      </c>
      <c r="T159" s="19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137</v>
      </c>
      <c r="AT159" s="193" t="s">
        <v>133</v>
      </c>
      <c r="AU159" s="193" t="s">
        <v>83</v>
      </c>
      <c r="AY159" s="16" t="s">
        <v>131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8</v>
      </c>
      <c r="BK159" s="194">
        <f>ROUND(I159*H159,0)</f>
        <v>0</v>
      </c>
      <c r="BL159" s="16" t="s">
        <v>137</v>
      </c>
      <c r="BM159" s="193" t="s">
        <v>184</v>
      </c>
    </row>
    <row r="160" spans="1:65" s="13" customFormat="1" ht="11.25">
      <c r="B160" s="195"/>
      <c r="C160" s="196"/>
      <c r="D160" s="197" t="s">
        <v>139</v>
      </c>
      <c r="E160" s="198" t="s">
        <v>1</v>
      </c>
      <c r="F160" s="199" t="s">
        <v>185</v>
      </c>
      <c r="G160" s="196"/>
      <c r="H160" s="200">
        <v>1.508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139</v>
      </c>
      <c r="AU160" s="206" t="s">
        <v>83</v>
      </c>
      <c r="AV160" s="13" t="s">
        <v>83</v>
      </c>
      <c r="AW160" s="13" t="s">
        <v>33</v>
      </c>
      <c r="AX160" s="13" t="s">
        <v>77</v>
      </c>
      <c r="AY160" s="206" t="s">
        <v>131</v>
      </c>
    </row>
    <row r="161" spans="1:65" s="2" customFormat="1" ht="24.2" customHeight="1">
      <c r="A161" s="33"/>
      <c r="B161" s="34"/>
      <c r="C161" s="181" t="s">
        <v>186</v>
      </c>
      <c r="D161" s="181" t="s">
        <v>133</v>
      </c>
      <c r="E161" s="182" t="s">
        <v>187</v>
      </c>
      <c r="F161" s="183" t="s">
        <v>188</v>
      </c>
      <c r="G161" s="184" t="s">
        <v>162</v>
      </c>
      <c r="H161" s="185">
        <v>2.42</v>
      </c>
      <c r="I161" s="186"/>
      <c r="J161" s="187">
        <f>ROUND(I161*H161,0)</f>
        <v>0</v>
      </c>
      <c r="K161" s="188"/>
      <c r="L161" s="38"/>
      <c r="M161" s="189" t="s">
        <v>1</v>
      </c>
      <c r="N161" s="190" t="s">
        <v>42</v>
      </c>
      <c r="O161" s="70"/>
      <c r="P161" s="191">
        <f>O161*H161</f>
        <v>0</v>
      </c>
      <c r="Q161" s="191">
        <v>3.8899999999999997E-2</v>
      </c>
      <c r="R161" s="191">
        <f>Q161*H161</f>
        <v>9.4137999999999986E-2</v>
      </c>
      <c r="S161" s="191">
        <v>0</v>
      </c>
      <c r="T161" s="19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3" t="s">
        <v>137</v>
      </c>
      <c r="AT161" s="193" t="s">
        <v>133</v>
      </c>
      <c r="AU161" s="193" t="s">
        <v>83</v>
      </c>
      <c r="AY161" s="16" t="s">
        <v>131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6" t="s">
        <v>8</v>
      </c>
      <c r="BK161" s="194">
        <f>ROUND(I161*H161,0)</f>
        <v>0</v>
      </c>
      <c r="BL161" s="16" t="s">
        <v>137</v>
      </c>
      <c r="BM161" s="193" t="s">
        <v>189</v>
      </c>
    </row>
    <row r="162" spans="1:65" s="13" customFormat="1" ht="11.25">
      <c r="B162" s="195"/>
      <c r="C162" s="196"/>
      <c r="D162" s="197" t="s">
        <v>139</v>
      </c>
      <c r="E162" s="198" t="s">
        <v>1</v>
      </c>
      <c r="F162" s="199" t="s">
        <v>190</v>
      </c>
      <c r="G162" s="196"/>
      <c r="H162" s="200">
        <v>1.452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139</v>
      </c>
      <c r="AU162" s="206" t="s">
        <v>83</v>
      </c>
      <c r="AV162" s="13" t="s">
        <v>83</v>
      </c>
      <c r="AW162" s="13" t="s">
        <v>33</v>
      </c>
      <c r="AX162" s="13" t="s">
        <v>77</v>
      </c>
      <c r="AY162" s="206" t="s">
        <v>131</v>
      </c>
    </row>
    <row r="163" spans="1:65" s="13" customFormat="1" ht="11.25">
      <c r="B163" s="195"/>
      <c r="C163" s="196"/>
      <c r="D163" s="197" t="s">
        <v>139</v>
      </c>
      <c r="E163" s="198" t="s">
        <v>1</v>
      </c>
      <c r="F163" s="199" t="s">
        <v>191</v>
      </c>
      <c r="G163" s="196"/>
      <c r="H163" s="200">
        <v>0.96799999999999997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139</v>
      </c>
      <c r="AU163" s="206" t="s">
        <v>83</v>
      </c>
      <c r="AV163" s="13" t="s">
        <v>83</v>
      </c>
      <c r="AW163" s="13" t="s">
        <v>33</v>
      </c>
      <c r="AX163" s="13" t="s">
        <v>77</v>
      </c>
      <c r="AY163" s="206" t="s">
        <v>131</v>
      </c>
    </row>
    <row r="164" spans="1:65" s="2" customFormat="1" ht="24.2" customHeight="1">
      <c r="A164" s="33"/>
      <c r="B164" s="34"/>
      <c r="C164" s="181" t="s">
        <v>192</v>
      </c>
      <c r="D164" s="181" t="s">
        <v>133</v>
      </c>
      <c r="E164" s="182" t="s">
        <v>193</v>
      </c>
      <c r="F164" s="183" t="s">
        <v>194</v>
      </c>
      <c r="G164" s="184" t="s">
        <v>162</v>
      </c>
      <c r="H164" s="185">
        <v>19.16</v>
      </c>
      <c r="I164" s="186"/>
      <c r="J164" s="187">
        <f>ROUND(I164*H164,0)</f>
        <v>0</v>
      </c>
      <c r="K164" s="188"/>
      <c r="L164" s="38"/>
      <c r="M164" s="189" t="s">
        <v>1</v>
      </c>
      <c r="N164" s="190" t="s">
        <v>42</v>
      </c>
      <c r="O164" s="70"/>
      <c r="P164" s="191">
        <f>O164*H164</f>
        <v>0</v>
      </c>
      <c r="Q164" s="191">
        <v>1.5699999999999999E-2</v>
      </c>
      <c r="R164" s="191">
        <f>Q164*H164</f>
        <v>0.30081199999999997</v>
      </c>
      <c r="S164" s="191">
        <v>0</v>
      </c>
      <c r="T164" s="19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3" t="s">
        <v>137</v>
      </c>
      <c r="AT164" s="193" t="s">
        <v>133</v>
      </c>
      <c r="AU164" s="193" t="s">
        <v>83</v>
      </c>
      <c r="AY164" s="16" t="s">
        <v>131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6" t="s">
        <v>8</v>
      </c>
      <c r="BK164" s="194">
        <f>ROUND(I164*H164,0)</f>
        <v>0</v>
      </c>
      <c r="BL164" s="16" t="s">
        <v>137</v>
      </c>
      <c r="BM164" s="193" t="s">
        <v>195</v>
      </c>
    </row>
    <row r="165" spans="1:65" s="14" customFormat="1" ht="11.25">
      <c r="B165" s="207"/>
      <c r="C165" s="208"/>
      <c r="D165" s="197" t="s">
        <v>139</v>
      </c>
      <c r="E165" s="209" t="s">
        <v>1</v>
      </c>
      <c r="F165" s="210" t="s">
        <v>196</v>
      </c>
      <c r="G165" s="208"/>
      <c r="H165" s="209" t="s">
        <v>1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139</v>
      </c>
      <c r="AU165" s="216" t="s">
        <v>83</v>
      </c>
      <c r="AV165" s="14" t="s">
        <v>8</v>
      </c>
      <c r="AW165" s="14" t="s">
        <v>33</v>
      </c>
      <c r="AX165" s="14" t="s">
        <v>77</v>
      </c>
      <c r="AY165" s="216" t="s">
        <v>131</v>
      </c>
    </row>
    <row r="166" spans="1:65" s="13" customFormat="1" ht="11.25">
      <c r="B166" s="195"/>
      <c r="C166" s="196"/>
      <c r="D166" s="197" t="s">
        <v>139</v>
      </c>
      <c r="E166" s="198" t="s">
        <v>1</v>
      </c>
      <c r="F166" s="199" t="s">
        <v>197</v>
      </c>
      <c r="G166" s="196"/>
      <c r="H166" s="200">
        <v>8.0280000000000005</v>
      </c>
      <c r="I166" s="201"/>
      <c r="J166" s="196"/>
      <c r="K166" s="196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139</v>
      </c>
      <c r="AU166" s="206" t="s">
        <v>83</v>
      </c>
      <c r="AV166" s="13" t="s">
        <v>83</v>
      </c>
      <c r="AW166" s="13" t="s">
        <v>33</v>
      </c>
      <c r="AX166" s="13" t="s">
        <v>77</v>
      </c>
      <c r="AY166" s="206" t="s">
        <v>131</v>
      </c>
    </row>
    <row r="167" spans="1:65" s="13" customFormat="1" ht="11.25">
      <c r="B167" s="195"/>
      <c r="C167" s="196"/>
      <c r="D167" s="197" t="s">
        <v>139</v>
      </c>
      <c r="E167" s="198" t="s">
        <v>1</v>
      </c>
      <c r="F167" s="199" t="s">
        <v>198</v>
      </c>
      <c r="G167" s="196"/>
      <c r="H167" s="200">
        <v>11.132</v>
      </c>
      <c r="I167" s="201"/>
      <c r="J167" s="196"/>
      <c r="K167" s="196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139</v>
      </c>
      <c r="AU167" s="206" t="s">
        <v>83</v>
      </c>
      <c r="AV167" s="13" t="s">
        <v>83</v>
      </c>
      <c r="AW167" s="13" t="s">
        <v>33</v>
      </c>
      <c r="AX167" s="13" t="s">
        <v>77</v>
      </c>
      <c r="AY167" s="206" t="s">
        <v>131</v>
      </c>
    </row>
    <row r="168" spans="1:65" s="2" customFormat="1" ht="24.2" customHeight="1">
      <c r="A168" s="33"/>
      <c r="B168" s="34"/>
      <c r="C168" s="181" t="s">
        <v>199</v>
      </c>
      <c r="D168" s="181" t="s">
        <v>133</v>
      </c>
      <c r="E168" s="182" t="s">
        <v>200</v>
      </c>
      <c r="F168" s="183" t="s">
        <v>201</v>
      </c>
      <c r="G168" s="184" t="s">
        <v>162</v>
      </c>
      <c r="H168" s="185">
        <v>16.425999999999998</v>
      </c>
      <c r="I168" s="186"/>
      <c r="J168" s="187">
        <f>ROUND(I168*H168,0)</f>
        <v>0</v>
      </c>
      <c r="K168" s="188"/>
      <c r="L168" s="38"/>
      <c r="M168" s="189" t="s">
        <v>1</v>
      </c>
      <c r="N168" s="190" t="s">
        <v>42</v>
      </c>
      <c r="O168" s="70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3" t="s">
        <v>137</v>
      </c>
      <c r="AT168" s="193" t="s">
        <v>133</v>
      </c>
      <c r="AU168" s="193" t="s">
        <v>83</v>
      </c>
      <c r="AY168" s="16" t="s">
        <v>131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6" t="s">
        <v>8</v>
      </c>
      <c r="BK168" s="194">
        <f>ROUND(I168*H168,0)</f>
        <v>0</v>
      </c>
      <c r="BL168" s="16" t="s">
        <v>137</v>
      </c>
      <c r="BM168" s="193" t="s">
        <v>202</v>
      </c>
    </row>
    <row r="169" spans="1:65" s="13" customFormat="1" ht="11.25">
      <c r="B169" s="195"/>
      <c r="C169" s="196"/>
      <c r="D169" s="197" t="s">
        <v>139</v>
      </c>
      <c r="E169" s="198" t="s">
        <v>1</v>
      </c>
      <c r="F169" s="199" t="s">
        <v>203</v>
      </c>
      <c r="G169" s="196"/>
      <c r="H169" s="200">
        <v>16.425999999999998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139</v>
      </c>
      <c r="AU169" s="206" t="s">
        <v>83</v>
      </c>
      <c r="AV169" s="13" t="s">
        <v>83</v>
      </c>
      <c r="AW169" s="13" t="s">
        <v>33</v>
      </c>
      <c r="AX169" s="13" t="s">
        <v>77</v>
      </c>
      <c r="AY169" s="206" t="s">
        <v>131</v>
      </c>
    </row>
    <row r="170" spans="1:65" s="2" customFormat="1" ht="24.2" customHeight="1">
      <c r="A170" s="33"/>
      <c r="B170" s="34"/>
      <c r="C170" s="181" t="s">
        <v>204</v>
      </c>
      <c r="D170" s="181" t="s">
        <v>133</v>
      </c>
      <c r="E170" s="182" t="s">
        <v>205</v>
      </c>
      <c r="F170" s="183" t="s">
        <v>206</v>
      </c>
      <c r="G170" s="184" t="s">
        <v>207</v>
      </c>
      <c r="H170" s="185">
        <v>37.015000000000001</v>
      </c>
      <c r="I170" s="186"/>
      <c r="J170" s="187">
        <f>ROUND(I170*H170,0)</f>
        <v>0</v>
      </c>
      <c r="K170" s="188"/>
      <c r="L170" s="38"/>
      <c r="M170" s="189" t="s">
        <v>1</v>
      </c>
      <c r="N170" s="190" t="s">
        <v>42</v>
      </c>
      <c r="O170" s="70"/>
      <c r="P170" s="191">
        <f>O170*H170</f>
        <v>0</v>
      </c>
      <c r="Q170" s="191">
        <v>1.5E-3</v>
      </c>
      <c r="R170" s="191">
        <f>Q170*H170</f>
        <v>5.5522500000000002E-2</v>
      </c>
      <c r="S170" s="191">
        <v>0</v>
      </c>
      <c r="T170" s="19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3" t="s">
        <v>137</v>
      </c>
      <c r="AT170" s="193" t="s">
        <v>133</v>
      </c>
      <c r="AU170" s="193" t="s">
        <v>83</v>
      </c>
      <c r="AY170" s="16" t="s">
        <v>131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6" t="s">
        <v>8</v>
      </c>
      <c r="BK170" s="194">
        <f>ROUND(I170*H170,0)</f>
        <v>0</v>
      </c>
      <c r="BL170" s="16" t="s">
        <v>137</v>
      </c>
      <c r="BM170" s="193" t="s">
        <v>208</v>
      </c>
    </row>
    <row r="171" spans="1:65" s="13" customFormat="1" ht="11.25">
      <c r="B171" s="195"/>
      <c r="C171" s="196"/>
      <c r="D171" s="197" t="s">
        <v>139</v>
      </c>
      <c r="E171" s="198" t="s">
        <v>1</v>
      </c>
      <c r="F171" s="199" t="s">
        <v>209</v>
      </c>
      <c r="G171" s="196"/>
      <c r="H171" s="200">
        <v>9.68</v>
      </c>
      <c r="I171" s="201"/>
      <c r="J171" s="196"/>
      <c r="K171" s="196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139</v>
      </c>
      <c r="AU171" s="206" t="s">
        <v>83</v>
      </c>
      <c r="AV171" s="13" t="s">
        <v>83</v>
      </c>
      <c r="AW171" s="13" t="s">
        <v>33</v>
      </c>
      <c r="AX171" s="13" t="s">
        <v>77</v>
      </c>
      <c r="AY171" s="206" t="s">
        <v>131</v>
      </c>
    </row>
    <row r="172" spans="1:65" s="14" customFormat="1" ht="11.25">
      <c r="B172" s="207"/>
      <c r="C172" s="208"/>
      <c r="D172" s="197" t="s">
        <v>139</v>
      </c>
      <c r="E172" s="209" t="s">
        <v>1</v>
      </c>
      <c r="F172" s="210" t="s">
        <v>210</v>
      </c>
      <c r="G172" s="208"/>
      <c r="H172" s="209" t="s">
        <v>1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139</v>
      </c>
      <c r="AU172" s="216" t="s">
        <v>83</v>
      </c>
      <c r="AV172" s="14" t="s">
        <v>8</v>
      </c>
      <c r="AW172" s="14" t="s">
        <v>33</v>
      </c>
      <c r="AX172" s="14" t="s">
        <v>77</v>
      </c>
      <c r="AY172" s="216" t="s">
        <v>131</v>
      </c>
    </row>
    <row r="173" spans="1:65" s="13" customFormat="1" ht="22.5">
      <c r="B173" s="195"/>
      <c r="C173" s="196"/>
      <c r="D173" s="197" t="s">
        <v>139</v>
      </c>
      <c r="E173" s="198" t="s">
        <v>1</v>
      </c>
      <c r="F173" s="199" t="s">
        <v>211</v>
      </c>
      <c r="G173" s="196"/>
      <c r="H173" s="200">
        <v>12.305</v>
      </c>
      <c r="I173" s="201"/>
      <c r="J173" s="196"/>
      <c r="K173" s="196"/>
      <c r="L173" s="202"/>
      <c r="M173" s="203"/>
      <c r="N173" s="204"/>
      <c r="O173" s="204"/>
      <c r="P173" s="204"/>
      <c r="Q173" s="204"/>
      <c r="R173" s="204"/>
      <c r="S173" s="204"/>
      <c r="T173" s="205"/>
      <c r="AT173" s="206" t="s">
        <v>139</v>
      </c>
      <c r="AU173" s="206" t="s">
        <v>83</v>
      </c>
      <c r="AV173" s="13" t="s">
        <v>83</v>
      </c>
      <c r="AW173" s="13" t="s">
        <v>33</v>
      </c>
      <c r="AX173" s="13" t="s">
        <v>77</v>
      </c>
      <c r="AY173" s="206" t="s">
        <v>131</v>
      </c>
    </row>
    <row r="174" spans="1:65" s="13" customFormat="1" ht="11.25">
      <c r="B174" s="195"/>
      <c r="C174" s="196"/>
      <c r="D174" s="197" t="s">
        <v>139</v>
      </c>
      <c r="E174" s="198" t="s">
        <v>1</v>
      </c>
      <c r="F174" s="199" t="s">
        <v>212</v>
      </c>
      <c r="G174" s="196"/>
      <c r="H174" s="200">
        <v>9.15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139</v>
      </c>
      <c r="AU174" s="206" t="s">
        <v>83</v>
      </c>
      <c r="AV174" s="13" t="s">
        <v>83</v>
      </c>
      <c r="AW174" s="13" t="s">
        <v>33</v>
      </c>
      <c r="AX174" s="13" t="s">
        <v>77</v>
      </c>
      <c r="AY174" s="206" t="s">
        <v>131</v>
      </c>
    </row>
    <row r="175" spans="1:65" s="13" customFormat="1" ht="11.25">
      <c r="B175" s="195"/>
      <c r="C175" s="196"/>
      <c r="D175" s="197" t="s">
        <v>139</v>
      </c>
      <c r="E175" s="198" t="s">
        <v>1</v>
      </c>
      <c r="F175" s="199" t="s">
        <v>213</v>
      </c>
      <c r="G175" s="196"/>
      <c r="H175" s="200">
        <v>5.88</v>
      </c>
      <c r="I175" s="201"/>
      <c r="J175" s="196"/>
      <c r="K175" s="196"/>
      <c r="L175" s="202"/>
      <c r="M175" s="203"/>
      <c r="N175" s="204"/>
      <c r="O175" s="204"/>
      <c r="P175" s="204"/>
      <c r="Q175" s="204"/>
      <c r="R175" s="204"/>
      <c r="S175" s="204"/>
      <c r="T175" s="205"/>
      <c r="AT175" s="206" t="s">
        <v>139</v>
      </c>
      <c r="AU175" s="206" t="s">
        <v>83</v>
      </c>
      <c r="AV175" s="13" t="s">
        <v>83</v>
      </c>
      <c r="AW175" s="13" t="s">
        <v>33</v>
      </c>
      <c r="AX175" s="13" t="s">
        <v>77</v>
      </c>
      <c r="AY175" s="206" t="s">
        <v>131</v>
      </c>
    </row>
    <row r="176" spans="1:65" s="2" customFormat="1" ht="33" customHeight="1">
      <c r="A176" s="33"/>
      <c r="B176" s="34"/>
      <c r="C176" s="181" t="s">
        <v>9</v>
      </c>
      <c r="D176" s="181" t="s">
        <v>133</v>
      </c>
      <c r="E176" s="182" t="s">
        <v>214</v>
      </c>
      <c r="F176" s="183" t="s">
        <v>215</v>
      </c>
      <c r="G176" s="184" t="s">
        <v>136</v>
      </c>
      <c r="H176" s="185">
        <v>1.1850000000000001</v>
      </c>
      <c r="I176" s="186"/>
      <c r="J176" s="187">
        <f>ROUND(I176*H176,0)</f>
        <v>0</v>
      </c>
      <c r="K176" s="188"/>
      <c r="L176" s="38"/>
      <c r="M176" s="189" t="s">
        <v>1</v>
      </c>
      <c r="N176" s="190" t="s">
        <v>42</v>
      </c>
      <c r="O176" s="70"/>
      <c r="P176" s="191">
        <f>O176*H176</f>
        <v>0</v>
      </c>
      <c r="Q176" s="191">
        <v>2.5018699999999998</v>
      </c>
      <c r="R176" s="191">
        <f>Q176*H176</f>
        <v>2.96471595</v>
      </c>
      <c r="S176" s="191">
        <v>0</v>
      </c>
      <c r="T176" s="19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137</v>
      </c>
      <c r="AT176" s="193" t="s">
        <v>133</v>
      </c>
      <c r="AU176" s="193" t="s">
        <v>83</v>
      </c>
      <c r="AY176" s="16" t="s">
        <v>131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6" t="s">
        <v>8</v>
      </c>
      <c r="BK176" s="194">
        <f>ROUND(I176*H176,0)</f>
        <v>0</v>
      </c>
      <c r="BL176" s="16" t="s">
        <v>137</v>
      </c>
      <c r="BM176" s="193" t="s">
        <v>216</v>
      </c>
    </row>
    <row r="177" spans="1:65" s="13" customFormat="1" ht="11.25">
      <c r="B177" s="195"/>
      <c r="C177" s="196"/>
      <c r="D177" s="197" t="s">
        <v>139</v>
      </c>
      <c r="E177" s="198" t="s">
        <v>1</v>
      </c>
      <c r="F177" s="199" t="s">
        <v>217</v>
      </c>
      <c r="G177" s="196"/>
      <c r="H177" s="200">
        <v>1.1850000000000001</v>
      </c>
      <c r="I177" s="201"/>
      <c r="J177" s="196"/>
      <c r="K177" s="196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139</v>
      </c>
      <c r="AU177" s="206" t="s">
        <v>83</v>
      </c>
      <c r="AV177" s="13" t="s">
        <v>83</v>
      </c>
      <c r="AW177" s="13" t="s">
        <v>33</v>
      </c>
      <c r="AX177" s="13" t="s">
        <v>77</v>
      </c>
      <c r="AY177" s="206" t="s">
        <v>131</v>
      </c>
    </row>
    <row r="178" spans="1:65" s="2" customFormat="1" ht="24.2" customHeight="1">
      <c r="A178" s="33"/>
      <c r="B178" s="34"/>
      <c r="C178" s="181" t="s">
        <v>218</v>
      </c>
      <c r="D178" s="181" t="s">
        <v>133</v>
      </c>
      <c r="E178" s="182" t="s">
        <v>219</v>
      </c>
      <c r="F178" s="183" t="s">
        <v>220</v>
      </c>
      <c r="G178" s="184" t="s">
        <v>136</v>
      </c>
      <c r="H178" s="185">
        <v>4.8000000000000001E-2</v>
      </c>
      <c r="I178" s="186"/>
      <c r="J178" s="187">
        <f>ROUND(I178*H178,0)</f>
        <v>0</v>
      </c>
      <c r="K178" s="188"/>
      <c r="L178" s="38"/>
      <c r="M178" s="189" t="s">
        <v>1</v>
      </c>
      <c r="N178" s="190" t="s">
        <v>42</v>
      </c>
      <c r="O178" s="70"/>
      <c r="P178" s="191">
        <f>O178*H178</f>
        <v>0</v>
      </c>
      <c r="Q178" s="191">
        <v>2.3010199999999998</v>
      </c>
      <c r="R178" s="191">
        <f>Q178*H178</f>
        <v>0.11044896</v>
      </c>
      <c r="S178" s="191">
        <v>0</v>
      </c>
      <c r="T178" s="19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3" t="s">
        <v>137</v>
      </c>
      <c r="AT178" s="193" t="s">
        <v>133</v>
      </c>
      <c r="AU178" s="193" t="s">
        <v>83</v>
      </c>
      <c r="AY178" s="16" t="s">
        <v>131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6" t="s">
        <v>8</v>
      </c>
      <c r="BK178" s="194">
        <f>ROUND(I178*H178,0)</f>
        <v>0</v>
      </c>
      <c r="BL178" s="16" t="s">
        <v>137</v>
      </c>
      <c r="BM178" s="193" t="s">
        <v>221</v>
      </c>
    </row>
    <row r="179" spans="1:65" s="13" customFormat="1" ht="11.25">
      <c r="B179" s="195"/>
      <c r="C179" s="196"/>
      <c r="D179" s="197" t="s">
        <v>139</v>
      </c>
      <c r="E179" s="198" t="s">
        <v>1</v>
      </c>
      <c r="F179" s="199" t="s">
        <v>222</v>
      </c>
      <c r="G179" s="196"/>
      <c r="H179" s="200">
        <v>4.8000000000000001E-2</v>
      </c>
      <c r="I179" s="201"/>
      <c r="J179" s="196"/>
      <c r="K179" s="196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139</v>
      </c>
      <c r="AU179" s="206" t="s">
        <v>83</v>
      </c>
      <c r="AV179" s="13" t="s">
        <v>83</v>
      </c>
      <c r="AW179" s="13" t="s">
        <v>33</v>
      </c>
      <c r="AX179" s="13" t="s">
        <v>77</v>
      </c>
      <c r="AY179" s="206" t="s">
        <v>131</v>
      </c>
    </row>
    <row r="180" spans="1:65" s="2" customFormat="1" ht="24.2" customHeight="1">
      <c r="A180" s="33"/>
      <c r="B180" s="34"/>
      <c r="C180" s="181" t="s">
        <v>223</v>
      </c>
      <c r="D180" s="181" t="s">
        <v>133</v>
      </c>
      <c r="E180" s="182" t="s">
        <v>224</v>
      </c>
      <c r="F180" s="183" t="s">
        <v>225</v>
      </c>
      <c r="G180" s="184" t="s">
        <v>136</v>
      </c>
      <c r="H180" s="185">
        <v>1.1850000000000001</v>
      </c>
      <c r="I180" s="186"/>
      <c r="J180" s="187">
        <f>ROUND(I180*H180,0)</f>
        <v>0</v>
      </c>
      <c r="K180" s="188"/>
      <c r="L180" s="38"/>
      <c r="M180" s="189" t="s">
        <v>1</v>
      </c>
      <c r="N180" s="190" t="s">
        <v>42</v>
      </c>
      <c r="O180" s="70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3" t="s">
        <v>137</v>
      </c>
      <c r="AT180" s="193" t="s">
        <v>133</v>
      </c>
      <c r="AU180" s="193" t="s">
        <v>83</v>
      </c>
      <c r="AY180" s="16" t="s">
        <v>131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6" t="s">
        <v>8</v>
      </c>
      <c r="BK180" s="194">
        <f>ROUND(I180*H180,0)</f>
        <v>0</v>
      </c>
      <c r="BL180" s="16" t="s">
        <v>137</v>
      </c>
      <c r="BM180" s="193" t="s">
        <v>226</v>
      </c>
    </row>
    <row r="181" spans="1:65" s="2" customFormat="1" ht="24.2" customHeight="1">
      <c r="A181" s="33"/>
      <c r="B181" s="34"/>
      <c r="C181" s="181" t="s">
        <v>227</v>
      </c>
      <c r="D181" s="181" t="s">
        <v>133</v>
      </c>
      <c r="E181" s="182" t="s">
        <v>228</v>
      </c>
      <c r="F181" s="183" t="s">
        <v>229</v>
      </c>
      <c r="G181" s="184" t="s">
        <v>136</v>
      </c>
      <c r="H181" s="185">
        <v>1.1850000000000001</v>
      </c>
      <c r="I181" s="186"/>
      <c r="J181" s="187">
        <f>ROUND(I181*H181,0)</f>
        <v>0</v>
      </c>
      <c r="K181" s="188"/>
      <c r="L181" s="38"/>
      <c r="M181" s="189" t="s">
        <v>1</v>
      </c>
      <c r="N181" s="190" t="s">
        <v>42</v>
      </c>
      <c r="O181" s="70"/>
      <c r="P181" s="191">
        <f>O181*H181</f>
        <v>0</v>
      </c>
      <c r="Q181" s="191">
        <v>5.0499999999999998E-3</v>
      </c>
      <c r="R181" s="191">
        <f>Q181*H181</f>
        <v>5.98425E-3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137</v>
      </c>
      <c r="AT181" s="193" t="s">
        <v>133</v>
      </c>
      <c r="AU181" s="193" t="s">
        <v>83</v>
      </c>
      <c r="AY181" s="16" t="s">
        <v>131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8</v>
      </c>
      <c r="BK181" s="194">
        <f>ROUND(I181*H181,0)</f>
        <v>0</v>
      </c>
      <c r="BL181" s="16" t="s">
        <v>137</v>
      </c>
      <c r="BM181" s="193" t="s">
        <v>230</v>
      </c>
    </row>
    <row r="182" spans="1:65" s="2" customFormat="1" ht="24.2" customHeight="1">
      <c r="A182" s="33"/>
      <c r="B182" s="34"/>
      <c r="C182" s="181" t="s">
        <v>231</v>
      </c>
      <c r="D182" s="181" t="s">
        <v>133</v>
      </c>
      <c r="E182" s="182" t="s">
        <v>232</v>
      </c>
      <c r="F182" s="183" t="s">
        <v>233</v>
      </c>
      <c r="G182" s="184" t="s">
        <v>162</v>
      </c>
      <c r="H182" s="185">
        <v>6.9669999999999996</v>
      </c>
      <c r="I182" s="186"/>
      <c r="J182" s="187">
        <f>ROUND(I182*H182,0)</f>
        <v>0</v>
      </c>
      <c r="K182" s="188"/>
      <c r="L182" s="38"/>
      <c r="M182" s="189" t="s">
        <v>1</v>
      </c>
      <c r="N182" s="190" t="s">
        <v>42</v>
      </c>
      <c r="O182" s="70"/>
      <c r="P182" s="191">
        <f>O182*H182</f>
        <v>0</v>
      </c>
      <c r="Q182" s="191">
        <v>1.0200000000000001E-2</v>
      </c>
      <c r="R182" s="191">
        <f>Q182*H182</f>
        <v>7.1063399999999999E-2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137</v>
      </c>
      <c r="AT182" s="193" t="s">
        <v>133</v>
      </c>
      <c r="AU182" s="193" t="s">
        <v>83</v>
      </c>
      <c r="AY182" s="16" t="s">
        <v>131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8</v>
      </c>
      <c r="BK182" s="194">
        <f>ROUND(I182*H182,0)</f>
        <v>0</v>
      </c>
      <c r="BL182" s="16" t="s">
        <v>137</v>
      </c>
      <c r="BM182" s="193" t="s">
        <v>234</v>
      </c>
    </row>
    <row r="183" spans="1:65" s="13" customFormat="1" ht="22.5">
      <c r="B183" s="195"/>
      <c r="C183" s="196"/>
      <c r="D183" s="197" t="s">
        <v>139</v>
      </c>
      <c r="E183" s="198" t="s">
        <v>1</v>
      </c>
      <c r="F183" s="199" t="s">
        <v>235</v>
      </c>
      <c r="G183" s="196"/>
      <c r="H183" s="200">
        <v>6.9669999999999996</v>
      </c>
      <c r="I183" s="201"/>
      <c r="J183" s="196"/>
      <c r="K183" s="196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139</v>
      </c>
      <c r="AU183" s="206" t="s">
        <v>83</v>
      </c>
      <c r="AV183" s="13" t="s">
        <v>83</v>
      </c>
      <c r="AW183" s="13" t="s">
        <v>33</v>
      </c>
      <c r="AX183" s="13" t="s">
        <v>77</v>
      </c>
      <c r="AY183" s="206" t="s">
        <v>131</v>
      </c>
    </row>
    <row r="184" spans="1:65" s="2" customFormat="1" ht="33" customHeight="1">
      <c r="A184" s="33"/>
      <c r="B184" s="34"/>
      <c r="C184" s="181" t="s">
        <v>236</v>
      </c>
      <c r="D184" s="181" t="s">
        <v>133</v>
      </c>
      <c r="E184" s="182" t="s">
        <v>237</v>
      </c>
      <c r="F184" s="183" t="s">
        <v>238</v>
      </c>
      <c r="G184" s="184" t="s">
        <v>207</v>
      </c>
      <c r="H184" s="185">
        <v>33.344999999999999</v>
      </c>
      <c r="I184" s="186"/>
      <c r="J184" s="187">
        <f>ROUND(I184*H184,0)</f>
        <v>0</v>
      </c>
      <c r="K184" s="188"/>
      <c r="L184" s="38"/>
      <c r="M184" s="189" t="s">
        <v>1</v>
      </c>
      <c r="N184" s="190" t="s">
        <v>42</v>
      </c>
      <c r="O184" s="70"/>
      <c r="P184" s="191">
        <f>O184*H184</f>
        <v>0</v>
      </c>
      <c r="Q184" s="191">
        <v>2.0000000000000002E-5</v>
      </c>
      <c r="R184" s="191">
        <f>Q184*H184</f>
        <v>6.669E-4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137</v>
      </c>
      <c r="AT184" s="193" t="s">
        <v>133</v>
      </c>
      <c r="AU184" s="193" t="s">
        <v>83</v>
      </c>
      <c r="AY184" s="16" t="s">
        <v>131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6" t="s">
        <v>8</v>
      </c>
      <c r="BK184" s="194">
        <f>ROUND(I184*H184,0)</f>
        <v>0</v>
      </c>
      <c r="BL184" s="16" t="s">
        <v>137</v>
      </c>
      <c r="BM184" s="193" t="s">
        <v>239</v>
      </c>
    </row>
    <row r="185" spans="1:65" s="13" customFormat="1" ht="22.5">
      <c r="B185" s="195"/>
      <c r="C185" s="196"/>
      <c r="D185" s="197" t="s">
        <v>139</v>
      </c>
      <c r="E185" s="198" t="s">
        <v>1</v>
      </c>
      <c r="F185" s="199" t="s">
        <v>240</v>
      </c>
      <c r="G185" s="196"/>
      <c r="H185" s="200">
        <v>33.344999999999999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139</v>
      </c>
      <c r="AU185" s="206" t="s">
        <v>83</v>
      </c>
      <c r="AV185" s="13" t="s">
        <v>83</v>
      </c>
      <c r="AW185" s="13" t="s">
        <v>33</v>
      </c>
      <c r="AX185" s="13" t="s">
        <v>77</v>
      </c>
      <c r="AY185" s="206" t="s">
        <v>131</v>
      </c>
    </row>
    <row r="186" spans="1:65" s="12" customFormat="1" ht="22.9" customHeight="1">
      <c r="B186" s="165"/>
      <c r="C186" s="166"/>
      <c r="D186" s="167" t="s">
        <v>76</v>
      </c>
      <c r="E186" s="179" t="s">
        <v>176</v>
      </c>
      <c r="F186" s="179" t="s">
        <v>241</v>
      </c>
      <c r="G186" s="166"/>
      <c r="H186" s="166"/>
      <c r="I186" s="169"/>
      <c r="J186" s="180">
        <f>BK186</f>
        <v>0</v>
      </c>
      <c r="K186" s="166"/>
      <c r="L186" s="171"/>
      <c r="M186" s="172"/>
      <c r="N186" s="173"/>
      <c r="O186" s="173"/>
      <c r="P186" s="174">
        <f>P187</f>
        <v>0</v>
      </c>
      <c r="Q186" s="173"/>
      <c r="R186" s="174">
        <f>R187</f>
        <v>8.6200000000000014E-4</v>
      </c>
      <c r="S186" s="173"/>
      <c r="T186" s="175">
        <f>T187</f>
        <v>0</v>
      </c>
      <c r="AR186" s="176" t="s">
        <v>8</v>
      </c>
      <c r="AT186" s="177" t="s">
        <v>76</v>
      </c>
      <c r="AU186" s="177" t="s">
        <v>8</v>
      </c>
      <c r="AY186" s="176" t="s">
        <v>131</v>
      </c>
      <c r="BK186" s="178">
        <f>BK187</f>
        <v>0</v>
      </c>
    </row>
    <row r="187" spans="1:65" s="2" customFormat="1" ht="24.2" customHeight="1">
      <c r="A187" s="33"/>
      <c r="B187" s="34"/>
      <c r="C187" s="181" t="s">
        <v>7</v>
      </c>
      <c r="D187" s="181" t="s">
        <v>133</v>
      </c>
      <c r="E187" s="182" t="s">
        <v>242</v>
      </c>
      <c r="F187" s="183" t="s">
        <v>243</v>
      </c>
      <c r="G187" s="184" t="s">
        <v>162</v>
      </c>
      <c r="H187" s="185">
        <v>21.55</v>
      </c>
      <c r="I187" s="186"/>
      <c r="J187" s="187">
        <f>ROUND(I187*H187,0)</f>
        <v>0</v>
      </c>
      <c r="K187" s="188"/>
      <c r="L187" s="38"/>
      <c r="M187" s="189" t="s">
        <v>1</v>
      </c>
      <c r="N187" s="190" t="s">
        <v>42</v>
      </c>
      <c r="O187" s="70"/>
      <c r="P187" s="191">
        <f>O187*H187</f>
        <v>0</v>
      </c>
      <c r="Q187" s="191">
        <v>4.0000000000000003E-5</v>
      </c>
      <c r="R187" s="191">
        <f>Q187*H187</f>
        <v>8.6200000000000014E-4</v>
      </c>
      <c r="S187" s="191">
        <v>0</v>
      </c>
      <c r="T187" s="19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3" t="s">
        <v>137</v>
      </c>
      <c r="AT187" s="193" t="s">
        <v>133</v>
      </c>
      <c r="AU187" s="193" t="s">
        <v>83</v>
      </c>
      <c r="AY187" s="16" t="s">
        <v>131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6" t="s">
        <v>8</v>
      </c>
      <c r="BK187" s="194">
        <f>ROUND(I187*H187,0)</f>
        <v>0</v>
      </c>
      <c r="BL187" s="16" t="s">
        <v>137</v>
      </c>
      <c r="BM187" s="193" t="s">
        <v>244</v>
      </c>
    </row>
    <row r="188" spans="1:65" s="12" customFormat="1" ht="22.9" customHeight="1">
      <c r="B188" s="165"/>
      <c r="C188" s="166"/>
      <c r="D188" s="167" t="s">
        <v>76</v>
      </c>
      <c r="E188" s="179" t="s">
        <v>245</v>
      </c>
      <c r="F188" s="179" t="s">
        <v>246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SUM(P189:P237)</f>
        <v>0</v>
      </c>
      <c r="Q188" s="173"/>
      <c r="R188" s="174">
        <f>SUM(R189:R237)</f>
        <v>0</v>
      </c>
      <c r="S188" s="173"/>
      <c r="T188" s="175">
        <f>SUM(T189:T237)</f>
        <v>7.7271545999999995</v>
      </c>
      <c r="AR188" s="176" t="s">
        <v>8</v>
      </c>
      <c r="AT188" s="177" t="s">
        <v>76</v>
      </c>
      <c r="AU188" s="177" t="s">
        <v>8</v>
      </c>
      <c r="AY188" s="176" t="s">
        <v>131</v>
      </c>
      <c r="BK188" s="178">
        <f>SUM(BK189:BK237)</f>
        <v>0</v>
      </c>
    </row>
    <row r="189" spans="1:65" s="2" customFormat="1" ht="21.75" customHeight="1">
      <c r="A189" s="33"/>
      <c r="B189" s="34"/>
      <c r="C189" s="181" t="s">
        <v>247</v>
      </c>
      <c r="D189" s="181" t="s">
        <v>133</v>
      </c>
      <c r="E189" s="182" t="s">
        <v>248</v>
      </c>
      <c r="F189" s="183" t="s">
        <v>249</v>
      </c>
      <c r="G189" s="184" t="s">
        <v>162</v>
      </c>
      <c r="H189" s="185">
        <v>3.1440000000000001</v>
      </c>
      <c r="I189" s="186"/>
      <c r="J189" s="187">
        <f>ROUND(I189*H189,0)</f>
        <v>0</v>
      </c>
      <c r="K189" s="188"/>
      <c r="L189" s="38"/>
      <c r="M189" s="189" t="s">
        <v>1</v>
      </c>
      <c r="N189" s="190" t="s">
        <v>42</v>
      </c>
      <c r="O189" s="70"/>
      <c r="P189" s="191">
        <f>O189*H189</f>
        <v>0</v>
      </c>
      <c r="Q189" s="191">
        <v>0</v>
      </c>
      <c r="R189" s="191">
        <f>Q189*H189</f>
        <v>0</v>
      </c>
      <c r="S189" s="191">
        <v>0.11700000000000001</v>
      </c>
      <c r="T189" s="192">
        <f>S189*H189</f>
        <v>0.36784800000000006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3" t="s">
        <v>137</v>
      </c>
      <c r="AT189" s="193" t="s">
        <v>133</v>
      </c>
      <c r="AU189" s="193" t="s">
        <v>83</v>
      </c>
      <c r="AY189" s="16" t="s">
        <v>131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6" t="s">
        <v>8</v>
      </c>
      <c r="BK189" s="194">
        <f>ROUND(I189*H189,0)</f>
        <v>0</v>
      </c>
      <c r="BL189" s="16" t="s">
        <v>137</v>
      </c>
      <c r="BM189" s="193" t="s">
        <v>250</v>
      </c>
    </row>
    <row r="190" spans="1:65" s="13" customFormat="1" ht="11.25">
      <c r="B190" s="195"/>
      <c r="C190" s="196"/>
      <c r="D190" s="197" t="s">
        <v>139</v>
      </c>
      <c r="E190" s="198" t="s">
        <v>1</v>
      </c>
      <c r="F190" s="199" t="s">
        <v>251</v>
      </c>
      <c r="G190" s="196"/>
      <c r="H190" s="200">
        <v>3.1440000000000001</v>
      </c>
      <c r="I190" s="201"/>
      <c r="J190" s="196"/>
      <c r="K190" s="196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139</v>
      </c>
      <c r="AU190" s="206" t="s">
        <v>83</v>
      </c>
      <c r="AV190" s="13" t="s">
        <v>83</v>
      </c>
      <c r="AW190" s="13" t="s">
        <v>33</v>
      </c>
      <c r="AX190" s="13" t="s">
        <v>77</v>
      </c>
      <c r="AY190" s="206" t="s">
        <v>131</v>
      </c>
    </row>
    <row r="191" spans="1:65" s="2" customFormat="1" ht="37.9" customHeight="1">
      <c r="A191" s="33"/>
      <c r="B191" s="34"/>
      <c r="C191" s="181" t="s">
        <v>252</v>
      </c>
      <c r="D191" s="181" t="s">
        <v>133</v>
      </c>
      <c r="E191" s="182" t="s">
        <v>253</v>
      </c>
      <c r="F191" s="183" t="s">
        <v>254</v>
      </c>
      <c r="G191" s="184" t="s">
        <v>136</v>
      </c>
      <c r="H191" s="185">
        <v>4.8000000000000001E-2</v>
      </c>
      <c r="I191" s="186"/>
      <c r="J191" s="187">
        <f>ROUND(I191*H191,0)</f>
        <v>0</v>
      </c>
      <c r="K191" s="188"/>
      <c r="L191" s="38"/>
      <c r="M191" s="189" t="s">
        <v>1</v>
      </c>
      <c r="N191" s="190" t="s">
        <v>42</v>
      </c>
      <c r="O191" s="70"/>
      <c r="P191" s="191">
        <f>O191*H191</f>
        <v>0</v>
      </c>
      <c r="Q191" s="191">
        <v>0</v>
      </c>
      <c r="R191" s="191">
        <f>Q191*H191</f>
        <v>0</v>
      </c>
      <c r="S191" s="191">
        <v>2.2000000000000002</v>
      </c>
      <c r="T191" s="192">
        <f>S191*H191</f>
        <v>0.10560000000000001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3" t="s">
        <v>137</v>
      </c>
      <c r="AT191" s="193" t="s">
        <v>133</v>
      </c>
      <c r="AU191" s="193" t="s">
        <v>83</v>
      </c>
      <c r="AY191" s="16" t="s">
        <v>131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6" t="s">
        <v>8</v>
      </c>
      <c r="BK191" s="194">
        <f>ROUND(I191*H191,0)</f>
        <v>0</v>
      </c>
      <c r="BL191" s="16" t="s">
        <v>137</v>
      </c>
      <c r="BM191" s="193" t="s">
        <v>255</v>
      </c>
    </row>
    <row r="192" spans="1:65" s="14" customFormat="1" ht="11.25">
      <c r="B192" s="207"/>
      <c r="C192" s="208"/>
      <c r="D192" s="197" t="s">
        <v>139</v>
      </c>
      <c r="E192" s="209" t="s">
        <v>1</v>
      </c>
      <c r="F192" s="210" t="s">
        <v>256</v>
      </c>
      <c r="G192" s="208"/>
      <c r="H192" s="209" t="s">
        <v>1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139</v>
      </c>
      <c r="AU192" s="216" t="s">
        <v>83</v>
      </c>
      <c r="AV192" s="14" t="s">
        <v>8</v>
      </c>
      <c r="AW192" s="14" t="s">
        <v>33</v>
      </c>
      <c r="AX192" s="14" t="s">
        <v>77</v>
      </c>
      <c r="AY192" s="216" t="s">
        <v>131</v>
      </c>
    </row>
    <row r="193" spans="1:65" s="13" customFormat="1" ht="11.25">
      <c r="B193" s="195"/>
      <c r="C193" s="196"/>
      <c r="D193" s="197" t="s">
        <v>139</v>
      </c>
      <c r="E193" s="198" t="s">
        <v>1</v>
      </c>
      <c r="F193" s="199" t="s">
        <v>222</v>
      </c>
      <c r="G193" s="196"/>
      <c r="H193" s="200">
        <v>4.8000000000000001E-2</v>
      </c>
      <c r="I193" s="201"/>
      <c r="J193" s="196"/>
      <c r="K193" s="196"/>
      <c r="L193" s="202"/>
      <c r="M193" s="203"/>
      <c r="N193" s="204"/>
      <c r="O193" s="204"/>
      <c r="P193" s="204"/>
      <c r="Q193" s="204"/>
      <c r="R193" s="204"/>
      <c r="S193" s="204"/>
      <c r="T193" s="205"/>
      <c r="AT193" s="206" t="s">
        <v>139</v>
      </c>
      <c r="AU193" s="206" t="s">
        <v>83</v>
      </c>
      <c r="AV193" s="13" t="s">
        <v>83</v>
      </c>
      <c r="AW193" s="13" t="s">
        <v>33</v>
      </c>
      <c r="AX193" s="13" t="s">
        <v>77</v>
      </c>
      <c r="AY193" s="206" t="s">
        <v>131</v>
      </c>
    </row>
    <row r="194" spans="1:65" s="2" customFormat="1" ht="37.9" customHeight="1">
      <c r="A194" s="33"/>
      <c r="B194" s="34"/>
      <c r="C194" s="181" t="s">
        <v>257</v>
      </c>
      <c r="D194" s="181" t="s">
        <v>133</v>
      </c>
      <c r="E194" s="182" t="s">
        <v>258</v>
      </c>
      <c r="F194" s="183" t="s">
        <v>259</v>
      </c>
      <c r="G194" s="184" t="s">
        <v>136</v>
      </c>
      <c r="H194" s="185">
        <v>1.0780000000000001</v>
      </c>
      <c r="I194" s="186"/>
      <c r="J194" s="187">
        <f>ROUND(I194*H194,0)</f>
        <v>0</v>
      </c>
      <c r="K194" s="188"/>
      <c r="L194" s="38"/>
      <c r="M194" s="189" t="s">
        <v>1</v>
      </c>
      <c r="N194" s="190" t="s">
        <v>42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2.2000000000000002</v>
      </c>
      <c r="T194" s="192">
        <f>S194*H194</f>
        <v>2.3716000000000004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137</v>
      </c>
      <c r="AT194" s="193" t="s">
        <v>133</v>
      </c>
      <c r="AU194" s="193" t="s">
        <v>83</v>
      </c>
      <c r="AY194" s="16" t="s">
        <v>131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8</v>
      </c>
      <c r="BK194" s="194">
        <f>ROUND(I194*H194,0)</f>
        <v>0</v>
      </c>
      <c r="BL194" s="16" t="s">
        <v>137</v>
      </c>
      <c r="BM194" s="193" t="s">
        <v>260</v>
      </c>
    </row>
    <row r="195" spans="1:65" s="13" customFormat="1" ht="11.25">
      <c r="B195" s="195"/>
      <c r="C195" s="196"/>
      <c r="D195" s="197" t="s">
        <v>139</v>
      </c>
      <c r="E195" s="198" t="s">
        <v>1</v>
      </c>
      <c r="F195" s="199" t="s">
        <v>261</v>
      </c>
      <c r="G195" s="196"/>
      <c r="H195" s="200">
        <v>1.0780000000000001</v>
      </c>
      <c r="I195" s="201"/>
      <c r="J195" s="196"/>
      <c r="K195" s="196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139</v>
      </c>
      <c r="AU195" s="206" t="s">
        <v>83</v>
      </c>
      <c r="AV195" s="13" t="s">
        <v>83</v>
      </c>
      <c r="AW195" s="13" t="s">
        <v>33</v>
      </c>
      <c r="AX195" s="13" t="s">
        <v>77</v>
      </c>
      <c r="AY195" s="206" t="s">
        <v>131</v>
      </c>
    </row>
    <row r="196" spans="1:65" s="2" customFormat="1" ht="24.2" customHeight="1">
      <c r="A196" s="33"/>
      <c r="B196" s="34"/>
      <c r="C196" s="181" t="s">
        <v>262</v>
      </c>
      <c r="D196" s="181" t="s">
        <v>133</v>
      </c>
      <c r="E196" s="182" t="s">
        <v>263</v>
      </c>
      <c r="F196" s="183" t="s">
        <v>264</v>
      </c>
      <c r="G196" s="184" t="s">
        <v>162</v>
      </c>
      <c r="H196" s="185">
        <v>21.55</v>
      </c>
      <c r="I196" s="186"/>
      <c r="J196" s="187">
        <f>ROUND(I196*H196,0)</f>
        <v>0</v>
      </c>
      <c r="K196" s="188"/>
      <c r="L196" s="38"/>
      <c r="M196" s="189" t="s">
        <v>1</v>
      </c>
      <c r="N196" s="190" t="s">
        <v>42</v>
      </c>
      <c r="O196" s="70"/>
      <c r="P196" s="191">
        <f>O196*H196</f>
        <v>0</v>
      </c>
      <c r="Q196" s="191">
        <v>0</v>
      </c>
      <c r="R196" s="191">
        <f>Q196*H196</f>
        <v>0</v>
      </c>
      <c r="S196" s="191">
        <v>0.09</v>
      </c>
      <c r="T196" s="192">
        <f>S196*H196</f>
        <v>1.9395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3" t="s">
        <v>137</v>
      </c>
      <c r="AT196" s="193" t="s">
        <v>133</v>
      </c>
      <c r="AU196" s="193" t="s">
        <v>83</v>
      </c>
      <c r="AY196" s="16" t="s">
        <v>131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6" t="s">
        <v>8</v>
      </c>
      <c r="BK196" s="194">
        <f>ROUND(I196*H196,0)</f>
        <v>0</v>
      </c>
      <c r="BL196" s="16" t="s">
        <v>137</v>
      </c>
      <c r="BM196" s="193" t="s">
        <v>265</v>
      </c>
    </row>
    <row r="197" spans="1:65" s="13" customFormat="1" ht="11.25">
      <c r="B197" s="195"/>
      <c r="C197" s="196"/>
      <c r="D197" s="197" t="s">
        <v>139</v>
      </c>
      <c r="E197" s="198" t="s">
        <v>1</v>
      </c>
      <c r="F197" s="199" t="s">
        <v>266</v>
      </c>
      <c r="G197" s="196"/>
      <c r="H197" s="200">
        <v>21.55</v>
      </c>
      <c r="I197" s="201"/>
      <c r="J197" s="196"/>
      <c r="K197" s="196"/>
      <c r="L197" s="202"/>
      <c r="M197" s="203"/>
      <c r="N197" s="204"/>
      <c r="O197" s="204"/>
      <c r="P197" s="204"/>
      <c r="Q197" s="204"/>
      <c r="R197" s="204"/>
      <c r="S197" s="204"/>
      <c r="T197" s="205"/>
      <c r="AT197" s="206" t="s">
        <v>139</v>
      </c>
      <c r="AU197" s="206" t="s">
        <v>83</v>
      </c>
      <c r="AV197" s="13" t="s">
        <v>83</v>
      </c>
      <c r="AW197" s="13" t="s">
        <v>33</v>
      </c>
      <c r="AX197" s="13" t="s">
        <v>77</v>
      </c>
      <c r="AY197" s="206" t="s">
        <v>131</v>
      </c>
    </row>
    <row r="198" spans="1:65" s="2" customFormat="1" ht="33" customHeight="1">
      <c r="A198" s="33"/>
      <c r="B198" s="34"/>
      <c r="C198" s="181" t="s">
        <v>267</v>
      </c>
      <c r="D198" s="181" t="s">
        <v>133</v>
      </c>
      <c r="E198" s="182" t="s">
        <v>268</v>
      </c>
      <c r="F198" s="183" t="s">
        <v>269</v>
      </c>
      <c r="G198" s="184" t="s">
        <v>136</v>
      </c>
      <c r="H198" s="185">
        <v>1.0780000000000001</v>
      </c>
      <c r="I198" s="186"/>
      <c r="J198" s="187">
        <f>ROUND(I198*H198,0)</f>
        <v>0</v>
      </c>
      <c r="K198" s="188"/>
      <c r="L198" s="38"/>
      <c r="M198" s="189" t="s">
        <v>1</v>
      </c>
      <c r="N198" s="190" t="s">
        <v>42</v>
      </c>
      <c r="O198" s="70"/>
      <c r="P198" s="191">
        <f>O198*H198</f>
        <v>0</v>
      </c>
      <c r="Q198" s="191">
        <v>0</v>
      </c>
      <c r="R198" s="191">
        <f>Q198*H198</f>
        <v>0</v>
      </c>
      <c r="S198" s="191">
        <v>4.3999999999999997E-2</v>
      </c>
      <c r="T198" s="192">
        <f>S198*H198</f>
        <v>4.7432000000000002E-2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3" t="s">
        <v>137</v>
      </c>
      <c r="AT198" s="193" t="s">
        <v>133</v>
      </c>
      <c r="AU198" s="193" t="s">
        <v>83</v>
      </c>
      <c r="AY198" s="16" t="s">
        <v>131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6" t="s">
        <v>8</v>
      </c>
      <c r="BK198" s="194">
        <f>ROUND(I198*H198,0)</f>
        <v>0</v>
      </c>
      <c r="BL198" s="16" t="s">
        <v>137</v>
      </c>
      <c r="BM198" s="193" t="s">
        <v>270</v>
      </c>
    </row>
    <row r="199" spans="1:65" s="2" customFormat="1" ht="24.2" customHeight="1">
      <c r="A199" s="33"/>
      <c r="B199" s="34"/>
      <c r="C199" s="181" t="s">
        <v>271</v>
      </c>
      <c r="D199" s="181" t="s">
        <v>133</v>
      </c>
      <c r="E199" s="182" t="s">
        <v>272</v>
      </c>
      <c r="F199" s="183" t="s">
        <v>273</v>
      </c>
      <c r="G199" s="184" t="s">
        <v>162</v>
      </c>
      <c r="H199" s="185">
        <v>21.55</v>
      </c>
      <c r="I199" s="186"/>
      <c r="J199" s="187">
        <f>ROUND(I199*H199,0)</f>
        <v>0</v>
      </c>
      <c r="K199" s="188"/>
      <c r="L199" s="38"/>
      <c r="M199" s="189" t="s">
        <v>1</v>
      </c>
      <c r="N199" s="190" t="s">
        <v>42</v>
      </c>
      <c r="O199" s="70"/>
      <c r="P199" s="191">
        <f>O199*H199</f>
        <v>0</v>
      </c>
      <c r="Q199" s="191">
        <v>0</v>
      </c>
      <c r="R199" s="191">
        <f>Q199*H199</f>
        <v>0</v>
      </c>
      <c r="S199" s="191">
        <v>3.5000000000000003E-2</v>
      </c>
      <c r="T199" s="192">
        <f>S199*H199</f>
        <v>0.75425000000000009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3" t="s">
        <v>137</v>
      </c>
      <c r="AT199" s="193" t="s">
        <v>133</v>
      </c>
      <c r="AU199" s="193" t="s">
        <v>83</v>
      </c>
      <c r="AY199" s="16" t="s">
        <v>131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6" t="s">
        <v>8</v>
      </c>
      <c r="BK199" s="194">
        <f>ROUND(I199*H199,0)</f>
        <v>0</v>
      </c>
      <c r="BL199" s="16" t="s">
        <v>137</v>
      </c>
      <c r="BM199" s="193" t="s">
        <v>274</v>
      </c>
    </row>
    <row r="200" spans="1:65" s="2" customFormat="1" ht="16.5" customHeight="1">
      <c r="A200" s="33"/>
      <c r="B200" s="34"/>
      <c r="C200" s="181" t="s">
        <v>275</v>
      </c>
      <c r="D200" s="181" t="s">
        <v>133</v>
      </c>
      <c r="E200" s="182" t="s">
        <v>276</v>
      </c>
      <c r="F200" s="183" t="s">
        <v>277</v>
      </c>
      <c r="G200" s="184" t="s">
        <v>207</v>
      </c>
      <c r="H200" s="185">
        <v>15.73</v>
      </c>
      <c r="I200" s="186"/>
      <c r="J200" s="187">
        <f>ROUND(I200*H200,0)</f>
        <v>0</v>
      </c>
      <c r="K200" s="188"/>
      <c r="L200" s="38"/>
      <c r="M200" s="189" t="s">
        <v>1</v>
      </c>
      <c r="N200" s="190" t="s">
        <v>42</v>
      </c>
      <c r="O200" s="70"/>
      <c r="P200" s="191">
        <f>O200*H200</f>
        <v>0</v>
      </c>
      <c r="Q200" s="191">
        <v>0</v>
      </c>
      <c r="R200" s="191">
        <f>Q200*H200</f>
        <v>0</v>
      </c>
      <c r="S200" s="191">
        <v>8.9999999999999993E-3</v>
      </c>
      <c r="T200" s="192">
        <f>S200*H200</f>
        <v>0.14157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3" t="s">
        <v>137</v>
      </c>
      <c r="AT200" s="193" t="s">
        <v>133</v>
      </c>
      <c r="AU200" s="193" t="s">
        <v>83</v>
      </c>
      <c r="AY200" s="16" t="s">
        <v>131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6" t="s">
        <v>8</v>
      </c>
      <c r="BK200" s="194">
        <f>ROUND(I200*H200,0)</f>
        <v>0</v>
      </c>
      <c r="BL200" s="16" t="s">
        <v>137</v>
      </c>
      <c r="BM200" s="193" t="s">
        <v>278</v>
      </c>
    </row>
    <row r="201" spans="1:65" s="13" customFormat="1" ht="11.25">
      <c r="B201" s="195"/>
      <c r="C201" s="196"/>
      <c r="D201" s="197" t="s">
        <v>139</v>
      </c>
      <c r="E201" s="198" t="s">
        <v>1</v>
      </c>
      <c r="F201" s="199" t="s">
        <v>279</v>
      </c>
      <c r="G201" s="196"/>
      <c r="H201" s="200">
        <v>9.9499999999999993</v>
      </c>
      <c r="I201" s="201"/>
      <c r="J201" s="196"/>
      <c r="K201" s="196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139</v>
      </c>
      <c r="AU201" s="206" t="s">
        <v>83</v>
      </c>
      <c r="AV201" s="13" t="s">
        <v>83</v>
      </c>
      <c r="AW201" s="13" t="s">
        <v>33</v>
      </c>
      <c r="AX201" s="13" t="s">
        <v>77</v>
      </c>
      <c r="AY201" s="206" t="s">
        <v>131</v>
      </c>
    </row>
    <row r="202" spans="1:65" s="13" customFormat="1" ht="11.25">
      <c r="B202" s="195"/>
      <c r="C202" s="196"/>
      <c r="D202" s="197" t="s">
        <v>139</v>
      </c>
      <c r="E202" s="198" t="s">
        <v>1</v>
      </c>
      <c r="F202" s="199" t="s">
        <v>280</v>
      </c>
      <c r="G202" s="196"/>
      <c r="H202" s="200">
        <v>5.78</v>
      </c>
      <c r="I202" s="201"/>
      <c r="J202" s="196"/>
      <c r="K202" s="196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139</v>
      </c>
      <c r="AU202" s="206" t="s">
        <v>83</v>
      </c>
      <c r="AV202" s="13" t="s">
        <v>83</v>
      </c>
      <c r="AW202" s="13" t="s">
        <v>33</v>
      </c>
      <c r="AX202" s="13" t="s">
        <v>77</v>
      </c>
      <c r="AY202" s="206" t="s">
        <v>131</v>
      </c>
    </row>
    <row r="203" spans="1:65" s="2" customFormat="1" ht="21.75" customHeight="1">
      <c r="A203" s="33"/>
      <c r="B203" s="34"/>
      <c r="C203" s="181" t="s">
        <v>281</v>
      </c>
      <c r="D203" s="181" t="s">
        <v>133</v>
      </c>
      <c r="E203" s="182" t="s">
        <v>282</v>
      </c>
      <c r="F203" s="183" t="s">
        <v>283</v>
      </c>
      <c r="G203" s="184" t="s">
        <v>162</v>
      </c>
      <c r="H203" s="185">
        <v>1.8180000000000001</v>
      </c>
      <c r="I203" s="186"/>
      <c r="J203" s="187">
        <f>ROUND(I203*H203,0)</f>
        <v>0</v>
      </c>
      <c r="K203" s="188"/>
      <c r="L203" s="38"/>
      <c r="M203" s="189" t="s">
        <v>1</v>
      </c>
      <c r="N203" s="190" t="s">
        <v>42</v>
      </c>
      <c r="O203" s="70"/>
      <c r="P203" s="191">
        <f>O203*H203</f>
        <v>0</v>
      </c>
      <c r="Q203" s="191">
        <v>0</v>
      </c>
      <c r="R203" s="191">
        <f>Q203*H203</f>
        <v>0</v>
      </c>
      <c r="S203" s="191">
        <v>7.5999999999999998E-2</v>
      </c>
      <c r="T203" s="192">
        <f>S203*H203</f>
        <v>0.13816800000000001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3" t="s">
        <v>137</v>
      </c>
      <c r="AT203" s="193" t="s">
        <v>133</v>
      </c>
      <c r="AU203" s="193" t="s">
        <v>83</v>
      </c>
      <c r="AY203" s="16" t="s">
        <v>131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6" t="s">
        <v>8</v>
      </c>
      <c r="BK203" s="194">
        <f>ROUND(I203*H203,0)</f>
        <v>0</v>
      </c>
      <c r="BL203" s="16" t="s">
        <v>137</v>
      </c>
      <c r="BM203" s="193" t="s">
        <v>284</v>
      </c>
    </row>
    <row r="204" spans="1:65" s="13" customFormat="1" ht="11.25">
      <c r="B204" s="195"/>
      <c r="C204" s="196"/>
      <c r="D204" s="197" t="s">
        <v>139</v>
      </c>
      <c r="E204" s="198" t="s">
        <v>1</v>
      </c>
      <c r="F204" s="199" t="s">
        <v>285</v>
      </c>
      <c r="G204" s="196"/>
      <c r="H204" s="200">
        <v>1.8180000000000001</v>
      </c>
      <c r="I204" s="201"/>
      <c r="J204" s="196"/>
      <c r="K204" s="196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139</v>
      </c>
      <c r="AU204" s="206" t="s">
        <v>83</v>
      </c>
      <c r="AV204" s="13" t="s">
        <v>83</v>
      </c>
      <c r="AW204" s="13" t="s">
        <v>33</v>
      </c>
      <c r="AX204" s="13" t="s">
        <v>77</v>
      </c>
      <c r="AY204" s="206" t="s">
        <v>131</v>
      </c>
    </row>
    <row r="205" spans="1:65" s="2" customFormat="1" ht="33" customHeight="1">
      <c r="A205" s="33"/>
      <c r="B205" s="34"/>
      <c r="C205" s="181" t="s">
        <v>286</v>
      </c>
      <c r="D205" s="181" t="s">
        <v>133</v>
      </c>
      <c r="E205" s="182" t="s">
        <v>287</v>
      </c>
      <c r="F205" s="183" t="s">
        <v>288</v>
      </c>
      <c r="G205" s="184" t="s">
        <v>207</v>
      </c>
      <c r="H205" s="185">
        <v>5.55</v>
      </c>
      <c r="I205" s="186"/>
      <c r="J205" s="187">
        <f>ROUND(I205*H205,0)</f>
        <v>0</v>
      </c>
      <c r="K205" s="188"/>
      <c r="L205" s="38"/>
      <c r="M205" s="189" t="s">
        <v>1</v>
      </c>
      <c r="N205" s="190" t="s">
        <v>42</v>
      </c>
      <c r="O205" s="70"/>
      <c r="P205" s="191">
        <f>O205*H205</f>
        <v>0</v>
      </c>
      <c r="Q205" s="191">
        <v>0</v>
      </c>
      <c r="R205" s="191">
        <f>Q205*H205</f>
        <v>0</v>
      </c>
      <c r="S205" s="191">
        <v>6.0000000000000001E-3</v>
      </c>
      <c r="T205" s="192">
        <f>S205*H205</f>
        <v>3.3299999999999996E-2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3" t="s">
        <v>137</v>
      </c>
      <c r="AT205" s="193" t="s">
        <v>133</v>
      </c>
      <c r="AU205" s="193" t="s">
        <v>83</v>
      </c>
      <c r="AY205" s="16" t="s">
        <v>131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6" t="s">
        <v>8</v>
      </c>
      <c r="BK205" s="194">
        <f>ROUND(I205*H205,0)</f>
        <v>0</v>
      </c>
      <c r="BL205" s="16" t="s">
        <v>137</v>
      </c>
      <c r="BM205" s="193" t="s">
        <v>289</v>
      </c>
    </row>
    <row r="206" spans="1:65" s="13" customFormat="1" ht="11.25">
      <c r="B206" s="195"/>
      <c r="C206" s="196"/>
      <c r="D206" s="197" t="s">
        <v>139</v>
      </c>
      <c r="E206" s="198" t="s">
        <v>1</v>
      </c>
      <c r="F206" s="199" t="s">
        <v>290</v>
      </c>
      <c r="G206" s="196"/>
      <c r="H206" s="200">
        <v>1.31</v>
      </c>
      <c r="I206" s="201"/>
      <c r="J206" s="196"/>
      <c r="K206" s="196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139</v>
      </c>
      <c r="AU206" s="206" t="s">
        <v>83</v>
      </c>
      <c r="AV206" s="13" t="s">
        <v>83</v>
      </c>
      <c r="AW206" s="13" t="s">
        <v>33</v>
      </c>
      <c r="AX206" s="13" t="s">
        <v>77</v>
      </c>
      <c r="AY206" s="206" t="s">
        <v>131</v>
      </c>
    </row>
    <row r="207" spans="1:65" s="13" customFormat="1" ht="11.25">
      <c r="B207" s="195"/>
      <c r="C207" s="196"/>
      <c r="D207" s="197" t="s">
        <v>139</v>
      </c>
      <c r="E207" s="198" t="s">
        <v>1</v>
      </c>
      <c r="F207" s="199" t="s">
        <v>291</v>
      </c>
      <c r="G207" s="196"/>
      <c r="H207" s="200">
        <v>4.24</v>
      </c>
      <c r="I207" s="201"/>
      <c r="J207" s="196"/>
      <c r="K207" s="196"/>
      <c r="L207" s="202"/>
      <c r="M207" s="203"/>
      <c r="N207" s="204"/>
      <c r="O207" s="204"/>
      <c r="P207" s="204"/>
      <c r="Q207" s="204"/>
      <c r="R207" s="204"/>
      <c r="S207" s="204"/>
      <c r="T207" s="205"/>
      <c r="AT207" s="206" t="s">
        <v>139</v>
      </c>
      <c r="AU207" s="206" t="s">
        <v>83</v>
      </c>
      <c r="AV207" s="13" t="s">
        <v>83</v>
      </c>
      <c r="AW207" s="13" t="s">
        <v>33</v>
      </c>
      <c r="AX207" s="13" t="s">
        <v>77</v>
      </c>
      <c r="AY207" s="206" t="s">
        <v>131</v>
      </c>
    </row>
    <row r="208" spans="1:65" s="2" customFormat="1" ht="33" customHeight="1">
      <c r="A208" s="33"/>
      <c r="B208" s="34"/>
      <c r="C208" s="181" t="s">
        <v>292</v>
      </c>
      <c r="D208" s="181" t="s">
        <v>133</v>
      </c>
      <c r="E208" s="182" t="s">
        <v>293</v>
      </c>
      <c r="F208" s="183" t="s">
        <v>294</v>
      </c>
      <c r="G208" s="184" t="s">
        <v>207</v>
      </c>
      <c r="H208" s="185">
        <v>1.1000000000000001</v>
      </c>
      <c r="I208" s="186"/>
      <c r="J208" s="187">
        <f>ROUND(I208*H208,0)</f>
        <v>0</v>
      </c>
      <c r="K208" s="188"/>
      <c r="L208" s="38"/>
      <c r="M208" s="189" t="s">
        <v>1</v>
      </c>
      <c r="N208" s="190" t="s">
        <v>42</v>
      </c>
      <c r="O208" s="70"/>
      <c r="P208" s="191">
        <f>O208*H208</f>
        <v>0</v>
      </c>
      <c r="Q208" s="191">
        <v>0</v>
      </c>
      <c r="R208" s="191">
        <f>Q208*H208</f>
        <v>0</v>
      </c>
      <c r="S208" s="191">
        <v>2.7E-2</v>
      </c>
      <c r="T208" s="192">
        <f>S208*H208</f>
        <v>2.9700000000000001E-2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3" t="s">
        <v>137</v>
      </c>
      <c r="AT208" s="193" t="s">
        <v>133</v>
      </c>
      <c r="AU208" s="193" t="s">
        <v>83</v>
      </c>
      <c r="AY208" s="16" t="s">
        <v>131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6" t="s">
        <v>8</v>
      </c>
      <c r="BK208" s="194">
        <f>ROUND(I208*H208,0)</f>
        <v>0</v>
      </c>
      <c r="BL208" s="16" t="s">
        <v>137</v>
      </c>
      <c r="BM208" s="193" t="s">
        <v>295</v>
      </c>
    </row>
    <row r="209" spans="1:65" s="13" customFormat="1" ht="11.25">
      <c r="B209" s="195"/>
      <c r="C209" s="196"/>
      <c r="D209" s="197" t="s">
        <v>139</v>
      </c>
      <c r="E209" s="198" t="s">
        <v>1</v>
      </c>
      <c r="F209" s="199" t="s">
        <v>296</v>
      </c>
      <c r="G209" s="196"/>
      <c r="H209" s="200">
        <v>1.1000000000000001</v>
      </c>
      <c r="I209" s="201"/>
      <c r="J209" s="196"/>
      <c r="K209" s="196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139</v>
      </c>
      <c r="AU209" s="206" t="s">
        <v>83</v>
      </c>
      <c r="AV209" s="13" t="s">
        <v>83</v>
      </c>
      <c r="AW209" s="13" t="s">
        <v>33</v>
      </c>
      <c r="AX209" s="13" t="s">
        <v>77</v>
      </c>
      <c r="AY209" s="206" t="s">
        <v>131</v>
      </c>
    </row>
    <row r="210" spans="1:65" s="2" customFormat="1" ht="24.2" customHeight="1">
      <c r="A210" s="33"/>
      <c r="B210" s="34"/>
      <c r="C210" s="181" t="s">
        <v>297</v>
      </c>
      <c r="D210" s="181" t="s">
        <v>133</v>
      </c>
      <c r="E210" s="182" t="s">
        <v>298</v>
      </c>
      <c r="F210" s="183" t="s">
        <v>299</v>
      </c>
      <c r="G210" s="184" t="s">
        <v>207</v>
      </c>
      <c r="H210" s="185">
        <v>3.2</v>
      </c>
      <c r="I210" s="186"/>
      <c r="J210" s="187">
        <f>ROUND(I210*H210,0)</f>
        <v>0</v>
      </c>
      <c r="K210" s="188"/>
      <c r="L210" s="38"/>
      <c r="M210" s="189" t="s">
        <v>1</v>
      </c>
      <c r="N210" s="190" t="s">
        <v>42</v>
      </c>
      <c r="O210" s="70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3" t="s">
        <v>137</v>
      </c>
      <c r="AT210" s="193" t="s">
        <v>133</v>
      </c>
      <c r="AU210" s="193" t="s">
        <v>83</v>
      </c>
      <c r="AY210" s="16" t="s">
        <v>131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6" t="s">
        <v>8</v>
      </c>
      <c r="BK210" s="194">
        <f>ROUND(I210*H210,0)</f>
        <v>0</v>
      </c>
      <c r="BL210" s="16" t="s">
        <v>137</v>
      </c>
      <c r="BM210" s="193" t="s">
        <v>300</v>
      </c>
    </row>
    <row r="211" spans="1:65" s="14" customFormat="1" ht="11.25">
      <c r="B211" s="207"/>
      <c r="C211" s="208"/>
      <c r="D211" s="197" t="s">
        <v>139</v>
      </c>
      <c r="E211" s="209" t="s">
        <v>1</v>
      </c>
      <c r="F211" s="210" t="s">
        <v>256</v>
      </c>
      <c r="G211" s="208"/>
      <c r="H211" s="209" t="s">
        <v>1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139</v>
      </c>
      <c r="AU211" s="216" t="s">
        <v>83</v>
      </c>
      <c r="AV211" s="14" t="s">
        <v>8</v>
      </c>
      <c r="AW211" s="14" t="s">
        <v>33</v>
      </c>
      <c r="AX211" s="14" t="s">
        <v>77</v>
      </c>
      <c r="AY211" s="216" t="s">
        <v>131</v>
      </c>
    </row>
    <row r="212" spans="1:65" s="13" customFormat="1" ht="11.25">
      <c r="B212" s="195"/>
      <c r="C212" s="196"/>
      <c r="D212" s="197" t="s">
        <v>139</v>
      </c>
      <c r="E212" s="198" t="s">
        <v>1</v>
      </c>
      <c r="F212" s="199" t="s">
        <v>301</v>
      </c>
      <c r="G212" s="196"/>
      <c r="H212" s="200">
        <v>3.2</v>
      </c>
      <c r="I212" s="201"/>
      <c r="J212" s="196"/>
      <c r="K212" s="196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139</v>
      </c>
      <c r="AU212" s="206" t="s">
        <v>83</v>
      </c>
      <c r="AV212" s="13" t="s">
        <v>83</v>
      </c>
      <c r="AW212" s="13" t="s">
        <v>33</v>
      </c>
      <c r="AX212" s="13" t="s">
        <v>77</v>
      </c>
      <c r="AY212" s="206" t="s">
        <v>131</v>
      </c>
    </row>
    <row r="213" spans="1:65" s="2" customFormat="1" ht="24.2" customHeight="1">
      <c r="A213" s="33"/>
      <c r="B213" s="34"/>
      <c r="C213" s="181" t="s">
        <v>302</v>
      </c>
      <c r="D213" s="181" t="s">
        <v>133</v>
      </c>
      <c r="E213" s="182" t="s">
        <v>303</v>
      </c>
      <c r="F213" s="183" t="s">
        <v>304</v>
      </c>
      <c r="G213" s="184" t="s">
        <v>162</v>
      </c>
      <c r="H213" s="185">
        <v>23.056000000000001</v>
      </c>
      <c r="I213" s="186"/>
      <c r="J213" s="187">
        <f>ROUND(I213*H213,0)</f>
        <v>0</v>
      </c>
      <c r="K213" s="188"/>
      <c r="L213" s="38"/>
      <c r="M213" s="189" t="s">
        <v>1</v>
      </c>
      <c r="N213" s="190" t="s">
        <v>42</v>
      </c>
      <c r="O213" s="70"/>
      <c r="P213" s="191">
        <f>O213*H213</f>
        <v>0</v>
      </c>
      <c r="Q213" s="191">
        <v>0</v>
      </c>
      <c r="R213" s="191">
        <f>Q213*H213</f>
        <v>0</v>
      </c>
      <c r="S213" s="191">
        <v>2.5999999999999999E-3</v>
      </c>
      <c r="T213" s="192">
        <f>S213*H213</f>
        <v>5.9945600000000002E-2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3" t="s">
        <v>137</v>
      </c>
      <c r="AT213" s="193" t="s">
        <v>133</v>
      </c>
      <c r="AU213" s="193" t="s">
        <v>83</v>
      </c>
      <c r="AY213" s="16" t="s">
        <v>131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6" t="s">
        <v>8</v>
      </c>
      <c r="BK213" s="194">
        <f>ROUND(I213*H213,0)</f>
        <v>0</v>
      </c>
      <c r="BL213" s="16" t="s">
        <v>137</v>
      </c>
      <c r="BM213" s="193" t="s">
        <v>305</v>
      </c>
    </row>
    <row r="214" spans="1:65" s="14" customFormat="1" ht="11.25">
      <c r="B214" s="207"/>
      <c r="C214" s="208"/>
      <c r="D214" s="197" t="s">
        <v>139</v>
      </c>
      <c r="E214" s="209" t="s">
        <v>1</v>
      </c>
      <c r="F214" s="210" t="s">
        <v>306</v>
      </c>
      <c r="G214" s="208"/>
      <c r="H214" s="209" t="s">
        <v>1</v>
      </c>
      <c r="I214" s="211"/>
      <c r="J214" s="208"/>
      <c r="K214" s="208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139</v>
      </c>
      <c r="AU214" s="216" t="s">
        <v>83</v>
      </c>
      <c r="AV214" s="14" t="s">
        <v>8</v>
      </c>
      <c r="AW214" s="14" t="s">
        <v>33</v>
      </c>
      <c r="AX214" s="14" t="s">
        <v>77</v>
      </c>
      <c r="AY214" s="216" t="s">
        <v>131</v>
      </c>
    </row>
    <row r="215" spans="1:65" s="13" customFormat="1" ht="11.25">
      <c r="B215" s="195"/>
      <c r="C215" s="196"/>
      <c r="D215" s="197" t="s">
        <v>139</v>
      </c>
      <c r="E215" s="198" t="s">
        <v>1</v>
      </c>
      <c r="F215" s="199" t="s">
        <v>307</v>
      </c>
      <c r="G215" s="196"/>
      <c r="H215" s="200">
        <v>42.216000000000001</v>
      </c>
      <c r="I215" s="201"/>
      <c r="J215" s="196"/>
      <c r="K215" s="196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139</v>
      </c>
      <c r="AU215" s="206" t="s">
        <v>83</v>
      </c>
      <c r="AV215" s="13" t="s">
        <v>83</v>
      </c>
      <c r="AW215" s="13" t="s">
        <v>33</v>
      </c>
      <c r="AX215" s="13" t="s">
        <v>77</v>
      </c>
      <c r="AY215" s="206" t="s">
        <v>131</v>
      </c>
    </row>
    <row r="216" spans="1:65" s="13" customFormat="1" ht="11.25">
      <c r="B216" s="195"/>
      <c r="C216" s="196"/>
      <c r="D216" s="197" t="s">
        <v>139</v>
      </c>
      <c r="E216" s="198" t="s">
        <v>1</v>
      </c>
      <c r="F216" s="199" t="s">
        <v>308</v>
      </c>
      <c r="G216" s="196"/>
      <c r="H216" s="200">
        <v>-19.16</v>
      </c>
      <c r="I216" s="201"/>
      <c r="J216" s="196"/>
      <c r="K216" s="196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139</v>
      </c>
      <c r="AU216" s="206" t="s">
        <v>83</v>
      </c>
      <c r="AV216" s="13" t="s">
        <v>83</v>
      </c>
      <c r="AW216" s="13" t="s">
        <v>33</v>
      </c>
      <c r="AX216" s="13" t="s">
        <v>77</v>
      </c>
      <c r="AY216" s="206" t="s">
        <v>131</v>
      </c>
    </row>
    <row r="217" spans="1:65" s="2" customFormat="1" ht="24.2" customHeight="1">
      <c r="A217" s="33"/>
      <c r="B217" s="34"/>
      <c r="C217" s="181" t="s">
        <v>309</v>
      </c>
      <c r="D217" s="181" t="s">
        <v>133</v>
      </c>
      <c r="E217" s="182" t="s">
        <v>310</v>
      </c>
      <c r="F217" s="183" t="s">
        <v>311</v>
      </c>
      <c r="G217" s="184" t="s">
        <v>162</v>
      </c>
      <c r="H217" s="185">
        <v>19.16</v>
      </c>
      <c r="I217" s="186"/>
      <c r="J217" s="187">
        <f>ROUND(I217*H217,0)</f>
        <v>0</v>
      </c>
      <c r="K217" s="188"/>
      <c r="L217" s="38"/>
      <c r="M217" s="189" t="s">
        <v>1</v>
      </c>
      <c r="N217" s="190" t="s">
        <v>42</v>
      </c>
      <c r="O217" s="70"/>
      <c r="P217" s="191">
        <f>O217*H217</f>
        <v>0</v>
      </c>
      <c r="Q217" s="191">
        <v>0</v>
      </c>
      <c r="R217" s="191">
        <f>Q217*H217</f>
        <v>0</v>
      </c>
      <c r="S217" s="191">
        <v>6.8000000000000005E-2</v>
      </c>
      <c r="T217" s="192">
        <f>S217*H217</f>
        <v>1.30288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3" t="s">
        <v>137</v>
      </c>
      <c r="AT217" s="193" t="s">
        <v>133</v>
      </c>
      <c r="AU217" s="193" t="s">
        <v>83</v>
      </c>
      <c r="AY217" s="16" t="s">
        <v>131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6" t="s">
        <v>8</v>
      </c>
      <c r="BK217" s="194">
        <f>ROUND(I217*H217,0)</f>
        <v>0</v>
      </c>
      <c r="BL217" s="16" t="s">
        <v>137</v>
      </c>
      <c r="BM217" s="193" t="s">
        <v>312</v>
      </c>
    </row>
    <row r="218" spans="1:65" s="13" customFormat="1" ht="11.25">
      <c r="B218" s="195"/>
      <c r="C218" s="196"/>
      <c r="D218" s="197" t="s">
        <v>139</v>
      </c>
      <c r="E218" s="198" t="s">
        <v>1</v>
      </c>
      <c r="F218" s="199" t="s">
        <v>197</v>
      </c>
      <c r="G218" s="196"/>
      <c r="H218" s="200">
        <v>8.0280000000000005</v>
      </c>
      <c r="I218" s="201"/>
      <c r="J218" s="196"/>
      <c r="K218" s="196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139</v>
      </c>
      <c r="AU218" s="206" t="s">
        <v>83</v>
      </c>
      <c r="AV218" s="13" t="s">
        <v>83</v>
      </c>
      <c r="AW218" s="13" t="s">
        <v>33</v>
      </c>
      <c r="AX218" s="13" t="s">
        <v>77</v>
      </c>
      <c r="AY218" s="206" t="s">
        <v>131</v>
      </c>
    </row>
    <row r="219" spans="1:65" s="13" customFormat="1" ht="11.25">
      <c r="B219" s="195"/>
      <c r="C219" s="196"/>
      <c r="D219" s="197" t="s">
        <v>139</v>
      </c>
      <c r="E219" s="198" t="s">
        <v>1</v>
      </c>
      <c r="F219" s="199" t="s">
        <v>313</v>
      </c>
      <c r="G219" s="196"/>
      <c r="H219" s="200">
        <v>11.132</v>
      </c>
      <c r="I219" s="201"/>
      <c r="J219" s="196"/>
      <c r="K219" s="196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139</v>
      </c>
      <c r="AU219" s="206" t="s">
        <v>83</v>
      </c>
      <c r="AV219" s="13" t="s">
        <v>83</v>
      </c>
      <c r="AW219" s="13" t="s">
        <v>33</v>
      </c>
      <c r="AX219" s="13" t="s">
        <v>77</v>
      </c>
      <c r="AY219" s="206" t="s">
        <v>131</v>
      </c>
    </row>
    <row r="220" spans="1:65" s="2" customFormat="1" ht="16.5" customHeight="1">
      <c r="A220" s="33"/>
      <c r="B220" s="34"/>
      <c r="C220" s="181" t="s">
        <v>314</v>
      </c>
      <c r="D220" s="181" t="s">
        <v>133</v>
      </c>
      <c r="E220" s="182" t="s">
        <v>315</v>
      </c>
      <c r="F220" s="183" t="s">
        <v>316</v>
      </c>
      <c r="G220" s="184" t="s">
        <v>162</v>
      </c>
      <c r="H220" s="185">
        <v>21.55</v>
      </c>
      <c r="I220" s="186"/>
      <c r="J220" s="187">
        <f>ROUND(I220*H220,0)</f>
        <v>0</v>
      </c>
      <c r="K220" s="188"/>
      <c r="L220" s="38"/>
      <c r="M220" s="189" t="s">
        <v>1</v>
      </c>
      <c r="N220" s="190" t="s">
        <v>42</v>
      </c>
      <c r="O220" s="70"/>
      <c r="P220" s="191">
        <f>O220*H220</f>
        <v>0</v>
      </c>
      <c r="Q220" s="191">
        <v>0</v>
      </c>
      <c r="R220" s="191">
        <f>Q220*H220</f>
        <v>0</v>
      </c>
      <c r="S220" s="191">
        <v>4.0000000000000001E-3</v>
      </c>
      <c r="T220" s="192">
        <f>S220*H220</f>
        <v>8.6199999999999999E-2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3" t="s">
        <v>218</v>
      </c>
      <c r="AT220" s="193" t="s">
        <v>133</v>
      </c>
      <c r="AU220" s="193" t="s">
        <v>83</v>
      </c>
      <c r="AY220" s="16" t="s">
        <v>131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6" t="s">
        <v>8</v>
      </c>
      <c r="BK220" s="194">
        <f>ROUND(I220*H220,0)</f>
        <v>0</v>
      </c>
      <c r="BL220" s="16" t="s">
        <v>218</v>
      </c>
      <c r="BM220" s="193" t="s">
        <v>317</v>
      </c>
    </row>
    <row r="221" spans="1:65" s="2" customFormat="1" ht="24.2" customHeight="1">
      <c r="A221" s="33"/>
      <c r="B221" s="34"/>
      <c r="C221" s="181" t="s">
        <v>318</v>
      </c>
      <c r="D221" s="181" t="s">
        <v>133</v>
      </c>
      <c r="E221" s="182" t="s">
        <v>319</v>
      </c>
      <c r="F221" s="183" t="s">
        <v>320</v>
      </c>
      <c r="G221" s="184" t="s">
        <v>162</v>
      </c>
      <c r="H221" s="185">
        <v>21.55</v>
      </c>
      <c r="I221" s="186"/>
      <c r="J221" s="187">
        <f>ROUND(I221*H221,0)</f>
        <v>0</v>
      </c>
      <c r="K221" s="188"/>
      <c r="L221" s="38"/>
      <c r="M221" s="189" t="s">
        <v>1</v>
      </c>
      <c r="N221" s="190" t="s">
        <v>42</v>
      </c>
      <c r="O221" s="70"/>
      <c r="P221" s="191">
        <f>O221*H221</f>
        <v>0</v>
      </c>
      <c r="Q221" s="191">
        <v>0</v>
      </c>
      <c r="R221" s="191">
        <f>Q221*H221</f>
        <v>0</v>
      </c>
      <c r="S221" s="191">
        <v>4.2000000000000002E-4</v>
      </c>
      <c r="T221" s="192">
        <f>S221*H221</f>
        <v>9.051E-3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3" t="s">
        <v>218</v>
      </c>
      <c r="AT221" s="193" t="s">
        <v>133</v>
      </c>
      <c r="AU221" s="193" t="s">
        <v>83</v>
      </c>
      <c r="AY221" s="16" t="s">
        <v>131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6" t="s">
        <v>8</v>
      </c>
      <c r="BK221" s="194">
        <f>ROUND(I221*H221,0)</f>
        <v>0</v>
      </c>
      <c r="BL221" s="16" t="s">
        <v>218</v>
      </c>
      <c r="BM221" s="193" t="s">
        <v>321</v>
      </c>
    </row>
    <row r="222" spans="1:65" s="2" customFormat="1" ht="16.5" customHeight="1">
      <c r="A222" s="33"/>
      <c r="B222" s="34"/>
      <c r="C222" s="181" t="s">
        <v>322</v>
      </c>
      <c r="D222" s="181" t="s">
        <v>133</v>
      </c>
      <c r="E222" s="182" t="s">
        <v>323</v>
      </c>
      <c r="F222" s="183" t="s">
        <v>324</v>
      </c>
      <c r="G222" s="184" t="s">
        <v>207</v>
      </c>
      <c r="H222" s="185">
        <v>8</v>
      </c>
      <c r="I222" s="186"/>
      <c r="J222" s="187">
        <f>ROUND(I222*H222,0)</f>
        <v>0</v>
      </c>
      <c r="K222" s="188"/>
      <c r="L222" s="38"/>
      <c r="M222" s="189" t="s">
        <v>1</v>
      </c>
      <c r="N222" s="190" t="s">
        <v>42</v>
      </c>
      <c r="O222" s="70"/>
      <c r="P222" s="191">
        <f>O222*H222</f>
        <v>0</v>
      </c>
      <c r="Q222" s="191">
        <v>0</v>
      </c>
      <c r="R222" s="191">
        <f>Q222*H222</f>
        <v>0</v>
      </c>
      <c r="S222" s="191">
        <v>2.0999999999999999E-3</v>
      </c>
      <c r="T222" s="192">
        <f>S222*H222</f>
        <v>1.6799999999999999E-2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3" t="s">
        <v>218</v>
      </c>
      <c r="AT222" s="193" t="s">
        <v>133</v>
      </c>
      <c r="AU222" s="193" t="s">
        <v>83</v>
      </c>
      <c r="AY222" s="16" t="s">
        <v>131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6" t="s">
        <v>8</v>
      </c>
      <c r="BK222" s="194">
        <f>ROUND(I222*H222,0)</f>
        <v>0</v>
      </c>
      <c r="BL222" s="16" t="s">
        <v>218</v>
      </c>
      <c r="BM222" s="193" t="s">
        <v>325</v>
      </c>
    </row>
    <row r="223" spans="1:65" s="13" customFormat="1" ht="11.25">
      <c r="B223" s="195"/>
      <c r="C223" s="196"/>
      <c r="D223" s="197" t="s">
        <v>139</v>
      </c>
      <c r="E223" s="198" t="s">
        <v>1</v>
      </c>
      <c r="F223" s="199" t="s">
        <v>326</v>
      </c>
      <c r="G223" s="196"/>
      <c r="H223" s="200">
        <v>8</v>
      </c>
      <c r="I223" s="201"/>
      <c r="J223" s="196"/>
      <c r="K223" s="196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139</v>
      </c>
      <c r="AU223" s="206" t="s">
        <v>83</v>
      </c>
      <c r="AV223" s="13" t="s">
        <v>83</v>
      </c>
      <c r="AW223" s="13" t="s">
        <v>33</v>
      </c>
      <c r="AX223" s="13" t="s">
        <v>77</v>
      </c>
      <c r="AY223" s="206" t="s">
        <v>131</v>
      </c>
    </row>
    <row r="224" spans="1:65" s="2" customFormat="1" ht="16.5" customHeight="1">
      <c r="A224" s="33"/>
      <c r="B224" s="34"/>
      <c r="C224" s="181" t="s">
        <v>327</v>
      </c>
      <c r="D224" s="181" t="s">
        <v>133</v>
      </c>
      <c r="E224" s="182" t="s">
        <v>328</v>
      </c>
      <c r="F224" s="183" t="s">
        <v>329</v>
      </c>
      <c r="G224" s="184" t="s">
        <v>207</v>
      </c>
      <c r="H224" s="185">
        <v>3</v>
      </c>
      <c r="I224" s="186"/>
      <c r="J224" s="187">
        <f>ROUND(I224*H224,0)</f>
        <v>0</v>
      </c>
      <c r="K224" s="188"/>
      <c r="L224" s="38"/>
      <c r="M224" s="189" t="s">
        <v>1</v>
      </c>
      <c r="N224" s="190" t="s">
        <v>42</v>
      </c>
      <c r="O224" s="70"/>
      <c r="P224" s="191">
        <f>O224*H224</f>
        <v>0</v>
      </c>
      <c r="Q224" s="191">
        <v>0</v>
      </c>
      <c r="R224" s="191">
        <f>Q224*H224</f>
        <v>0</v>
      </c>
      <c r="S224" s="191">
        <v>1.98E-3</v>
      </c>
      <c r="T224" s="192">
        <f>S224*H224</f>
        <v>5.94E-3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3" t="s">
        <v>218</v>
      </c>
      <c r="AT224" s="193" t="s">
        <v>133</v>
      </c>
      <c r="AU224" s="193" t="s">
        <v>83</v>
      </c>
      <c r="AY224" s="16" t="s">
        <v>131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6" t="s">
        <v>8</v>
      </c>
      <c r="BK224" s="194">
        <f>ROUND(I224*H224,0)</f>
        <v>0</v>
      </c>
      <c r="BL224" s="16" t="s">
        <v>218</v>
      </c>
      <c r="BM224" s="193" t="s">
        <v>330</v>
      </c>
    </row>
    <row r="225" spans="1:65" s="13" customFormat="1" ht="11.25">
      <c r="B225" s="195"/>
      <c r="C225" s="196"/>
      <c r="D225" s="197" t="s">
        <v>139</v>
      </c>
      <c r="E225" s="198" t="s">
        <v>1</v>
      </c>
      <c r="F225" s="199" t="s">
        <v>331</v>
      </c>
      <c r="G225" s="196"/>
      <c r="H225" s="200">
        <v>3</v>
      </c>
      <c r="I225" s="201"/>
      <c r="J225" s="196"/>
      <c r="K225" s="196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139</v>
      </c>
      <c r="AU225" s="206" t="s">
        <v>83</v>
      </c>
      <c r="AV225" s="13" t="s">
        <v>83</v>
      </c>
      <c r="AW225" s="13" t="s">
        <v>33</v>
      </c>
      <c r="AX225" s="13" t="s">
        <v>77</v>
      </c>
      <c r="AY225" s="206" t="s">
        <v>131</v>
      </c>
    </row>
    <row r="226" spans="1:65" s="2" customFormat="1" ht="24.2" customHeight="1">
      <c r="A226" s="33"/>
      <c r="B226" s="34"/>
      <c r="C226" s="181" t="s">
        <v>332</v>
      </c>
      <c r="D226" s="181" t="s">
        <v>133</v>
      </c>
      <c r="E226" s="182" t="s">
        <v>333</v>
      </c>
      <c r="F226" s="183" t="s">
        <v>334</v>
      </c>
      <c r="G226" s="184" t="s">
        <v>335</v>
      </c>
      <c r="H226" s="185">
        <v>1</v>
      </c>
      <c r="I226" s="186"/>
      <c r="J226" s="187">
        <f>ROUND(I226*H226,0)</f>
        <v>0</v>
      </c>
      <c r="K226" s="188"/>
      <c r="L226" s="38"/>
      <c r="M226" s="189" t="s">
        <v>1</v>
      </c>
      <c r="N226" s="190" t="s">
        <v>42</v>
      </c>
      <c r="O226" s="70"/>
      <c r="P226" s="191">
        <f>O226*H226</f>
        <v>0</v>
      </c>
      <c r="Q226" s="191">
        <v>0</v>
      </c>
      <c r="R226" s="191">
        <f>Q226*H226</f>
        <v>0</v>
      </c>
      <c r="S226" s="191">
        <v>2.7560000000000001E-2</v>
      </c>
      <c r="T226" s="192">
        <f>S226*H226</f>
        <v>2.7560000000000001E-2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3" t="s">
        <v>218</v>
      </c>
      <c r="AT226" s="193" t="s">
        <v>133</v>
      </c>
      <c r="AU226" s="193" t="s">
        <v>83</v>
      </c>
      <c r="AY226" s="16" t="s">
        <v>131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6" t="s">
        <v>8</v>
      </c>
      <c r="BK226" s="194">
        <f>ROUND(I226*H226,0)</f>
        <v>0</v>
      </c>
      <c r="BL226" s="16" t="s">
        <v>218</v>
      </c>
      <c r="BM226" s="193" t="s">
        <v>336</v>
      </c>
    </row>
    <row r="227" spans="1:65" s="2" customFormat="1" ht="16.5" customHeight="1">
      <c r="A227" s="33"/>
      <c r="B227" s="34"/>
      <c r="C227" s="181" t="s">
        <v>337</v>
      </c>
      <c r="D227" s="181" t="s">
        <v>133</v>
      </c>
      <c r="E227" s="182" t="s">
        <v>338</v>
      </c>
      <c r="F227" s="183" t="s">
        <v>339</v>
      </c>
      <c r="G227" s="184" t="s">
        <v>335</v>
      </c>
      <c r="H227" s="185">
        <v>6</v>
      </c>
      <c r="I227" s="186"/>
      <c r="J227" s="187">
        <f>ROUND(I227*H227,0)</f>
        <v>0</v>
      </c>
      <c r="K227" s="188"/>
      <c r="L227" s="38"/>
      <c r="M227" s="189" t="s">
        <v>1</v>
      </c>
      <c r="N227" s="190" t="s">
        <v>42</v>
      </c>
      <c r="O227" s="70"/>
      <c r="P227" s="191">
        <f>O227*H227</f>
        <v>0</v>
      </c>
      <c r="Q227" s="191">
        <v>0</v>
      </c>
      <c r="R227" s="191">
        <f>Q227*H227</f>
        <v>0</v>
      </c>
      <c r="S227" s="191">
        <v>4.1999999999999997E-3</v>
      </c>
      <c r="T227" s="192">
        <f>S227*H227</f>
        <v>2.52E-2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3" t="s">
        <v>218</v>
      </c>
      <c r="AT227" s="193" t="s">
        <v>133</v>
      </c>
      <c r="AU227" s="193" t="s">
        <v>83</v>
      </c>
      <c r="AY227" s="16" t="s">
        <v>131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6" t="s">
        <v>8</v>
      </c>
      <c r="BK227" s="194">
        <f>ROUND(I227*H227,0)</f>
        <v>0</v>
      </c>
      <c r="BL227" s="16" t="s">
        <v>218</v>
      </c>
      <c r="BM227" s="193" t="s">
        <v>340</v>
      </c>
    </row>
    <row r="228" spans="1:65" s="2" customFormat="1" ht="21.75" customHeight="1">
      <c r="A228" s="33"/>
      <c r="B228" s="34"/>
      <c r="C228" s="181" t="s">
        <v>341</v>
      </c>
      <c r="D228" s="181" t="s">
        <v>133</v>
      </c>
      <c r="E228" s="182" t="s">
        <v>342</v>
      </c>
      <c r="F228" s="183" t="s">
        <v>343</v>
      </c>
      <c r="G228" s="184" t="s">
        <v>207</v>
      </c>
      <c r="H228" s="185">
        <v>17</v>
      </c>
      <c r="I228" s="186"/>
      <c r="J228" s="187">
        <f>ROUND(I228*H228,0)</f>
        <v>0</v>
      </c>
      <c r="K228" s="188"/>
      <c r="L228" s="38"/>
      <c r="M228" s="189" t="s">
        <v>1</v>
      </c>
      <c r="N228" s="190" t="s">
        <v>42</v>
      </c>
      <c r="O228" s="70"/>
      <c r="P228" s="191">
        <f>O228*H228</f>
        <v>0</v>
      </c>
      <c r="Q228" s="191">
        <v>0</v>
      </c>
      <c r="R228" s="191">
        <f>Q228*H228</f>
        <v>0</v>
      </c>
      <c r="S228" s="191">
        <v>2.9E-4</v>
      </c>
      <c r="T228" s="192">
        <f>S228*H228</f>
        <v>4.9300000000000004E-3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3" t="s">
        <v>218</v>
      </c>
      <c r="AT228" s="193" t="s">
        <v>133</v>
      </c>
      <c r="AU228" s="193" t="s">
        <v>83</v>
      </c>
      <c r="AY228" s="16" t="s">
        <v>131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6" t="s">
        <v>8</v>
      </c>
      <c r="BK228" s="194">
        <f>ROUND(I228*H228,0)</f>
        <v>0</v>
      </c>
      <c r="BL228" s="16" t="s">
        <v>218</v>
      </c>
      <c r="BM228" s="193" t="s">
        <v>344</v>
      </c>
    </row>
    <row r="229" spans="1:65" s="13" customFormat="1" ht="11.25">
      <c r="B229" s="195"/>
      <c r="C229" s="196"/>
      <c r="D229" s="197" t="s">
        <v>139</v>
      </c>
      <c r="E229" s="198" t="s">
        <v>1</v>
      </c>
      <c r="F229" s="199" t="s">
        <v>345</v>
      </c>
      <c r="G229" s="196"/>
      <c r="H229" s="200">
        <v>17</v>
      </c>
      <c r="I229" s="201"/>
      <c r="J229" s="196"/>
      <c r="K229" s="196"/>
      <c r="L229" s="202"/>
      <c r="M229" s="203"/>
      <c r="N229" s="204"/>
      <c r="O229" s="204"/>
      <c r="P229" s="204"/>
      <c r="Q229" s="204"/>
      <c r="R229" s="204"/>
      <c r="S229" s="204"/>
      <c r="T229" s="205"/>
      <c r="AT229" s="206" t="s">
        <v>139</v>
      </c>
      <c r="AU229" s="206" t="s">
        <v>83</v>
      </c>
      <c r="AV229" s="13" t="s">
        <v>83</v>
      </c>
      <c r="AW229" s="13" t="s">
        <v>33</v>
      </c>
      <c r="AX229" s="13" t="s">
        <v>77</v>
      </c>
      <c r="AY229" s="206" t="s">
        <v>131</v>
      </c>
    </row>
    <row r="230" spans="1:65" s="2" customFormat="1" ht="24.2" customHeight="1">
      <c r="A230" s="33"/>
      <c r="B230" s="34"/>
      <c r="C230" s="181" t="s">
        <v>346</v>
      </c>
      <c r="D230" s="181" t="s">
        <v>133</v>
      </c>
      <c r="E230" s="182" t="s">
        <v>347</v>
      </c>
      <c r="F230" s="183" t="s">
        <v>348</v>
      </c>
      <c r="G230" s="184" t="s">
        <v>335</v>
      </c>
      <c r="H230" s="185">
        <v>2</v>
      </c>
      <c r="I230" s="186"/>
      <c r="J230" s="187">
        <f>ROUND(I230*H230,0)</f>
        <v>0</v>
      </c>
      <c r="K230" s="188"/>
      <c r="L230" s="38"/>
      <c r="M230" s="189" t="s">
        <v>1</v>
      </c>
      <c r="N230" s="190" t="s">
        <v>42</v>
      </c>
      <c r="O230" s="70"/>
      <c r="P230" s="191">
        <f>O230*H230</f>
        <v>0</v>
      </c>
      <c r="Q230" s="191">
        <v>0</v>
      </c>
      <c r="R230" s="191">
        <f>Q230*H230</f>
        <v>0</v>
      </c>
      <c r="S230" s="191">
        <v>1.23E-3</v>
      </c>
      <c r="T230" s="192">
        <f>S230*H230</f>
        <v>2.4599999999999999E-3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3" t="s">
        <v>218</v>
      </c>
      <c r="AT230" s="193" t="s">
        <v>133</v>
      </c>
      <c r="AU230" s="193" t="s">
        <v>83</v>
      </c>
      <c r="AY230" s="16" t="s">
        <v>131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6" t="s">
        <v>8</v>
      </c>
      <c r="BK230" s="194">
        <f>ROUND(I230*H230,0)</f>
        <v>0</v>
      </c>
      <c r="BL230" s="16" t="s">
        <v>218</v>
      </c>
      <c r="BM230" s="193" t="s">
        <v>349</v>
      </c>
    </row>
    <row r="231" spans="1:65" s="13" customFormat="1" ht="11.25">
      <c r="B231" s="195"/>
      <c r="C231" s="196"/>
      <c r="D231" s="197" t="s">
        <v>139</v>
      </c>
      <c r="E231" s="198" t="s">
        <v>1</v>
      </c>
      <c r="F231" s="199" t="s">
        <v>350</v>
      </c>
      <c r="G231" s="196"/>
      <c r="H231" s="200">
        <v>2</v>
      </c>
      <c r="I231" s="201"/>
      <c r="J231" s="196"/>
      <c r="K231" s="196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139</v>
      </c>
      <c r="AU231" s="206" t="s">
        <v>83</v>
      </c>
      <c r="AV231" s="13" t="s">
        <v>83</v>
      </c>
      <c r="AW231" s="13" t="s">
        <v>33</v>
      </c>
      <c r="AX231" s="13" t="s">
        <v>77</v>
      </c>
      <c r="AY231" s="206" t="s">
        <v>131</v>
      </c>
    </row>
    <row r="232" spans="1:65" s="2" customFormat="1" ht="16.5" customHeight="1">
      <c r="A232" s="33"/>
      <c r="B232" s="34"/>
      <c r="C232" s="181" t="s">
        <v>351</v>
      </c>
      <c r="D232" s="181" t="s">
        <v>133</v>
      </c>
      <c r="E232" s="182" t="s">
        <v>352</v>
      </c>
      <c r="F232" s="183" t="s">
        <v>353</v>
      </c>
      <c r="G232" s="184" t="s">
        <v>354</v>
      </c>
      <c r="H232" s="185">
        <v>5</v>
      </c>
      <c r="I232" s="186"/>
      <c r="J232" s="187">
        <f>ROUND(I232*H232,0)</f>
        <v>0</v>
      </c>
      <c r="K232" s="188"/>
      <c r="L232" s="38"/>
      <c r="M232" s="189" t="s">
        <v>1</v>
      </c>
      <c r="N232" s="190" t="s">
        <v>42</v>
      </c>
      <c r="O232" s="70"/>
      <c r="P232" s="191">
        <f>O232*H232</f>
        <v>0</v>
      </c>
      <c r="Q232" s="191">
        <v>0</v>
      </c>
      <c r="R232" s="191">
        <f>Q232*H232</f>
        <v>0</v>
      </c>
      <c r="S232" s="191">
        <v>1.933E-2</v>
      </c>
      <c r="T232" s="192">
        <f>S232*H232</f>
        <v>9.665E-2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3" t="s">
        <v>218</v>
      </c>
      <c r="AT232" s="193" t="s">
        <v>133</v>
      </c>
      <c r="AU232" s="193" t="s">
        <v>83</v>
      </c>
      <c r="AY232" s="16" t="s">
        <v>131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6" t="s">
        <v>8</v>
      </c>
      <c r="BK232" s="194">
        <f>ROUND(I232*H232,0)</f>
        <v>0</v>
      </c>
      <c r="BL232" s="16" t="s">
        <v>218</v>
      </c>
      <c r="BM232" s="193" t="s">
        <v>355</v>
      </c>
    </row>
    <row r="233" spans="1:65" s="2" customFormat="1" ht="16.5" customHeight="1">
      <c r="A233" s="33"/>
      <c r="B233" s="34"/>
      <c r="C233" s="181" t="s">
        <v>356</v>
      </c>
      <c r="D233" s="181" t="s">
        <v>133</v>
      </c>
      <c r="E233" s="182" t="s">
        <v>357</v>
      </c>
      <c r="F233" s="183" t="s">
        <v>358</v>
      </c>
      <c r="G233" s="184" t="s">
        <v>354</v>
      </c>
      <c r="H233" s="185">
        <v>6</v>
      </c>
      <c r="I233" s="186"/>
      <c r="J233" s="187">
        <f>ROUND(I233*H233,0)</f>
        <v>0</v>
      </c>
      <c r="K233" s="188"/>
      <c r="L233" s="38"/>
      <c r="M233" s="189" t="s">
        <v>1</v>
      </c>
      <c r="N233" s="190" t="s">
        <v>42</v>
      </c>
      <c r="O233" s="70"/>
      <c r="P233" s="191">
        <f>O233*H233</f>
        <v>0</v>
      </c>
      <c r="Q233" s="191">
        <v>0</v>
      </c>
      <c r="R233" s="191">
        <f>Q233*H233</f>
        <v>0</v>
      </c>
      <c r="S233" s="191">
        <v>1.9460000000000002E-2</v>
      </c>
      <c r="T233" s="192">
        <f>S233*H233</f>
        <v>0.11676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3" t="s">
        <v>218</v>
      </c>
      <c r="AT233" s="193" t="s">
        <v>133</v>
      </c>
      <c r="AU233" s="193" t="s">
        <v>83</v>
      </c>
      <c r="AY233" s="16" t="s">
        <v>131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6" t="s">
        <v>8</v>
      </c>
      <c r="BK233" s="194">
        <f>ROUND(I233*H233,0)</f>
        <v>0</v>
      </c>
      <c r="BL233" s="16" t="s">
        <v>218</v>
      </c>
      <c r="BM233" s="193" t="s">
        <v>359</v>
      </c>
    </row>
    <row r="234" spans="1:65" s="2" customFormat="1" ht="16.5" customHeight="1">
      <c r="A234" s="33"/>
      <c r="B234" s="34"/>
      <c r="C234" s="181" t="s">
        <v>360</v>
      </c>
      <c r="D234" s="181" t="s">
        <v>133</v>
      </c>
      <c r="E234" s="182" t="s">
        <v>361</v>
      </c>
      <c r="F234" s="183" t="s">
        <v>362</v>
      </c>
      <c r="G234" s="184" t="s">
        <v>354</v>
      </c>
      <c r="H234" s="185">
        <v>1</v>
      </c>
      <c r="I234" s="186"/>
      <c r="J234" s="187">
        <f>ROUND(I234*H234,0)</f>
        <v>0</v>
      </c>
      <c r="K234" s="188"/>
      <c r="L234" s="38"/>
      <c r="M234" s="189" t="s">
        <v>1</v>
      </c>
      <c r="N234" s="190" t="s">
        <v>42</v>
      </c>
      <c r="O234" s="70"/>
      <c r="P234" s="191">
        <f>O234*H234</f>
        <v>0</v>
      </c>
      <c r="Q234" s="191">
        <v>0</v>
      </c>
      <c r="R234" s="191">
        <f>Q234*H234</f>
        <v>0</v>
      </c>
      <c r="S234" s="191">
        <v>3.4700000000000002E-2</v>
      </c>
      <c r="T234" s="192">
        <f>S234*H234</f>
        <v>3.4700000000000002E-2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3" t="s">
        <v>218</v>
      </c>
      <c r="AT234" s="193" t="s">
        <v>133</v>
      </c>
      <c r="AU234" s="193" t="s">
        <v>83</v>
      </c>
      <c r="AY234" s="16" t="s">
        <v>131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6" t="s">
        <v>8</v>
      </c>
      <c r="BK234" s="194">
        <f>ROUND(I234*H234,0)</f>
        <v>0</v>
      </c>
      <c r="BL234" s="16" t="s">
        <v>218</v>
      </c>
      <c r="BM234" s="193" t="s">
        <v>363</v>
      </c>
    </row>
    <row r="235" spans="1:65" s="2" customFormat="1" ht="16.5" customHeight="1">
      <c r="A235" s="33"/>
      <c r="B235" s="34"/>
      <c r="C235" s="181" t="s">
        <v>364</v>
      </c>
      <c r="D235" s="181" t="s">
        <v>133</v>
      </c>
      <c r="E235" s="182" t="s">
        <v>365</v>
      </c>
      <c r="F235" s="183" t="s">
        <v>366</v>
      </c>
      <c r="G235" s="184" t="s">
        <v>335</v>
      </c>
      <c r="H235" s="185">
        <v>14</v>
      </c>
      <c r="I235" s="186"/>
      <c r="J235" s="187">
        <f>ROUND(I235*H235,0)</f>
        <v>0</v>
      </c>
      <c r="K235" s="188"/>
      <c r="L235" s="38"/>
      <c r="M235" s="189" t="s">
        <v>1</v>
      </c>
      <c r="N235" s="190" t="s">
        <v>42</v>
      </c>
      <c r="O235" s="70"/>
      <c r="P235" s="191">
        <f>O235*H235</f>
        <v>0</v>
      </c>
      <c r="Q235" s="191">
        <v>0</v>
      </c>
      <c r="R235" s="191">
        <f>Q235*H235</f>
        <v>0</v>
      </c>
      <c r="S235" s="191">
        <v>4.8999999999999998E-4</v>
      </c>
      <c r="T235" s="192">
        <f>S235*H235</f>
        <v>6.8599999999999998E-3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3" t="s">
        <v>218</v>
      </c>
      <c r="AT235" s="193" t="s">
        <v>133</v>
      </c>
      <c r="AU235" s="193" t="s">
        <v>83</v>
      </c>
      <c r="AY235" s="16" t="s">
        <v>131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6" t="s">
        <v>8</v>
      </c>
      <c r="BK235" s="194">
        <f>ROUND(I235*H235,0)</f>
        <v>0</v>
      </c>
      <c r="BL235" s="16" t="s">
        <v>218</v>
      </c>
      <c r="BM235" s="193" t="s">
        <v>367</v>
      </c>
    </row>
    <row r="236" spans="1:65" s="13" customFormat="1" ht="11.25">
      <c r="B236" s="195"/>
      <c r="C236" s="196"/>
      <c r="D236" s="197" t="s">
        <v>139</v>
      </c>
      <c r="E236" s="198" t="s">
        <v>1</v>
      </c>
      <c r="F236" s="199" t="s">
        <v>368</v>
      </c>
      <c r="G236" s="196"/>
      <c r="H236" s="200">
        <v>14</v>
      </c>
      <c r="I236" s="201"/>
      <c r="J236" s="196"/>
      <c r="K236" s="196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139</v>
      </c>
      <c r="AU236" s="206" t="s">
        <v>83</v>
      </c>
      <c r="AV236" s="13" t="s">
        <v>83</v>
      </c>
      <c r="AW236" s="13" t="s">
        <v>33</v>
      </c>
      <c r="AX236" s="13" t="s">
        <v>77</v>
      </c>
      <c r="AY236" s="206" t="s">
        <v>131</v>
      </c>
    </row>
    <row r="237" spans="1:65" s="2" customFormat="1" ht="16.5" customHeight="1">
      <c r="A237" s="33"/>
      <c r="B237" s="34"/>
      <c r="C237" s="181" t="s">
        <v>369</v>
      </c>
      <c r="D237" s="181" t="s">
        <v>133</v>
      </c>
      <c r="E237" s="182" t="s">
        <v>370</v>
      </c>
      <c r="F237" s="183" t="s">
        <v>371</v>
      </c>
      <c r="G237" s="184" t="s">
        <v>335</v>
      </c>
      <c r="H237" s="185">
        <v>1</v>
      </c>
      <c r="I237" s="186"/>
      <c r="J237" s="187">
        <f>ROUND(I237*H237,0)</f>
        <v>0</v>
      </c>
      <c r="K237" s="188"/>
      <c r="L237" s="38"/>
      <c r="M237" s="189" t="s">
        <v>1</v>
      </c>
      <c r="N237" s="190" t="s">
        <v>42</v>
      </c>
      <c r="O237" s="70"/>
      <c r="P237" s="191">
        <f>O237*H237</f>
        <v>0</v>
      </c>
      <c r="Q237" s="191">
        <v>0</v>
      </c>
      <c r="R237" s="191">
        <f>Q237*H237</f>
        <v>0</v>
      </c>
      <c r="S237" s="191">
        <v>2.2499999999999998E-3</v>
      </c>
      <c r="T237" s="192">
        <f>S237*H237</f>
        <v>2.2499999999999998E-3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3" t="s">
        <v>218</v>
      </c>
      <c r="AT237" s="193" t="s">
        <v>133</v>
      </c>
      <c r="AU237" s="193" t="s">
        <v>83</v>
      </c>
      <c r="AY237" s="16" t="s">
        <v>131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6" t="s">
        <v>8</v>
      </c>
      <c r="BK237" s="194">
        <f>ROUND(I237*H237,0)</f>
        <v>0</v>
      </c>
      <c r="BL237" s="16" t="s">
        <v>218</v>
      </c>
      <c r="BM237" s="193" t="s">
        <v>372</v>
      </c>
    </row>
    <row r="238" spans="1:65" s="12" customFormat="1" ht="22.9" customHeight="1">
      <c r="B238" s="165"/>
      <c r="C238" s="166"/>
      <c r="D238" s="167" t="s">
        <v>76</v>
      </c>
      <c r="E238" s="179" t="s">
        <v>373</v>
      </c>
      <c r="F238" s="179" t="s">
        <v>374</v>
      </c>
      <c r="G238" s="166"/>
      <c r="H238" s="166"/>
      <c r="I238" s="169"/>
      <c r="J238" s="180">
        <f>BK238</f>
        <v>0</v>
      </c>
      <c r="K238" s="166"/>
      <c r="L238" s="171"/>
      <c r="M238" s="172"/>
      <c r="N238" s="173"/>
      <c r="O238" s="173"/>
      <c r="P238" s="174">
        <f>SUM(P239:P246)</f>
        <v>0</v>
      </c>
      <c r="Q238" s="173"/>
      <c r="R238" s="174">
        <f>SUM(R239:R246)</f>
        <v>0</v>
      </c>
      <c r="S238" s="173"/>
      <c r="T238" s="175">
        <f>SUM(T239:T246)</f>
        <v>0</v>
      </c>
      <c r="AR238" s="176" t="s">
        <v>8</v>
      </c>
      <c r="AT238" s="177" t="s">
        <v>76</v>
      </c>
      <c r="AU238" s="177" t="s">
        <v>8</v>
      </c>
      <c r="AY238" s="176" t="s">
        <v>131</v>
      </c>
      <c r="BK238" s="178">
        <f>SUM(BK239:BK246)</f>
        <v>0</v>
      </c>
    </row>
    <row r="239" spans="1:65" s="2" customFormat="1" ht="24.2" customHeight="1">
      <c r="A239" s="33"/>
      <c r="B239" s="34"/>
      <c r="C239" s="181" t="s">
        <v>375</v>
      </c>
      <c r="D239" s="181" t="s">
        <v>133</v>
      </c>
      <c r="E239" s="182" t="s">
        <v>376</v>
      </c>
      <c r="F239" s="183" t="s">
        <v>377</v>
      </c>
      <c r="G239" s="184" t="s">
        <v>156</v>
      </c>
      <c r="H239" s="185">
        <v>7.7469999999999999</v>
      </c>
      <c r="I239" s="186"/>
      <c r="J239" s="187">
        <f>ROUND(I239*H239,0)</f>
        <v>0</v>
      </c>
      <c r="K239" s="188"/>
      <c r="L239" s="38"/>
      <c r="M239" s="189" t="s">
        <v>1</v>
      </c>
      <c r="N239" s="190" t="s">
        <v>42</v>
      </c>
      <c r="O239" s="70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3" t="s">
        <v>137</v>
      </c>
      <c r="AT239" s="193" t="s">
        <v>133</v>
      </c>
      <c r="AU239" s="193" t="s">
        <v>83</v>
      </c>
      <c r="AY239" s="16" t="s">
        <v>131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6" t="s">
        <v>8</v>
      </c>
      <c r="BK239" s="194">
        <f>ROUND(I239*H239,0)</f>
        <v>0</v>
      </c>
      <c r="BL239" s="16" t="s">
        <v>137</v>
      </c>
      <c r="BM239" s="193" t="s">
        <v>378</v>
      </c>
    </row>
    <row r="240" spans="1:65" s="2" customFormat="1" ht="24.2" customHeight="1">
      <c r="A240" s="33"/>
      <c r="B240" s="34"/>
      <c r="C240" s="181" t="s">
        <v>379</v>
      </c>
      <c r="D240" s="181" t="s">
        <v>133</v>
      </c>
      <c r="E240" s="182" t="s">
        <v>380</v>
      </c>
      <c r="F240" s="183" t="s">
        <v>381</v>
      </c>
      <c r="G240" s="184" t="s">
        <v>156</v>
      </c>
      <c r="H240" s="185">
        <v>7.7469999999999999</v>
      </c>
      <c r="I240" s="186"/>
      <c r="J240" s="187">
        <f>ROUND(I240*H240,0)</f>
        <v>0</v>
      </c>
      <c r="K240" s="188"/>
      <c r="L240" s="38"/>
      <c r="M240" s="189" t="s">
        <v>1</v>
      </c>
      <c r="N240" s="190" t="s">
        <v>42</v>
      </c>
      <c r="O240" s="70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3" t="s">
        <v>137</v>
      </c>
      <c r="AT240" s="193" t="s">
        <v>133</v>
      </c>
      <c r="AU240" s="193" t="s">
        <v>83</v>
      </c>
      <c r="AY240" s="16" t="s">
        <v>131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6" t="s">
        <v>8</v>
      </c>
      <c r="BK240" s="194">
        <f>ROUND(I240*H240,0)</f>
        <v>0</v>
      </c>
      <c r="BL240" s="16" t="s">
        <v>137</v>
      </c>
      <c r="BM240" s="193" t="s">
        <v>382</v>
      </c>
    </row>
    <row r="241" spans="1:65" s="2" customFormat="1" ht="24.2" customHeight="1">
      <c r="A241" s="33"/>
      <c r="B241" s="34"/>
      <c r="C241" s="181" t="s">
        <v>383</v>
      </c>
      <c r="D241" s="181" t="s">
        <v>133</v>
      </c>
      <c r="E241" s="182" t="s">
        <v>384</v>
      </c>
      <c r="F241" s="183" t="s">
        <v>385</v>
      </c>
      <c r="G241" s="184" t="s">
        <v>156</v>
      </c>
      <c r="H241" s="185">
        <v>15.494</v>
      </c>
      <c r="I241" s="186"/>
      <c r="J241" s="187">
        <f>ROUND(I241*H241,0)</f>
        <v>0</v>
      </c>
      <c r="K241" s="188"/>
      <c r="L241" s="38"/>
      <c r="M241" s="189" t="s">
        <v>1</v>
      </c>
      <c r="N241" s="190" t="s">
        <v>42</v>
      </c>
      <c r="O241" s="70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3" t="s">
        <v>137</v>
      </c>
      <c r="AT241" s="193" t="s">
        <v>133</v>
      </c>
      <c r="AU241" s="193" t="s">
        <v>83</v>
      </c>
      <c r="AY241" s="16" t="s">
        <v>131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6" t="s">
        <v>8</v>
      </c>
      <c r="BK241" s="194">
        <f>ROUND(I241*H241,0)</f>
        <v>0</v>
      </c>
      <c r="BL241" s="16" t="s">
        <v>137</v>
      </c>
      <c r="BM241" s="193" t="s">
        <v>386</v>
      </c>
    </row>
    <row r="242" spans="1:65" s="13" customFormat="1" ht="11.25">
      <c r="B242" s="195"/>
      <c r="C242" s="196"/>
      <c r="D242" s="197" t="s">
        <v>139</v>
      </c>
      <c r="E242" s="196"/>
      <c r="F242" s="199" t="s">
        <v>387</v>
      </c>
      <c r="G242" s="196"/>
      <c r="H242" s="200">
        <v>15.494</v>
      </c>
      <c r="I242" s="201"/>
      <c r="J242" s="196"/>
      <c r="K242" s="196"/>
      <c r="L242" s="202"/>
      <c r="M242" s="203"/>
      <c r="N242" s="204"/>
      <c r="O242" s="204"/>
      <c r="P242" s="204"/>
      <c r="Q242" s="204"/>
      <c r="R242" s="204"/>
      <c r="S242" s="204"/>
      <c r="T242" s="205"/>
      <c r="AT242" s="206" t="s">
        <v>139</v>
      </c>
      <c r="AU242" s="206" t="s">
        <v>83</v>
      </c>
      <c r="AV242" s="13" t="s">
        <v>83</v>
      </c>
      <c r="AW242" s="13" t="s">
        <v>4</v>
      </c>
      <c r="AX242" s="13" t="s">
        <v>8</v>
      </c>
      <c r="AY242" s="206" t="s">
        <v>131</v>
      </c>
    </row>
    <row r="243" spans="1:65" s="2" customFormat="1" ht="33" customHeight="1">
      <c r="A243" s="33"/>
      <c r="B243" s="34"/>
      <c r="C243" s="181" t="s">
        <v>388</v>
      </c>
      <c r="D243" s="181" t="s">
        <v>133</v>
      </c>
      <c r="E243" s="182" t="s">
        <v>389</v>
      </c>
      <c r="F243" s="183" t="s">
        <v>390</v>
      </c>
      <c r="G243" s="184" t="s">
        <v>156</v>
      </c>
      <c r="H243" s="185">
        <v>0.59199999999999997</v>
      </c>
      <c r="I243" s="186"/>
      <c r="J243" s="187">
        <f>ROUND(I243*H243,0)</f>
        <v>0</v>
      </c>
      <c r="K243" s="188"/>
      <c r="L243" s="38"/>
      <c r="M243" s="189" t="s">
        <v>1</v>
      </c>
      <c r="N243" s="190" t="s">
        <v>42</v>
      </c>
      <c r="O243" s="70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3" t="s">
        <v>137</v>
      </c>
      <c r="AT243" s="193" t="s">
        <v>133</v>
      </c>
      <c r="AU243" s="193" t="s">
        <v>83</v>
      </c>
      <c r="AY243" s="16" t="s">
        <v>131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6" t="s">
        <v>8</v>
      </c>
      <c r="BK243" s="194">
        <f>ROUND(I243*H243,0)</f>
        <v>0</v>
      </c>
      <c r="BL243" s="16" t="s">
        <v>137</v>
      </c>
      <c r="BM243" s="193" t="s">
        <v>391</v>
      </c>
    </row>
    <row r="244" spans="1:65" s="13" customFormat="1" ht="11.25">
      <c r="B244" s="195"/>
      <c r="C244" s="196"/>
      <c r="D244" s="197" t="s">
        <v>139</v>
      </c>
      <c r="E244" s="198" t="s">
        <v>1</v>
      </c>
      <c r="F244" s="199" t="s">
        <v>392</v>
      </c>
      <c r="G244" s="196"/>
      <c r="H244" s="200">
        <v>0.59199999999999997</v>
      </c>
      <c r="I244" s="201"/>
      <c r="J244" s="196"/>
      <c r="K244" s="196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139</v>
      </c>
      <c r="AU244" s="206" t="s">
        <v>83</v>
      </c>
      <c r="AV244" s="13" t="s">
        <v>83</v>
      </c>
      <c r="AW244" s="13" t="s">
        <v>33</v>
      </c>
      <c r="AX244" s="13" t="s">
        <v>77</v>
      </c>
      <c r="AY244" s="206" t="s">
        <v>131</v>
      </c>
    </row>
    <row r="245" spans="1:65" s="2" customFormat="1" ht="44.25" customHeight="1">
      <c r="A245" s="33"/>
      <c r="B245" s="34"/>
      <c r="C245" s="181" t="s">
        <v>393</v>
      </c>
      <c r="D245" s="181" t="s">
        <v>133</v>
      </c>
      <c r="E245" s="182" t="s">
        <v>394</v>
      </c>
      <c r="F245" s="183" t="s">
        <v>395</v>
      </c>
      <c r="G245" s="184" t="s">
        <v>156</v>
      </c>
      <c r="H245" s="185">
        <v>7.1550000000000002</v>
      </c>
      <c r="I245" s="186"/>
      <c r="J245" s="187">
        <f>ROUND(I245*H245,0)</f>
        <v>0</v>
      </c>
      <c r="K245" s="188"/>
      <c r="L245" s="38"/>
      <c r="M245" s="189" t="s">
        <v>1</v>
      </c>
      <c r="N245" s="190" t="s">
        <v>42</v>
      </c>
      <c r="O245" s="70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3" t="s">
        <v>137</v>
      </c>
      <c r="AT245" s="193" t="s">
        <v>133</v>
      </c>
      <c r="AU245" s="193" t="s">
        <v>83</v>
      </c>
      <c r="AY245" s="16" t="s">
        <v>131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6" t="s">
        <v>8</v>
      </c>
      <c r="BK245" s="194">
        <f>ROUND(I245*H245,0)</f>
        <v>0</v>
      </c>
      <c r="BL245" s="16" t="s">
        <v>137</v>
      </c>
      <c r="BM245" s="193" t="s">
        <v>396</v>
      </c>
    </row>
    <row r="246" spans="1:65" s="13" customFormat="1" ht="33.75">
      <c r="B246" s="195"/>
      <c r="C246" s="196"/>
      <c r="D246" s="197" t="s">
        <v>139</v>
      </c>
      <c r="E246" s="198" t="s">
        <v>1</v>
      </c>
      <c r="F246" s="199" t="s">
        <v>397</v>
      </c>
      <c r="G246" s="196"/>
      <c r="H246" s="200">
        <v>7.1550000000000002</v>
      </c>
      <c r="I246" s="201"/>
      <c r="J246" s="196"/>
      <c r="K246" s="196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139</v>
      </c>
      <c r="AU246" s="206" t="s">
        <v>83</v>
      </c>
      <c r="AV246" s="13" t="s">
        <v>83</v>
      </c>
      <c r="AW246" s="13" t="s">
        <v>33</v>
      </c>
      <c r="AX246" s="13" t="s">
        <v>77</v>
      </c>
      <c r="AY246" s="206" t="s">
        <v>131</v>
      </c>
    </row>
    <row r="247" spans="1:65" s="12" customFormat="1" ht="22.9" customHeight="1">
      <c r="B247" s="165"/>
      <c r="C247" s="166"/>
      <c r="D247" s="167" t="s">
        <v>76</v>
      </c>
      <c r="E247" s="179" t="s">
        <v>398</v>
      </c>
      <c r="F247" s="179" t="s">
        <v>399</v>
      </c>
      <c r="G247" s="166"/>
      <c r="H247" s="166"/>
      <c r="I247" s="169"/>
      <c r="J247" s="180">
        <f>BK247</f>
        <v>0</v>
      </c>
      <c r="K247" s="166"/>
      <c r="L247" s="171"/>
      <c r="M247" s="172"/>
      <c r="N247" s="173"/>
      <c r="O247" s="173"/>
      <c r="P247" s="174">
        <f>P248</f>
        <v>0</v>
      </c>
      <c r="Q247" s="173"/>
      <c r="R247" s="174">
        <f>R248</f>
        <v>0</v>
      </c>
      <c r="S247" s="173"/>
      <c r="T247" s="175">
        <f>T248</f>
        <v>0</v>
      </c>
      <c r="AR247" s="176" t="s">
        <v>8</v>
      </c>
      <c r="AT247" s="177" t="s">
        <v>76</v>
      </c>
      <c r="AU247" s="177" t="s">
        <v>8</v>
      </c>
      <c r="AY247" s="176" t="s">
        <v>131</v>
      </c>
      <c r="BK247" s="178">
        <f>BK248</f>
        <v>0</v>
      </c>
    </row>
    <row r="248" spans="1:65" s="2" customFormat="1" ht="16.5" customHeight="1">
      <c r="A248" s="33"/>
      <c r="B248" s="34"/>
      <c r="C248" s="181" t="s">
        <v>400</v>
      </c>
      <c r="D248" s="181" t="s">
        <v>133</v>
      </c>
      <c r="E248" s="182" t="s">
        <v>401</v>
      </c>
      <c r="F248" s="183" t="s">
        <v>402</v>
      </c>
      <c r="G248" s="184" t="s">
        <v>156</v>
      </c>
      <c r="H248" s="185">
        <v>3.8620000000000001</v>
      </c>
      <c r="I248" s="186"/>
      <c r="J248" s="187">
        <f>ROUND(I248*H248,0)</f>
        <v>0</v>
      </c>
      <c r="K248" s="188"/>
      <c r="L248" s="38"/>
      <c r="M248" s="189" t="s">
        <v>1</v>
      </c>
      <c r="N248" s="190" t="s">
        <v>42</v>
      </c>
      <c r="O248" s="70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3" t="s">
        <v>137</v>
      </c>
      <c r="AT248" s="193" t="s">
        <v>133</v>
      </c>
      <c r="AU248" s="193" t="s">
        <v>83</v>
      </c>
      <c r="AY248" s="16" t="s">
        <v>131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6" t="s">
        <v>8</v>
      </c>
      <c r="BK248" s="194">
        <f>ROUND(I248*H248,0)</f>
        <v>0</v>
      </c>
      <c r="BL248" s="16" t="s">
        <v>137</v>
      </c>
      <c r="BM248" s="193" t="s">
        <v>403</v>
      </c>
    </row>
    <row r="249" spans="1:65" s="12" customFormat="1" ht="25.9" customHeight="1">
      <c r="B249" s="165"/>
      <c r="C249" s="166"/>
      <c r="D249" s="167" t="s">
        <v>76</v>
      </c>
      <c r="E249" s="168" t="s">
        <v>404</v>
      </c>
      <c r="F249" s="168" t="s">
        <v>405</v>
      </c>
      <c r="G249" s="166"/>
      <c r="H249" s="166"/>
      <c r="I249" s="169"/>
      <c r="J249" s="170">
        <f>BK249</f>
        <v>0</v>
      </c>
      <c r="K249" s="166"/>
      <c r="L249" s="171"/>
      <c r="M249" s="172"/>
      <c r="N249" s="173"/>
      <c r="O249" s="173"/>
      <c r="P249" s="174">
        <f>P250+P259+P268+P282+P302+P329+P334+P341+P357+P366+P369+P385+P433+P445</f>
        <v>0</v>
      </c>
      <c r="Q249" s="173"/>
      <c r="R249" s="174">
        <f>R250+R259+R268+R282+R302+R329+R334+R341+R357+R366+R369+R385+R433+R445</f>
        <v>2.2785354</v>
      </c>
      <c r="S249" s="173"/>
      <c r="T249" s="175">
        <f>T250+T259+T268+T282+T302+T329+T334+T341+T357+T366+T369+T385+T433+T445</f>
        <v>2.0008039999999998E-2</v>
      </c>
      <c r="AR249" s="176" t="s">
        <v>83</v>
      </c>
      <c r="AT249" s="177" t="s">
        <v>76</v>
      </c>
      <c r="AU249" s="177" t="s">
        <v>77</v>
      </c>
      <c r="AY249" s="176" t="s">
        <v>131</v>
      </c>
      <c r="BK249" s="178">
        <f>BK250+BK259+BK268+BK282+BK302+BK329+BK334+BK341+BK357+BK366+BK369+BK385+BK433+BK445</f>
        <v>0</v>
      </c>
    </row>
    <row r="250" spans="1:65" s="12" customFormat="1" ht="22.9" customHeight="1">
      <c r="B250" s="165"/>
      <c r="C250" s="166"/>
      <c r="D250" s="167" t="s">
        <v>76</v>
      </c>
      <c r="E250" s="179" t="s">
        <v>406</v>
      </c>
      <c r="F250" s="179" t="s">
        <v>407</v>
      </c>
      <c r="G250" s="166"/>
      <c r="H250" s="166"/>
      <c r="I250" s="169"/>
      <c r="J250" s="180">
        <f>BK250</f>
        <v>0</v>
      </c>
      <c r="K250" s="166"/>
      <c r="L250" s="171"/>
      <c r="M250" s="172"/>
      <c r="N250" s="173"/>
      <c r="O250" s="173"/>
      <c r="P250" s="174">
        <f>SUM(P251:P258)</f>
        <v>0</v>
      </c>
      <c r="Q250" s="173"/>
      <c r="R250" s="174">
        <f>SUM(R251:R258)</f>
        <v>0.13616200000000001</v>
      </c>
      <c r="S250" s="173"/>
      <c r="T250" s="175">
        <f>SUM(T251:T258)</f>
        <v>0</v>
      </c>
      <c r="AR250" s="176" t="s">
        <v>83</v>
      </c>
      <c r="AT250" s="177" t="s">
        <v>76</v>
      </c>
      <c r="AU250" s="177" t="s">
        <v>8</v>
      </c>
      <c r="AY250" s="176" t="s">
        <v>131</v>
      </c>
      <c r="BK250" s="178">
        <f>SUM(BK251:BK258)</f>
        <v>0</v>
      </c>
    </row>
    <row r="251" spans="1:65" s="2" customFormat="1" ht="24.2" customHeight="1">
      <c r="A251" s="33"/>
      <c r="B251" s="34"/>
      <c r="C251" s="181" t="s">
        <v>408</v>
      </c>
      <c r="D251" s="181" t="s">
        <v>133</v>
      </c>
      <c r="E251" s="182" t="s">
        <v>409</v>
      </c>
      <c r="F251" s="183" t="s">
        <v>410</v>
      </c>
      <c r="G251" s="184" t="s">
        <v>162</v>
      </c>
      <c r="H251" s="185">
        <v>21.55</v>
      </c>
      <c r="I251" s="186"/>
      <c r="J251" s="187">
        <f>ROUND(I251*H251,0)</f>
        <v>0</v>
      </c>
      <c r="K251" s="188"/>
      <c r="L251" s="38"/>
      <c r="M251" s="189" t="s">
        <v>1</v>
      </c>
      <c r="N251" s="190" t="s">
        <v>42</v>
      </c>
      <c r="O251" s="70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3" t="s">
        <v>218</v>
      </c>
      <c r="AT251" s="193" t="s">
        <v>133</v>
      </c>
      <c r="AU251" s="193" t="s">
        <v>83</v>
      </c>
      <c r="AY251" s="16" t="s">
        <v>131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6" t="s">
        <v>8</v>
      </c>
      <c r="BK251" s="194">
        <f>ROUND(I251*H251,0)</f>
        <v>0</v>
      </c>
      <c r="BL251" s="16" t="s">
        <v>218</v>
      </c>
      <c r="BM251" s="193" t="s">
        <v>411</v>
      </c>
    </row>
    <row r="252" spans="1:65" s="2" customFormat="1" ht="16.5" customHeight="1">
      <c r="A252" s="33"/>
      <c r="B252" s="34"/>
      <c r="C252" s="217" t="s">
        <v>412</v>
      </c>
      <c r="D252" s="217" t="s">
        <v>413</v>
      </c>
      <c r="E252" s="218" t="s">
        <v>414</v>
      </c>
      <c r="F252" s="219" t="s">
        <v>415</v>
      </c>
      <c r="G252" s="220" t="s">
        <v>156</v>
      </c>
      <c r="H252" s="221">
        <v>6.0000000000000001E-3</v>
      </c>
      <c r="I252" s="222"/>
      <c r="J252" s="223">
        <f>ROUND(I252*H252,0)</f>
        <v>0</v>
      </c>
      <c r="K252" s="224"/>
      <c r="L252" s="225"/>
      <c r="M252" s="226" t="s">
        <v>1</v>
      </c>
      <c r="N252" s="227" t="s">
        <v>42</v>
      </c>
      <c r="O252" s="70"/>
      <c r="P252" s="191">
        <f>O252*H252</f>
        <v>0</v>
      </c>
      <c r="Q252" s="191">
        <v>1</v>
      </c>
      <c r="R252" s="191">
        <f>Q252*H252</f>
        <v>6.0000000000000001E-3</v>
      </c>
      <c r="S252" s="191">
        <v>0</v>
      </c>
      <c r="T252" s="19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3" t="s">
        <v>297</v>
      </c>
      <c r="AT252" s="193" t="s">
        <v>413</v>
      </c>
      <c r="AU252" s="193" t="s">
        <v>83</v>
      </c>
      <c r="AY252" s="16" t="s">
        <v>131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6" t="s">
        <v>8</v>
      </c>
      <c r="BK252" s="194">
        <f>ROUND(I252*H252,0)</f>
        <v>0</v>
      </c>
      <c r="BL252" s="16" t="s">
        <v>218</v>
      </c>
      <c r="BM252" s="193" t="s">
        <v>416</v>
      </c>
    </row>
    <row r="253" spans="1:65" s="13" customFormat="1" ht="11.25">
      <c r="B253" s="195"/>
      <c r="C253" s="196"/>
      <c r="D253" s="197" t="s">
        <v>139</v>
      </c>
      <c r="E253" s="198" t="s">
        <v>1</v>
      </c>
      <c r="F253" s="199" t="s">
        <v>417</v>
      </c>
      <c r="G253" s="196"/>
      <c r="H253" s="200">
        <v>6.0000000000000001E-3</v>
      </c>
      <c r="I253" s="201"/>
      <c r="J253" s="196"/>
      <c r="K253" s="196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139</v>
      </c>
      <c r="AU253" s="206" t="s">
        <v>83</v>
      </c>
      <c r="AV253" s="13" t="s">
        <v>83</v>
      </c>
      <c r="AW253" s="13" t="s">
        <v>33</v>
      </c>
      <c r="AX253" s="13" t="s">
        <v>77</v>
      </c>
      <c r="AY253" s="206" t="s">
        <v>131</v>
      </c>
    </row>
    <row r="254" spans="1:65" s="2" customFormat="1" ht="24.2" customHeight="1">
      <c r="A254" s="33"/>
      <c r="B254" s="34"/>
      <c r="C254" s="181" t="s">
        <v>418</v>
      </c>
      <c r="D254" s="181" t="s">
        <v>133</v>
      </c>
      <c r="E254" s="182" t="s">
        <v>419</v>
      </c>
      <c r="F254" s="183" t="s">
        <v>420</v>
      </c>
      <c r="G254" s="184" t="s">
        <v>162</v>
      </c>
      <c r="H254" s="185">
        <v>21.55</v>
      </c>
      <c r="I254" s="186"/>
      <c r="J254" s="187">
        <f>ROUND(I254*H254,0)</f>
        <v>0</v>
      </c>
      <c r="K254" s="188"/>
      <c r="L254" s="38"/>
      <c r="M254" s="189" t="s">
        <v>1</v>
      </c>
      <c r="N254" s="190" t="s">
        <v>42</v>
      </c>
      <c r="O254" s="70"/>
      <c r="P254" s="191">
        <f>O254*H254</f>
        <v>0</v>
      </c>
      <c r="Q254" s="191">
        <v>4.0000000000000002E-4</v>
      </c>
      <c r="R254" s="191">
        <f>Q254*H254</f>
        <v>8.6200000000000009E-3</v>
      </c>
      <c r="S254" s="191">
        <v>0</v>
      </c>
      <c r="T254" s="19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3" t="s">
        <v>218</v>
      </c>
      <c r="AT254" s="193" t="s">
        <v>133</v>
      </c>
      <c r="AU254" s="193" t="s">
        <v>83</v>
      </c>
      <c r="AY254" s="16" t="s">
        <v>131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6" t="s">
        <v>8</v>
      </c>
      <c r="BK254" s="194">
        <f>ROUND(I254*H254,0)</f>
        <v>0</v>
      </c>
      <c r="BL254" s="16" t="s">
        <v>218</v>
      </c>
      <c r="BM254" s="193" t="s">
        <v>421</v>
      </c>
    </row>
    <row r="255" spans="1:65" s="2" customFormat="1" ht="55.5" customHeight="1">
      <c r="A255" s="33"/>
      <c r="B255" s="34"/>
      <c r="C255" s="217" t="s">
        <v>422</v>
      </c>
      <c r="D255" s="217" t="s">
        <v>413</v>
      </c>
      <c r="E255" s="218" t="s">
        <v>423</v>
      </c>
      <c r="F255" s="219" t="s">
        <v>424</v>
      </c>
      <c r="G255" s="220" t="s">
        <v>162</v>
      </c>
      <c r="H255" s="221">
        <v>25.86</v>
      </c>
      <c r="I255" s="222"/>
      <c r="J255" s="223">
        <f>ROUND(I255*H255,0)</f>
        <v>0</v>
      </c>
      <c r="K255" s="224"/>
      <c r="L255" s="225"/>
      <c r="M255" s="226" t="s">
        <v>1</v>
      </c>
      <c r="N255" s="227" t="s">
        <v>42</v>
      </c>
      <c r="O255" s="70"/>
      <c r="P255" s="191">
        <f>O255*H255</f>
        <v>0</v>
      </c>
      <c r="Q255" s="191">
        <v>4.7000000000000002E-3</v>
      </c>
      <c r="R255" s="191">
        <f>Q255*H255</f>
        <v>0.121542</v>
      </c>
      <c r="S255" s="191">
        <v>0</v>
      </c>
      <c r="T255" s="19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3" t="s">
        <v>297</v>
      </c>
      <c r="AT255" s="193" t="s">
        <v>413</v>
      </c>
      <c r="AU255" s="193" t="s">
        <v>83</v>
      </c>
      <c r="AY255" s="16" t="s">
        <v>131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6" t="s">
        <v>8</v>
      </c>
      <c r="BK255" s="194">
        <f>ROUND(I255*H255,0)</f>
        <v>0</v>
      </c>
      <c r="BL255" s="16" t="s">
        <v>218</v>
      </c>
      <c r="BM255" s="193" t="s">
        <v>425</v>
      </c>
    </row>
    <row r="256" spans="1:65" s="13" customFormat="1" ht="11.25">
      <c r="B256" s="195"/>
      <c r="C256" s="196"/>
      <c r="D256" s="197" t="s">
        <v>139</v>
      </c>
      <c r="E256" s="198" t="s">
        <v>1</v>
      </c>
      <c r="F256" s="199" t="s">
        <v>426</v>
      </c>
      <c r="G256" s="196"/>
      <c r="H256" s="200">
        <v>25.86</v>
      </c>
      <c r="I256" s="201"/>
      <c r="J256" s="196"/>
      <c r="K256" s="196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139</v>
      </c>
      <c r="AU256" s="206" t="s">
        <v>83</v>
      </c>
      <c r="AV256" s="13" t="s">
        <v>83</v>
      </c>
      <c r="AW256" s="13" t="s">
        <v>33</v>
      </c>
      <c r="AX256" s="13" t="s">
        <v>77</v>
      </c>
      <c r="AY256" s="206" t="s">
        <v>131</v>
      </c>
    </row>
    <row r="257" spans="1:65" s="2" customFormat="1" ht="24.2" customHeight="1">
      <c r="A257" s="33"/>
      <c r="B257" s="34"/>
      <c r="C257" s="181" t="s">
        <v>427</v>
      </c>
      <c r="D257" s="181" t="s">
        <v>133</v>
      </c>
      <c r="E257" s="182" t="s">
        <v>428</v>
      </c>
      <c r="F257" s="183" t="s">
        <v>429</v>
      </c>
      <c r="G257" s="184" t="s">
        <v>156</v>
      </c>
      <c r="H257" s="185">
        <v>0.13600000000000001</v>
      </c>
      <c r="I257" s="186"/>
      <c r="J257" s="187">
        <f>ROUND(I257*H257,0)</f>
        <v>0</v>
      </c>
      <c r="K257" s="188"/>
      <c r="L257" s="38"/>
      <c r="M257" s="189" t="s">
        <v>1</v>
      </c>
      <c r="N257" s="190" t="s">
        <v>42</v>
      </c>
      <c r="O257" s="70"/>
      <c r="P257" s="191">
        <f>O257*H257</f>
        <v>0</v>
      </c>
      <c r="Q257" s="191">
        <v>0</v>
      </c>
      <c r="R257" s="191">
        <f>Q257*H257</f>
        <v>0</v>
      </c>
      <c r="S257" s="191">
        <v>0</v>
      </c>
      <c r="T257" s="19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3" t="s">
        <v>218</v>
      </c>
      <c r="AT257" s="193" t="s">
        <v>133</v>
      </c>
      <c r="AU257" s="193" t="s">
        <v>83</v>
      </c>
      <c r="AY257" s="16" t="s">
        <v>131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6" t="s">
        <v>8</v>
      </c>
      <c r="BK257" s="194">
        <f>ROUND(I257*H257,0)</f>
        <v>0</v>
      </c>
      <c r="BL257" s="16" t="s">
        <v>218</v>
      </c>
      <c r="BM257" s="193" t="s">
        <v>430</v>
      </c>
    </row>
    <row r="258" spans="1:65" s="2" customFormat="1" ht="24.2" customHeight="1">
      <c r="A258" s="33"/>
      <c r="B258" s="34"/>
      <c r="C258" s="181" t="s">
        <v>431</v>
      </c>
      <c r="D258" s="181" t="s">
        <v>133</v>
      </c>
      <c r="E258" s="182" t="s">
        <v>432</v>
      </c>
      <c r="F258" s="183" t="s">
        <v>433</v>
      </c>
      <c r="G258" s="184" t="s">
        <v>156</v>
      </c>
      <c r="H258" s="185">
        <v>0.13600000000000001</v>
      </c>
      <c r="I258" s="186"/>
      <c r="J258" s="187">
        <f>ROUND(I258*H258,0)</f>
        <v>0</v>
      </c>
      <c r="K258" s="188"/>
      <c r="L258" s="38"/>
      <c r="M258" s="189" t="s">
        <v>1</v>
      </c>
      <c r="N258" s="190" t="s">
        <v>42</v>
      </c>
      <c r="O258" s="70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3" t="s">
        <v>218</v>
      </c>
      <c r="AT258" s="193" t="s">
        <v>133</v>
      </c>
      <c r="AU258" s="193" t="s">
        <v>83</v>
      </c>
      <c r="AY258" s="16" t="s">
        <v>131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6" t="s">
        <v>8</v>
      </c>
      <c r="BK258" s="194">
        <f>ROUND(I258*H258,0)</f>
        <v>0</v>
      </c>
      <c r="BL258" s="16" t="s">
        <v>218</v>
      </c>
      <c r="BM258" s="193" t="s">
        <v>434</v>
      </c>
    </row>
    <row r="259" spans="1:65" s="12" customFormat="1" ht="22.9" customHeight="1">
      <c r="B259" s="165"/>
      <c r="C259" s="166"/>
      <c r="D259" s="167" t="s">
        <v>76</v>
      </c>
      <c r="E259" s="179" t="s">
        <v>435</v>
      </c>
      <c r="F259" s="179" t="s">
        <v>436</v>
      </c>
      <c r="G259" s="166"/>
      <c r="H259" s="166"/>
      <c r="I259" s="169"/>
      <c r="J259" s="180">
        <f>BK259</f>
        <v>0</v>
      </c>
      <c r="K259" s="166"/>
      <c r="L259" s="171"/>
      <c r="M259" s="172"/>
      <c r="N259" s="173"/>
      <c r="O259" s="173"/>
      <c r="P259" s="174">
        <f>SUM(P260:P267)</f>
        <v>0</v>
      </c>
      <c r="Q259" s="173"/>
      <c r="R259" s="174">
        <f>SUM(R260:R267)</f>
        <v>3.0709199999999999E-2</v>
      </c>
      <c r="S259" s="173"/>
      <c r="T259" s="175">
        <f>SUM(T260:T267)</f>
        <v>0</v>
      </c>
      <c r="AR259" s="176" t="s">
        <v>83</v>
      </c>
      <c r="AT259" s="177" t="s">
        <v>76</v>
      </c>
      <c r="AU259" s="177" t="s">
        <v>8</v>
      </c>
      <c r="AY259" s="176" t="s">
        <v>131</v>
      </c>
      <c r="BK259" s="178">
        <f>SUM(BK260:BK267)</f>
        <v>0</v>
      </c>
    </row>
    <row r="260" spans="1:65" s="2" customFormat="1" ht="24.2" customHeight="1">
      <c r="A260" s="33"/>
      <c r="B260" s="34"/>
      <c r="C260" s="181" t="s">
        <v>437</v>
      </c>
      <c r="D260" s="181" t="s">
        <v>133</v>
      </c>
      <c r="E260" s="182" t="s">
        <v>438</v>
      </c>
      <c r="F260" s="183" t="s">
        <v>439</v>
      </c>
      <c r="G260" s="184" t="s">
        <v>162</v>
      </c>
      <c r="H260" s="185">
        <v>21.55</v>
      </c>
      <c r="I260" s="186"/>
      <c r="J260" s="187">
        <f>ROUND(I260*H260,0)</f>
        <v>0</v>
      </c>
      <c r="K260" s="188"/>
      <c r="L260" s="38"/>
      <c r="M260" s="189" t="s">
        <v>1</v>
      </c>
      <c r="N260" s="190" t="s">
        <v>42</v>
      </c>
      <c r="O260" s="70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3" t="s">
        <v>218</v>
      </c>
      <c r="AT260" s="193" t="s">
        <v>133</v>
      </c>
      <c r="AU260" s="193" t="s">
        <v>83</v>
      </c>
      <c r="AY260" s="16" t="s">
        <v>131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6" t="s">
        <v>8</v>
      </c>
      <c r="BK260" s="194">
        <f>ROUND(I260*H260,0)</f>
        <v>0</v>
      </c>
      <c r="BL260" s="16" t="s">
        <v>218</v>
      </c>
      <c r="BM260" s="193" t="s">
        <v>440</v>
      </c>
    </row>
    <row r="261" spans="1:65" s="2" customFormat="1" ht="33" customHeight="1">
      <c r="A261" s="33"/>
      <c r="B261" s="34"/>
      <c r="C261" s="217" t="s">
        <v>441</v>
      </c>
      <c r="D261" s="217" t="s">
        <v>413</v>
      </c>
      <c r="E261" s="218" t="s">
        <v>442</v>
      </c>
      <c r="F261" s="219" t="s">
        <v>443</v>
      </c>
      <c r="G261" s="220" t="s">
        <v>162</v>
      </c>
      <c r="H261" s="221">
        <v>22.628</v>
      </c>
      <c r="I261" s="222"/>
      <c r="J261" s="223">
        <f>ROUND(I261*H261,0)</f>
        <v>0</v>
      </c>
      <c r="K261" s="224"/>
      <c r="L261" s="225"/>
      <c r="M261" s="226" t="s">
        <v>1</v>
      </c>
      <c r="N261" s="227" t="s">
        <v>42</v>
      </c>
      <c r="O261" s="70"/>
      <c r="P261" s="191">
        <f>O261*H261</f>
        <v>0</v>
      </c>
      <c r="Q261" s="191">
        <v>8.9999999999999998E-4</v>
      </c>
      <c r="R261" s="191">
        <f>Q261*H261</f>
        <v>2.03652E-2</v>
      </c>
      <c r="S261" s="191">
        <v>0</v>
      </c>
      <c r="T261" s="19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3" t="s">
        <v>297</v>
      </c>
      <c r="AT261" s="193" t="s">
        <v>413</v>
      </c>
      <c r="AU261" s="193" t="s">
        <v>83</v>
      </c>
      <c r="AY261" s="16" t="s">
        <v>131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6" t="s">
        <v>8</v>
      </c>
      <c r="BK261" s="194">
        <f>ROUND(I261*H261,0)</f>
        <v>0</v>
      </c>
      <c r="BL261" s="16" t="s">
        <v>218</v>
      </c>
      <c r="BM261" s="193" t="s">
        <v>444</v>
      </c>
    </row>
    <row r="262" spans="1:65" s="13" customFormat="1" ht="11.25">
      <c r="B262" s="195"/>
      <c r="C262" s="196"/>
      <c r="D262" s="197" t="s">
        <v>139</v>
      </c>
      <c r="E262" s="198" t="s">
        <v>1</v>
      </c>
      <c r="F262" s="199" t="s">
        <v>445</v>
      </c>
      <c r="G262" s="196"/>
      <c r="H262" s="200">
        <v>22.628</v>
      </c>
      <c r="I262" s="201"/>
      <c r="J262" s="196"/>
      <c r="K262" s="196"/>
      <c r="L262" s="202"/>
      <c r="M262" s="203"/>
      <c r="N262" s="204"/>
      <c r="O262" s="204"/>
      <c r="P262" s="204"/>
      <c r="Q262" s="204"/>
      <c r="R262" s="204"/>
      <c r="S262" s="204"/>
      <c r="T262" s="205"/>
      <c r="AT262" s="206" t="s">
        <v>139</v>
      </c>
      <c r="AU262" s="206" t="s">
        <v>83</v>
      </c>
      <c r="AV262" s="13" t="s">
        <v>83</v>
      </c>
      <c r="AW262" s="13" t="s">
        <v>33</v>
      </c>
      <c r="AX262" s="13" t="s">
        <v>77</v>
      </c>
      <c r="AY262" s="206" t="s">
        <v>131</v>
      </c>
    </row>
    <row r="263" spans="1:65" s="2" customFormat="1" ht="24.2" customHeight="1">
      <c r="A263" s="33"/>
      <c r="B263" s="34"/>
      <c r="C263" s="181" t="s">
        <v>446</v>
      </c>
      <c r="D263" s="181" t="s">
        <v>133</v>
      </c>
      <c r="E263" s="182" t="s">
        <v>447</v>
      </c>
      <c r="F263" s="183" t="s">
        <v>448</v>
      </c>
      <c r="G263" s="184" t="s">
        <v>162</v>
      </c>
      <c r="H263" s="185">
        <v>21.55</v>
      </c>
      <c r="I263" s="186"/>
      <c r="J263" s="187">
        <f>ROUND(I263*H263,0)</f>
        <v>0</v>
      </c>
      <c r="K263" s="188"/>
      <c r="L263" s="38"/>
      <c r="M263" s="189" t="s">
        <v>1</v>
      </c>
      <c r="N263" s="190" t="s">
        <v>42</v>
      </c>
      <c r="O263" s="70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3" t="s">
        <v>218</v>
      </c>
      <c r="AT263" s="193" t="s">
        <v>133</v>
      </c>
      <c r="AU263" s="193" t="s">
        <v>83</v>
      </c>
      <c r="AY263" s="16" t="s">
        <v>131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6" t="s">
        <v>8</v>
      </c>
      <c r="BK263" s="194">
        <f>ROUND(I263*H263,0)</f>
        <v>0</v>
      </c>
      <c r="BL263" s="16" t="s">
        <v>218</v>
      </c>
      <c r="BM263" s="193" t="s">
        <v>449</v>
      </c>
    </row>
    <row r="264" spans="1:65" s="2" customFormat="1" ht="24.2" customHeight="1">
      <c r="A264" s="33"/>
      <c r="B264" s="34"/>
      <c r="C264" s="217" t="s">
        <v>450</v>
      </c>
      <c r="D264" s="217" t="s">
        <v>413</v>
      </c>
      <c r="E264" s="218" t="s">
        <v>451</v>
      </c>
      <c r="F264" s="219" t="s">
        <v>452</v>
      </c>
      <c r="G264" s="220" t="s">
        <v>162</v>
      </c>
      <c r="H264" s="221">
        <v>25.86</v>
      </c>
      <c r="I264" s="222"/>
      <c r="J264" s="223">
        <f>ROUND(I264*H264,0)</f>
        <v>0</v>
      </c>
      <c r="K264" s="224"/>
      <c r="L264" s="225"/>
      <c r="M264" s="226" t="s">
        <v>1</v>
      </c>
      <c r="N264" s="227" t="s">
        <v>42</v>
      </c>
      <c r="O264" s="70"/>
      <c r="P264" s="191">
        <f>O264*H264</f>
        <v>0</v>
      </c>
      <c r="Q264" s="191">
        <v>4.0000000000000002E-4</v>
      </c>
      <c r="R264" s="191">
        <f>Q264*H264</f>
        <v>1.0344000000000001E-2</v>
      </c>
      <c r="S264" s="191">
        <v>0</v>
      </c>
      <c r="T264" s="19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3" t="s">
        <v>297</v>
      </c>
      <c r="AT264" s="193" t="s">
        <v>413</v>
      </c>
      <c r="AU264" s="193" t="s">
        <v>83</v>
      </c>
      <c r="AY264" s="16" t="s">
        <v>131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6" t="s">
        <v>8</v>
      </c>
      <c r="BK264" s="194">
        <f>ROUND(I264*H264,0)</f>
        <v>0</v>
      </c>
      <c r="BL264" s="16" t="s">
        <v>218</v>
      </c>
      <c r="BM264" s="193" t="s">
        <v>453</v>
      </c>
    </row>
    <row r="265" spans="1:65" s="13" customFormat="1" ht="11.25">
      <c r="B265" s="195"/>
      <c r="C265" s="196"/>
      <c r="D265" s="197" t="s">
        <v>139</v>
      </c>
      <c r="E265" s="198" t="s">
        <v>1</v>
      </c>
      <c r="F265" s="199" t="s">
        <v>426</v>
      </c>
      <c r="G265" s="196"/>
      <c r="H265" s="200">
        <v>25.86</v>
      </c>
      <c r="I265" s="201"/>
      <c r="J265" s="196"/>
      <c r="K265" s="196"/>
      <c r="L265" s="202"/>
      <c r="M265" s="203"/>
      <c r="N265" s="204"/>
      <c r="O265" s="204"/>
      <c r="P265" s="204"/>
      <c r="Q265" s="204"/>
      <c r="R265" s="204"/>
      <c r="S265" s="204"/>
      <c r="T265" s="205"/>
      <c r="AT265" s="206" t="s">
        <v>139</v>
      </c>
      <c r="AU265" s="206" t="s">
        <v>83</v>
      </c>
      <c r="AV265" s="13" t="s">
        <v>83</v>
      </c>
      <c r="AW265" s="13" t="s">
        <v>33</v>
      </c>
      <c r="AX265" s="13" t="s">
        <v>77</v>
      </c>
      <c r="AY265" s="206" t="s">
        <v>131</v>
      </c>
    </row>
    <row r="266" spans="1:65" s="2" customFormat="1" ht="24.2" customHeight="1">
      <c r="A266" s="33"/>
      <c r="B266" s="34"/>
      <c r="C266" s="181" t="s">
        <v>454</v>
      </c>
      <c r="D266" s="181" t="s">
        <v>133</v>
      </c>
      <c r="E266" s="182" t="s">
        <v>455</v>
      </c>
      <c r="F266" s="183" t="s">
        <v>456</v>
      </c>
      <c r="G266" s="184" t="s">
        <v>156</v>
      </c>
      <c r="H266" s="185">
        <v>3.1E-2</v>
      </c>
      <c r="I266" s="186"/>
      <c r="J266" s="187">
        <f>ROUND(I266*H266,0)</f>
        <v>0</v>
      </c>
      <c r="K266" s="188"/>
      <c r="L266" s="38"/>
      <c r="M266" s="189" t="s">
        <v>1</v>
      </c>
      <c r="N266" s="190" t="s">
        <v>42</v>
      </c>
      <c r="O266" s="70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3" t="s">
        <v>218</v>
      </c>
      <c r="AT266" s="193" t="s">
        <v>133</v>
      </c>
      <c r="AU266" s="193" t="s">
        <v>83</v>
      </c>
      <c r="AY266" s="16" t="s">
        <v>131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6" t="s">
        <v>8</v>
      </c>
      <c r="BK266" s="194">
        <f>ROUND(I266*H266,0)</f>
        <v>0</v>
      </c>
      <c r="BL266" s="16" t="s">
        <v>218</v>
      </c>
      <c r="BM266" s="193" t="s">
        <v>457</v>
      </c>
    </row>
    <row r="267" spans="1:65" s="2" customFormat="1" ht="24.2" customHeight="1">
      <c r="A267" s="33"/>
      <c r="B267" s="34"/>
      <c r="C267" s="181" t="s">
        <v>458</v>
      </c>
      <c r="D267" s="181" t="s">
        <v>133</v>
      </c>
      <c r="E267" s="182" t="s">
        <v>459</v>
      </c>
      <c r="F267" s="183" t="s">
        <v>460</v>
      </c>
      <c r="G267" s="184" t="s">
        <v>156</v>
      </c>
      <c r="H267" s="185">
        <v>3.1E-2</v>
      </c>
      <c r="I267" s="186"/>
      <c r="J267" s="187">
        <f>ROUND(I267*H267,0)</f>
        <v>0</v>
      </c>
      <c r="K267" s="188"/>
      <c r="L267" s="38"/>
      <c r="M267" s="189" t="s">
        <v>1</v>
      </c>
      <c r="N267" s="190" t="s">
        <v>42</v>
      </c>
      <c r="O267" s="70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3" t="s">
        <v>218</v>
      </c>
      <c r="AT267" s="193" t="s">
        <v>133</v>
      </c>
      <c r="AU267" s="193" t="s">
        <v>83</v>
      </c>
      <c r="AY267" s="16" t="s">
        <v>131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6" t="s">
        <v>8</v>
      </c>
      <c r="BK267" s="194">
        <f>ROUND(I267*H267,0)</f>
        <v>0</v>
      </c>
      <c r="BL267" s="16" t="s">
        <v>218</v>
      </c>
      <c r="BM267" s="193" t="s">
        <v>461</v>
      </c>
    </row>
    <row r="268" spans="1:65" s="12" customFormat="1" ht="22.9" customHeight="1">
      <c r="B268" s="165"/>
      <c r="C268" s="166"/>
      <c r="D268" s="167" t="s">
        <v>76</v>
      </c>
      <c r="E268" s="179" t="s">
        <v>462</v>
      </c>
      <c r="F268" s="179" t="s">
        <v>463</v>
      </c>
      <c r="G268" s="166"/>
      <c r="H268" s="166"/>
      <c r="I268" s="169"/>
      <c r="J268" s="180">
        <f>BK268</f>
        <v>0</v>
      </c>
      <c r="K268" s="166"/>
      <c r="L268" s="171"/>
      <c r="M268" s="172"/>
      <c r="N268" s="173"/>
      <c r="O268" s="173"/>
      <c r="P268" s="174">
        <f>SUM(P269:P281)</f>
        <v>0</v>
      </c>
      <c r="Q268" s="173"/>
      <c r="R268" s="174">
        <f>SUM(R269:R281)</f>
        <v>5.6709999999999998E-3</v>
      </c>
      <c r="S268" s="173"/>
      <c r="T268" s="175">
        <f>SUM(T269:T281)</f>
        <v>0</v>
      </c>
      <c r="AR268" s="176" t="s">
        <v>83</v>
      </c>
      <c r="AT268" s="177" t="s">
        <v>76</v>
      </c>
      <c r="AU268" s="177" t="s">
        <v>8</v>
      </c>
      <c r="AY268" s="176" t="s">
        <v>131</v>
      </c>
      <c r="BK268" s="178">
        <f>SUM(BK269:BK281)</f>
        <v>0</v>
      </c>
    </row>
    <row r="269" spans="1:65" s="2" customFormat="1" ht="16.5" customHeight="1">
      <c r="A269" s="33"/>
      <c r="B269" s="34"/>
      <c r="C269" s="181" t="s">
        <v>464</v>
      </c>
      <c r="D269" s="181" t="s">
        <v>133</v>
      </c>
      <c r="E269" s="182" t="s">
        <v>465</v>
      </c>
      <c r="F269" s="183" t="s">
        <v>466</v>
      </c>
      <c r="G269" s="184" t="s">
        <v>335</v>
      </c>
      <c r="H269" s="185">
        <v>1</v>
      </c>
      <c r="I269" s="186"/>
      <c r="J269" s="187">
        <f t="shared" ref="J269:J277" si="0">ROUND(I269*H269,0)</f>
        <v>0</v>
      </c>
      <c r="K269" s="188"/>
      <c r="L269" s="38"/>
      <c r="M269" s="189" t="s">
        <v>1</v>
      </c>
      <c r="N269" s="190" t="s">
        <v>42</v>
      </c>
      <c r="O269" s="70"/>
      <c r="P269" s="191">
        <f t="shared" ref="P269:P277" si="1">O269*H269</f>
        <v>0</v>
      </c>
      <c r="Q269" s="191">
        <v>1E-3</v>
      </c>
      <c r="R269" s="191">
        <f t="shared" ref="R269:R277" si="2">Q269*H269</f>
        <v>1E-3</v>
      </c>
      <c r="S269" s="191">
        <v>0</v>
      </c>
      <c r="T269" s="192">
        <f t="shared" ref="T269:T277" si="3"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3" t="s">
        <v>218</v>
      </c>
      <c r="AT269" s="193" t="s">
        <v>133</v>
      </c>
      <c r="AU269" s="193" t="s">
        <v>83</v>
      </c>
      <c r="AY269" s="16" t="s">
        <v>131</v>
      </c>
      <c r="BE269" s="194">
        <f t="shared" ref="BE269:BE277" si="4">IF(N269="základní",J269,0)</f>
        <v>0</v>
      </c>
      <c r="BF269" s="194">
        <f t="shared" ref="BF269:BF277" si="5">IF(N269="snížená",J269,0)</f>
        <v>0</v>
      </c>
      <c r="BG269" s="194">
        <f t="shared" ref="BG269:BG277" si="6">IF(N269="zákl. přenesená",J269,0)</f>
        <v>0</v>
      </c>
      <c r="BH269" s="194">
        <f t="shared" ref="BH269:BH277" si="7">IF(N269="sníž. přenesená",J269,0)</f>
        <v>0</v>
      </c>
      <c r="BI269" s="194">
        <f t="shared" ref="BI269:BI277" si="8">IF(N269="nulová",J269,0)</f>
        <v>0</v>
      </c>
      <c r="BJ269" s="16" t="s">
        <v>8</v>
      </c>
      <c r="BK269" s="194">
        <f t="shared" ref="BK269:BK277" si="9">ROUND(I269*H269,0)</f>
        <v>0</v>
      </c>
      <c r="BL269" s="16" t="s">
        <v>218</v>
      </c>
      <c r="BM269" s="193" t="s">
        <v>467</v>
      </c>
    </row>
    <row r="270" spans="1:65" s="2" customFormat="1" ht="16.5" customHeight="1">
      <c r="A270" s="33"/>
      <c r="B270" s="34"/>
      <c r="C270" s="181" t="s">
        <v>468</v>
      </c>
      <c r="D270" s="181" t="s">
        <v>133</v>
      </c>
      <c r="E270" s="182" t="s">
        <v>469</v>
      </c>
      <c r="F270" s="183" t="s">
        <v>470</v>
      </c>
      <c r="G270" s="184" t="s">
        <v>207</v>
      </c>
      <c r="H270" s="185">
        <v>1.3</v>
      </c>
      <c r="I270" s="186"/>
      <c r="J270" s="187">
        <f t="shared" si="0"/>
        <v>0</v>
      </c>
      <c r="K270" s="188"/>
      <c r="L270" s="38"/>
      <c r="M270" s="189" t="s">
        <v>1</v>
      </c>
      <c r="N270" s="190" t="s">
        <v>42</v>
      </c>
      <c r="O270" s="70"/>
      <c r="P270" s="191">
        <f t="shared" si="1"/>
        <v>0</v>
      </c>
      <c r="Q270" s="191">
        <v>4.0999999999999999E-4</v>
      </c>
      <c r="R270" s="191">
        <f t="shared" si="2"/>
        <v>5.3300000000000005E-4</v>
      </c>
      <c r="S270" s="191">
        <v>0</v>
      </c>
      <c r="T270" s="192">
        <f t="shared" si="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3" t="s">
        <v>218</v>
      </c>
      <c r="AT270" s="193" t="s">
        <v>133</v>
      </c>
      <c r="AU270" s="193" t="s">
        <v>83</v>
      </c>
      <c r="AY270" s="16" t="s">
        <v>131</v>
      </c>
      <c r="BE270" s="194">
        <f t="shared" si="4"/>
        <v>0</v>
      </c>
      <c r="BF270" s="194">
        <f t="shared" si="5"/>
        <v>0</v>
      </c>
      <c r="BG270" s="194">
        <f t="shared" si="6"/>
        <v>0</v>
      </c>
      <c r="BH270" s="194">
        <f t="shared" si="7"/>
        <v>0</v>
      </c>
      <c r="BI270" s="194">
        <f t="shared" si="8"/>
        <v>0</v>
      </c>
      <c r="BJ270" s="16" t="s">
        <v>8</v>
      </c>
      <c r="BK270" s="194">
        <f t="shared" si="9"/>
        <v>0</v>
      </c>
      <c r="BL270" s="16" t="s">
        <v>218</v>
      </c>
      <c r="BM270" s="193" t="s">
        <v>471</v>
      </c>
    </row>
    <row r="271" spans="1:65" s="2" customFormat="1" ht="16.5" customHeight="1">
      <c r="A271" s="33"/>
      <c r="B271" s="34"/>
      <c r="C271" s="181" t="s">
        <v>472</v>
      </c>
      <c r="D271" s="181" t="s">
        <v>133</v>
      </c>
      <c r="E271" s="182" t="s">
        <v>473</v>
      </c>
      <c r="F271" s="183" t="s">
        <v>474</v>
      </c>
      <c r="G271" s="184" t="s">
        <v>207</v>
      </c>
      <c r="H271" s="185">
        <v>2.2000000000000002</v>
      </c>
      <c r="I271" s="186"/>
      <c r="J271" s="187">
        <f t="shared" si="0"/>
        <v>0</v>
      </c>
      <c r="K271" s="188"/>
      <c r="L271" s="38"/>
      <c r="M271" s="189" t="s">
        <v>1</v>
      </c>
      <c r="N271" s="190" t="s">
        <v>42</v>
      </c>
      <c r="O271" s="70"/>
      <c r="P271" s="191">
        <f t="shared" si="1"/>
        <v>0</v>
      </c>
      <c r="Q271" s="191">
        <v>4.8000000000000001E-4</v>
      </c>
      <c r="R271" s="191">
        <f t="shared" si="2"/>
        <v>1.0560000000000001E-3</v>
      </c>
      <c r="S271" s="191">
        <v>0</v>
      </c>
      <c r="T271" s="192">
        <f t="shared" si="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3" t="s">
        <v>218</v>
      </c>
      <c r="AT271" s="193" t="s">
        <v>133</v>
      </c>
      <c r="AU271" s="193" t="s">
        <v>83</v>
      </c>
      <c r="AY271" s="16" t="s">
        <v>131</v>
      </c>
      <c r="BE271" s="194">
        <f t="shared" si="4"/>
        <v>0</v>
      </c>
      <c r="BF271" s="194">
        <f t="shared" si="5"/>
        <v>0</v>
      </c>
      <c r="BG271" s="194">
        <f t="shared" si="6"/>
        <v>0</v>
      </c>
      <c r="BH271" s="194">
        <f t="shared" si="7"/>
        <v>0</v>
      </c>
      <c r="BI271" s="194">
        <f t="shared" si="8"/>
        <v>0</v>
      </c>
      <c r="BJ271" s="16" t="s">
        <v>8</v>
      </c>
      <c r="BK271" s="194">
        <f t="shared" si="9"/>
        <v>0</v>
      </c>
      <c r="BL271" s="16" t="s">
        <v>218</v>
      </c>
      <c r="BM271" s="193" t="s">
        <v>475</v>
      </c>
    </row>
    <row r="272" spans="1:65" s="2" customFormat="1" ht="16.5" customHeight="1">
      <c r="A272" s="33"/>
      <c r="B272" s="34"/>
      <c r="C272" s="181" t="s">
        <v>476</v>
      </c>
      <c r="D272" s="181" t="s">
        <v>133</v>
      </c>
      <c r="E272" s="182" t="s">
        <v>477</v>
      </c>
      <c r="F272" s="183" t="s">
        <v>478</v>
      </c>
      <c r="G272" s="184" t="s">
        <v>207</v>
      </c>
      <c r="H272" s="185">
        <v>1.3</v>
      </c>
      <c r="I272" s="186"/>
      <c r="J272" s="187">
        <f t="shared" si="0"/>
        <v>0</v>
      </c>
      <c r="K272" s="188"/>
      <c r="L272" s="38"/>
      <c r="M272" s="189" t="s">
        <v>1</v>
      </c>
      <c r="N272" s="190" t="s">
        <v>42</v>
      </c>
      <c r="O272" s="70"/>
      <c r="P272" s="191">
        <f t="shared" si="1"/>
        <v>0</v>
      </c>
      <c r="Q272" s="191">
        <v>2.2399999999999998E-3</v>
      </c>
      <c r="R272" s="191">
        <f t="shared" si="2"/>
        <v>2.9119999999999997E-3</v>
      </c>
      <c r="S272" s="191">
        <v>0</v>
      </c>
      <c r="T272" s="192">
        <f t="shared" si="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3" t="s">
        <v>218</v>
      </c>
      <c r="AT272" s="193" t="s">
        <v>133</v>
      </c>
      <c r="AU272" s="193" t="s">
        <v>83</v>
      </c>
      <c r="AY272" s="16" t="s">
        <v>131</v>
      </c>
      <c r="BE272" s="194">
        <f t="shared" si="4"/>
        <v>0</v>
      </c>
      <c r="BF272" s="194">
        <f t="shared" si="5"/>
        <v>0</v>
      </c>
      <c r="BG272" s="194">
        <f t="shared" si="6"/>
        <v>0</v>
      </c>
      <c r="BH272" s="194">
        <f t="shared" si="7"/>
        <v>0</v>
      </c>
      <c r="BI272" s="194">
        <f t="shared" si="8"/>
        <v>0</v>
      </c>
      <c r="BJ272" s="16" t="s">
        <v>8</v>
      </c>
      <c r="BK272" s="194">
        <f t="shared" si="9"/>
        <v>0</v>
      </c>
      <c r="BL272" s="16" t="s">
        <v>218</v>
      </c>
      <c r="BM272" s="193" t="s">
        <v>479</v>
      </c>
    </row>
    <row r="273" spans="1:65" s="2" customFormat="1" ht="16.5" customHeight="1">
      <c r="A273" s="33"/>
      <c r="B273" s="34"/>
      <c r="C273" s="181" t="s">
        <v>480</v>
      </c>
      <c r="D273" s="181" t="s">
        <v>133</v>
      </c>
      <c r="E273" s="182" t="s">
        <v>481</v>
      </c>
      <c r="F273" s="183" t="s">
        <v>482</v>
      </c>
      <c r="G273" s="184" t="s">
        <v>335</v>
      </c>
      <c r="H273" s="185">
        <v>4</v>
      </c>
      <c r="I273" s="186"/>
      <c r="J273" s="187">
        <f t="shared" si="0"/>
        <v>0</v>
      </c>
      <c r="K273" s="188"/>
      <c r="L273" s="38"/>
      <c r="M273" s="189" t="s">
        <v>1</v>
      </c>
      <c r="N273" s="190" t="s">
        <v>42</v>
      </c>
      <c r="O273" s="70"/>
      <c r="P273" s="191">
        <f t="shared" si="1"/>
        <v>0</v>
      </c>
      <c r="Q273" s="191">
        <v>0</v>
      </c>
      <c r="R273" s="191">
        <f t="shared" si="2"/>
        <v>0</v>
      </c>
      <c r="S273" s="191">
        <v>0</v>
      </c>
      <c r="T273" s="192">
        <f t="shared" si="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3" t="s">
        <v>218</v>
      </c>
      <c r="AT273" s="193" t="s">
        <v>133</v>
      </c>
      <c r="AU273" s="193" t="s">
        <v>83</v>
      </c>
      <c r="AY273" s="16" t="s">
        <v>131</v>
      </c>
      <c r="BE273" s="194">
        <f t="shared" si="4"/>
        <v>0</v>
      </c>
      <c r="BF273" s="194">
        <f t="shared" si="5"/>
        <v>0</v>
      </c>
      <c r="BG273" s="194">
        <f t="shared" si="6"/>
        <v>0</v>
      </c>
      <c r="BH273" s="194">
        <f t="shared" si="7"/>
        <v>0</v>
      </c>
      <c r="BI273" s="194">
        <f t="shared" si="8"/>
        <v>0</v>
      </c>
      <c r="BJ273" s="16" t="s">
        <v>8</v>
      </c>
      <c r="BK273" s="194">
        <f t="shared" si="9"/>
        <v>0</v>
      </c>
      <c r="BL273" s="16" t="s">
        <v>218</v>
      </c>
      <c r="BM273" s="193" t="s">
        <v>483</v>
      </c>
    </row>
    <row r="274" spans="1:65" s="2" customFormat="1" ht="16.5" customHeight="1">
      <c r="A274" s="33"/>
      <c r="B274" s="34"/>
      <c r="C274" s="181" t="s">
        <v>484</v>
      </c>
      <c r="D274" s="181" t="s">
        <v>133</v>
      </c>
      <c r="E274" s="182" t="s">
        <v>485</v>
      </c>
      <c r="F274" s="183" t="s">
        <v>486</v>
      </c>
      <c r="G274" s="184" t="s">
        <v>335</v>
      </c>
      <c r="H274" s="185">
        <v>3</v>
      </c>
      <c r="I274" s="186"/>
      <c r="J274" s="187">
        <f t="shared" si="0"/>
        <v>0</v>
      </c>
      <c r="K274" s="188"/>
      <c r="L274" s="38"/>
      <c r="M274" s="189" t="s">
        <v>1</v>
      </c>
      <c r="N274" s="190" t="s">
        <v>42</v>
      </c>
      <c r="O274" s="70"/>
      <c r="P274" s="191">
        <f t="shared" si="1"/>
        <v>0</v>
      </c>
      <c r="Q274" s="191">
        <v>0</v>
      </c>
      <c r="R274" s="191">
        <f t="shared" si="2"/>
        <v>0</v>
      </c>
      <c r="S274" s="191">
        <v>0</v>
      </c>
      <c r="T274" s="192">
        <f t="shared" si="3"/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3" t="s">
        <v>218</v>
      </c>
      <c r="AT274" s="193" t="s">
        <v>133</v>
      </c>
      <c r="AU274" s="193" t="s">
        <v>83</v>
      </c>
      <c r="AY274" s="16" t="s">
        <v>131</v>
      </c>
      <c r="BE274" s="194">
        <f t="shared" si="4"/>
        <v>0</v>
      </c>
      <c r="BF274" s="194">
        <f t="shared" si="5"/>
        <v>0</v>
      </c>
      <c r="BG274" s="194">
        <f t="shared" si="6"/>
        <v>0</v>
      </c>
      <c r="BH274" s="194">
        <f t="shared" si="7"/>
        <v>0</v>
      </c>
      <c r="BI274" s="194">
        <f t="shared" si="8"/>
        <v>0</v>
      </c>
      <c r="BJ274" s="16" t="s">
        <v>8</v>
      </c>
      <c r="BK274" s="194">
        <f t="shared" si="9"/>
        <v>0</v>
      </c>
      <c r="BL274" s="16" t="s">
        <v>218</v>
      </c>
      <c r="BM274" s="193" t="s">
        <v>487</v>
      </c>
    </row>
    <row r="275" spans="1:65" s="2" customFormat="1" ht="21.75" customHeight="1">
      <c r="A275" s="33"/>
      <c r="B275" s="34"/>
      <c r="C275" s="181" t="s">
        <v>488</v>
      </c>
      <c r="D275" s="181" t="s">
        <v>133</v>
      </c>
      <c r="E275" s="182" t="s">
        <v>489</v>
      </c>
      <c r="F275" s="183" t="s">
        <v>490</v>
      </c>
      <c r="G275" s="184" t="s">
        <v>335</v>
      </c>
      <c r="H275" s="185">
        <v>7</v>
      </c>
      <c r="I275" s="186"/>
      <c r="J275" s="187">
        <f t="shared" si="0"/>
        <v>0</v>
      </c>
      <c r="K275" s="188"/>
      <c r="L275" s="38"/>
      <c r="M275" s="189" t="s">
        <v>1</v>
      </c>
      <c r="N275" s="190" t="s">
        <v>42</v>
      </c>
      <c r="O275" s="70"/>
      <c r="P275" s="191">
        <f t="shared" si="1"/>
        <v>0</v>
      </c>
      <c r="Q275" s="191">
        <v>0</v>
      </c>
      <c r="R275" s="191">
        <f t="shared" si="2"/>
        <v>0</v>
      </c>
      <c r="S275" s="191">
        <v>0</v>
      </c>
      <c r="T275" s="192">
        <f t="shared" si="3"/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3" t="s">
        <v>218</v>
      </c>
      <c r="AT275" s="193" t="s">
        <v>133</v>
      </c>
      <c r="AU275" s="193" t="s">
        <v>83</v>
      </c>
      <c r="AY275" s="16" t="s">
        <v>131</v>
      </c>
      <c r="BE275" s="194">
        <f t="shared" si="4"/>
        <v>0</v>
      </c>
      <c r="BF275" s="194">
        <f t="shared" si="5"/>
        <v>0</v>
      </c>
      <c r="BG275" s="194">
        <f t="shared" si="6"/>
        <v>0</v>
      </c>
      <c r="BH275" s="194">
        <f t="shared" si="7"/>
        <v>0</v>
      </c>
      <c r="BI275" s="194">
        <f t="shared" si="8"/>
        <v>0</v>
      </c>
      <c r="BJ275" s="16" t="s">
        <v>8</v>
      </c>
      <c r="BK275" s="194">
        <f t="shared" si="9"/>
        <v>0</v>
      </c>
      <c r="BL275" s="16" t="s">
        <v>218</v>
      </c>
      <c r="BM275" s="193" t="s">
        <v>491</v>
      </c>
    </row>
    <row r="276" spans="1:65" s="2" customFormat="1" ht="24.2" customHeight="1">
      <c r="A276" s="33"/>
      <c r="B276" s="34"/>
      <c r="C276" s="181" t="s">
        <v>492</v>
      </c>
      <c r="D276" s="181" t="s">
        <v>133</v>
      </c>
      <c r="E276" s="182" t="s">
        <v>493</v>
      </c>
      <c r="F276" s="183" t="s">
        <v>494</v>
      </c>
      <c r="G276" s="184" t="s">
        <v>335</v>
      </c>
      <c r="H276" s="185">
        <v>1</v>
      </c>
      <c r="I276" s="186"/>
      <c r="J276" s="187">
        <f t="shared" si="0"/>
        <v>0</v>
      </c>
      <c r="K276" s="188"/>
      <c r="L276" s="38"/>
      <c r="M276" s="189" t="s">
        <v>1</v>
      </c>
      <c r="N276" s="190" t="s">
        <v>42</v>
      </c>
      <c r="O276" s="70"/>
      <c r="P276" s="191">
        <f t="shared" si="1"/>
        <v>0</v>
      </c>
      <c r="Q276" s="191">
        <v>1.7000000000000001E-4</v>
      </c>
      <c r="R276" s="191">
        <f t="shared" si="2"/>
        <v>1.7000000000000001E-4</v>
      </c>
      <c r="S276" s="191">
        <v>0</v>
      </c>
      <c r="T276" s="192">
        <f t="shared" si="3"/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3" t="s">
        <v>218</v>
      </c>
      <c r="AT276" s="193" t="s">
        <v>133</v>
      </c>
      <c r="AU276" s="193" t="s">
        <v>83</v>
      </c>
      <c r="AY276" s="16" t="s">
        <v>131</v>
      </c>
      <c r="BE276" s="194">
        <f t="shared" si="4"/>
        <v>0</v>
      </c>
      <c r="BF276" s="194">
        <f t="shared" si="5"/>
        <v>0</v>
      </c>
      <c r="BG276" s="194">
        <f t="shared" si="6"/>
        <v>0</v>
      </c>
      <c r="BH276" s="194">
        <f t="shared" si="7"/>
        <v>0</v>
      </c>
      <c r="BI276" s="194">
        <f t="shared" si="8"/>
        <v>0</v>
      </c>
      <c r="BJ276" s="16" t="s">
        <v>8</v>
      </c>
      <c r="BK276" s="194">
        <f t="shared" si="9"/>
        <v>0</v>
      </c>
      <c r="BL276" s="16" t="s">
        <v>218</v>
      </c>
      <c r="BM276" s="193" t="s">
        <v>495</v>
      </c>
    </row>
    <row r="277" spans="1:65" s="2" customFormat="1" ht="21.75" customHeight="1">
      <c r="A277" s="33"/>
      <c r="B277" s="34"/>
      <c r="C277" s="181" t="s">
        <v>496</v>
      </c>
      <c r="D277" s="181" t="s">
        <v>133</v>
      </c>
      <c r="E277" s="182" t="s">
        <v>497</v>
      </c>
      <c r="F277" s="183" t="s">
        <v>498</v>
      </c>
      <c r="G277" s="184" t="s">
        <v>207</v>
      </c>
      <c r="H277" s="185">
        <v>4.8</v>
      </c>
      <c r="I277" s="186"/>
      <c r="J277" s="187">
        <f t="shared" si="0"/>
        <v>0</v>
      </c>
      <c r="K277" s="188"/>
      <c r="L277" s="38"/>
      <c r="M277" s="189" t="s">
        <v>1</v>
      </c>
      <c r="N277" s="190" t="s">
        <v>42</v>
      </c>
      <c r="O277" s="70"/>
      <c r="P277" s="191">
        <f t="shared" si="1"/>
        <v>0</v>
      </c>
      <c r="Q277" s="191">
        <v>0</v>
      </c>
      <c r="R277" s="191">
        <f t="shared" si="2"/>
        <v>0</v>
      </c>
      <c r="S277" s="191">
        <v>0</v>
      </c>
      <c r="T277" s="192">
        <f t="shared" si="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3" t="s">
        <v>218</v>
      </c>
      <c r="AT277" s="193" t="s">
        <v>133</v>
      </c>
      <c r="AU277" s="193" t="s">
        <v>83</v>
      </c>
      <c r="AY277" s="16" t="s">
        <v>131</v>
      </c>
      <c r="BE277" s="194">
        <f t="shared" si="4"/>
        <v>0</v>
      </c>
      <c r="BF277" s="194">
        <f t="shared" si="5"/>
        <v>0</v>
      </c>
      <c r="BG277" s="194">
        <f t="shared" si="6"/>
        <v>0</v>
      </c>
      <c r="BH277" s="194">
        <f t="shared" si="7"/>
        <v>0</v>
      </c>
      <c r="BI277" s="194">
        <f t="shared" si="8"/>
        <v>0</v>
      </c>
      <c r="BJ277" s="16" t="s">
        <v>8</v>
      </c>
      <c r="BK277" s="194">
        <f t="shared" si="9"/>
        <v>0</v>
      </c>
      <c r="BL277" s="16" t="s">
        <v>218</v>
      </c>
      <c r="BM277" s="193" t="s">
        <v>499</v>
      </c>
    </row>
    <row r="278" spans="1:65" s="13" customFormat="1" ht="11.25">
      <c r="B278" s="195"/>
      <c r="C278" s="196"/>
      <c r="D278" s="197" t="s">
        <v>139</v>
      </c>
      <c r="E278" s="198" t="s">
        <v>1</v>
      </c>
      <c r="F278" s="199" t="s">
        <v>500</v>
      </c>
      <c r="G278" s="196"/>
      <c r="H278" s="200">
        <v>4.8</v>
      </c>
      <c r="I278" s="201"/>
      <c r="J278" s="196"/>
      <c r="K278" s="196"/>
      <c r="L278" s="202"/>
      <c r="M278" s="203"/>
      <c r="N278" s="204"/>
      <c r="O278" s="204"/>
      <c r="P278" s="204"/>
      <c r="Q278" s="204"/>
      <c r="R278" s="204"/>
      <c r="S278" s="204"/>
      <c r="T278" s="205"/>
      <c r="AT278" s="206" t="s">
        <v>139</v>
      </c>
      <c r="AU278" s="206" t="s">
        <v>83</v>
      </c>
      <c r="AV278" s="13" t="s">
        <v>83</v>
      </c>
      <c r="AW278" s="13" t="s">
        <v>33</v>
      </c>
      <c r="AX278" s="13" t="s">
        <v>77</v>
      </c>
      <c r="AY278" s="206" t="s">
        <v>131</v>
      </c>
    </row>
    <row r="279" spans="1:65" s="2" customFormat="1" ht="21.75" customHeight="1">
      <c r="A279" s="33"/>
      <c r="B279" s="34"/>
      <c r="C279" s="181" t="s">
        <v>501</v>
      </c>
      <c r="D279" s="181" t="s">
        <v>133</v>
      </c>
      <c r="E279" s="182" t="s">
        <v>502</v>
      </c>
      <c r="F279" s="183" t="s">
        <v>503</v>
      </c>
      <c r="G279" s="184" t="s">
        <v>504</v>
      </c>
      <c r="H279" s="185">
        <v>1</v>
      </c>
      <c r="I279" s="186"/>
      <c r="J279" s="187">
        <f>ROUND(I279*H279,0)</f>
        <v>0</v>
      </c>
      <c r="K279" s="188"/>
      <c r="L279" s="38"/>
      <c r="M279" s="189" t="s">
        <v>1</v>
      </c>
      <c r="N279" s="190" t="s">
        <v>42</v>
      </c>
      <c r="O279" s="70"/>
      <c r="P279" s="191">
        <f>O279*H279</f>
        <v>0</v>
      </c>
      <c r="Q279" s="191">
        <v>0</v>
      </c>
      <c r="R279" s="191">
        <f>Q279*H279</f>
        <v>0</v>
      </c>
      <c r="S279" s="191">
        <v>0</v>
      </c>
      <c r="T279" s="19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3" t="s">
        <v>218</v>
      </c>
      <c r="AT279" s="193" t="s">
        <v>133</v>
      </c>
      <c r="AU279" s="193" t="s">
        <v>83</v>
      </c>
      <c r="AY279" s="16" t="s">
        <v>131</v>
      </c>
      <c r="BE279" s="194">
        <f>IF(N279="základní",J279,0)</f>
        <v>0</v>
      </c>
      <c r="BF279" s="194">
        <f>IF(N279="snížená",J279,0)</f>
        <v>0</v>
      </c>
      <c r="BG279" s="194">
        <f>IF(N279="zákl. přenesená",J279,0)</f>
        <v>0</v>
      </c>
      <c r="BH279" s="194">
        <f>IF(N279="sníž. přenesená",J279,0)</f>
        <v>0</v>
      </c>
      <c r="BI279" s="194">
        <f>IF(N279="nulová",J279,0)</f>
        <v>0</v>
      </c>
      <c r="BJ279" s="16" t="s">
        <v>8</v>
      </c>
      <c r="BK279" s="194">
        <f>ROUND(I279*H279,0)</f>
        <v>0</v>
      </c>
      <c r="BL279" s="16" t="s">
        <v>218</v>
      </c>
      <c r="BM279" s="193" t="s">
        <v>505</v>
      </c>
    </row>
    <row r="280" spans="1:65" s="2" customFormat="1" ht="24.2" customHeight="1">
      <c r="A280" s="33"/>
      <c r="B280" s="34"/>
      <c r="C280" s="181" t="s">
        <v>506</v>
      </c>
      <c r="D280" s="181" t="s">
        <v>133</v>
      </c>
      <c r="E280" s="182" t="s">
        <v>507</v>
      </c>
      <c r="F280" s="183" t="s">
        <v>508</v>
      </c>
      <c r="G280" s="184" t="s">
        <v>156</v>
      </c>
      <c r="H280" s="185">
        <v>6.0000000000000001E-3</v>
      </c>
      <c r="I280" s="186"/>
      <c r="J280" s="187">
        <f>ROUND(I280*H280,0)</f>
        <v>0</v>
      </c>
      <c r="K280" s="188"/>
      <c r="L280" s="38"/>
      <c r="M280" s="189" t="s">
        <v>1</v>
      </c>
      <c r="N280" s="190" t="s">
        <v>42</v>
      </c>
      <c r="O280" s="70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3" t="s">
        <v>218</v>
      </c>
      <c r="AT280" s="193" t="s">
        <v>133</v>
      </c>
      <c r="AU280" s="193" t="s">
        <v>83</v>
      </c>
      <c r="AY280" s="16" t="s">
        <v>131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6" t="s">
        <v>8</v>
      </c>
      <c r="BK280" s="194">
        <f>ROUND(I280*H280,0)</f>
        <v>0</v>
      </c>
      <c r="BL280" s="16" t="s">
        <v>218</v>
      </c>
      <c r="BM280" s="193" t="s">
        <v>509</v>
      </c>
    </row>
    <row r="281" spans="1:65" s="2" customFormat="1" ht="24.2" customHeight="1">
      <c r="A281" s="33"/>
      <c r="B281" s="34"/>
      <c r="C281" s="181" t="s">
        <v>510</v>
      </c>
      <c r="D281" s="181" t="s">
        <v>133</v>
      </c>
      <c r="E281" s="182" t="s">
        <v>511</v>
      </c>
      <c r="F281" s="183" t="s">
        <v>512</v>
      </c>
      <c r="G281" s="184" t="s">
        <v>156</v>
      </c>
      <c r="H281" s="185">
        <v>6.0000000000000001E-3</v>
      </c>
      <c r="I281" s="186"/>
      <c r="J281" s="187">
        <f>ROUND(I281*H281,0)</f>
        <v>0</v>
      </c>
      <c r="K281" s="188"/>
      <c r="L281" s="38"/>
      <c r="M281" s="189" t="s">
        <v>1</v>
      </c>
      <c r="N281" s="190" t="s">
        <v>42</v>
      </c>
      <c r="O281" s="70"/>
      <c r="P281" s="191">
        <f>O281*H281</f>
        <v>0</v>
      </c>
      <c r="Q281" s="191">
        <v>0</v>
      </c>
      <c r="R281" s="191">
        <f>Q281*H281</f>
        <v>0</v>
      </c>
      <c r="S281" s="191">
        <v>0</v>
      </c>
      <c r="T281" s="19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3" t="s">
        <v>218</v>
      </c>
      <c r="AT281" s="193" t="s">
        <v>133</v>
      </c>
      <c r="AU281" s="193" t="s">
        <v>83</v>
      </c>
      <c r="AY281" s="16" t="s">
        <v>131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16" t="s">
        <v>8</v>
      </c>
      <c r="BK281" s="194">
        <f>ROUND(I281*H281,0)</f>
        <v>0</v>
      </c>
      <c r="BL281" s="16" t="s">
        <v>218</v>
      </c>
      <c r="BM281" s="193" t="s">
        <v>513</v>
      </c>
    </row>
    <row r="282" spans="1:65" s="12" customFormat="1" ht="22.9" customHeight="1">
      <c r="B282" s="165"/>
      <c r="C282" s="166"/>
      <c r="D282" s="167" t="s">
        <v>76</v>
      </c>
      <c r="E282" s="179" t="s">
        <v>514</v>
      </c>
      <c r="F282" s="179" t="s">
        <v>515</v>
      </c>
      <c r="G282" s="166"/>
      <c r="H282" s="166"/>
      <c r="I282" s="169"/>
      <c r="J282" s="180">
        <f>BK282</f>
        <v>0</v>
      </c>
      <c r="K282" s="166"/>
      <c r="L282" s="171"/>
      <c r="M282" s="172"/>
      <c r="N282" s="173"/>
      <c r="O282" s="173"/>
      <c r="P282" s="174">
        <f>SUM(P283:P301)</f>
        <v>0</v>
      </c>
      <c r="Q282" s="173"/>
      <c r="R282" s="174">
        <f>SUM(R283:R301)</f>
        <v>4.5765E-2</v>
      </c>
      <c r="S282" s="173"/>
      <c r="T282" s="175">
        <f>SUM(T283:T301)</f>
        <v>0</v>
      </c>
      <c r="AR282" s="176" t="s">
        <v>83</v>
      </c>
      <c r="AT282" s="177" t="s">
        <v>76</v>
      </c>
      <c r="AU282" s="177" t="s">
        <v>8</v>
      </c>
      <c r="AY282" s="176" t="s">
        <v>131</v>
      </c>
      <c r="BK282" s="178">
        <f>SUM(BK283:BK301)</f>
        <v>0</v>
      </c>
    </row>
    <row r="283" spans="1:65" s="2" customFormat="1" ht="24.2" customHeight="1">
      <c r="A283" s="33"/>
      <c r="B283" s="34"/>
      <c r="C283" s="181" t="s">
        <v>516</v>
      </c>
      <c r="D283" s="181" t="s">
        <v>133</v>
      </c>
      <c r="E283" s="182" t="s">
        <v>517</v>
      </c>
      <c r="F283" s="183" t="s">
        <v>518</v>
      </c>
      <c r="G283" s="184" t="s">
        <v>207</v>
      </c>
      <c r="H283" s="185">
        <v>2.5</v>
      </c>
      <c r="I283" s="186"/>
      <c r="J283" s="187">
        <f>ROUND(I283*H283,0)</f>
        <v>0</v>
      </c>
      <c r="K283" s="188"/>
      <c r="L283" s="38"/>
      <c r="M283" s="189" t="s">
        <v>1</v>
      </c>
      <c r="N283" s="190" t="s">
        <v>42</v>
      </c>
      <c r="O283" s="70"/>
      <c r="P283" s="191">
        <f>O283*H283</f>
        <v>0</v>
      </c>
      <c r="Q283" s="191">
        <v>7.2999999999999996E-4</v>
      </c>
      <c r="R283" s="191">
        <f>Q283*H283</f>
        <v>1.8249999999999998E-3</v>
      </c>
      <c r="S283" s="191">
        <v>0</v>
      </c>
      <c r="T283" s="19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3" t="s">
        <v>218</v>
      </c>
      <c r="AT283" s="193" t="s">
        <v>133</v>
      </c>
      <c r="AU283" s="193" t="s">
        <v>83</v>
      </c>
      <c r="AY283" s="16" t="s">
        <v>131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6" t="s">
        <v>8</v>
      </c>
      <c r="BK283" s="194">
        <f>ROUND(I283*H283,0)</f>
        <v>0</v>
      </c>
      <c r="BL283" s="16" t="s">
        <v>218</v>
      </c>
      <c r="BM283" s="193" t="s">
        <v>519</v>
      </c>
    </row>
    <row r="284" spans="1:65" s="2" customFormat="1" ht="24.2" customHeight="1">
      <c r="A284" s="33"/>
      <c r="B284" s="34"/>
      <c r="C284" s="181" t="s">
        <v>520</v>
      </c>
      <c r="D284" s="181" t="s">
        <v>133</v>
      </c>
      <c r="E284" s="182" t="s">
        <v>521</v>
      </c>
      <c r="F284" s="183" t="s">
        <v>522</v>
      </c>
      <c r="G284" s="184" t="s">
        <v>207</v>
      </c>
      <c r="H284" s="185">
        <v>18.5</v>
      </c>
      <c r="I284" s="186"/>
      <c r="J284" s="187">
        <f>ROUND(I284*H284,0)</f>
        <v>0</v>
      </c>
      <c r="K284" s="188"/>
      <c r="L284" s="38"/>
      <c r="M284" s="189" t="s">
        <v>1</v>
      </c>
      <c r="N284" s="190" t="s">
        <v>42</v>
      </c>
      <c r="O284" s="70"/>
      <c r="P284" s="191">
        <f>O284*H284</f>
        <v>0</v>
      </c>
      <c r="Q284" s="191">
        <v>9.7999999999999997E-4</v>
      </c>
      <c r="R284" s="191">
        <f>Q284*H284</f>
        <v>1.813E-2</v>
      </c>
      <c r="S284" s="191">
        <v>0</v>
      </c>
      <c r="T284" s="19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3" t="s">
        <v>218</v>
      </c>
      <c r="AT284" s="193" t="s">
        <v>133</v>
      </c>
      <c r="AU284" s="193" t="s">
        <v>83</v>
      </c>
      <c r="AY284" s="16" t="s">
        <v>131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6" t="s">
        <v>8</v>
      </c>
      <c r="BK284" s="194">
        <f>ROUND(I284*H284,0)</f>
        <v>0</v>
      </c>
      <c r="BL284" s="16" t="s">
        <v>218</v>
      </c>
      <c r="BM284" s="193" t="s">
        <v>523</v>
      </c>
    </row>
    <row r="285" spans="1:65" s="2" customFormat="1" ht="24.2" customHeight="1">
      <c r="A285" s="33"/>
      <c r="B285" s="34"/>
      <c r="C285" s="181" t="s">
        <v>524</v>
      </c>
      <c r="D285" s="181" t="s">
        <v>133</v>
      </c>
      <c r="E285" s="182" t="s">
        <v>525</v>
      </c>
      <c r="F285" s="183" t="s">
        <v>526</v>
      </c>
      <c r="G285" s="184" t="s">
        <v>207</v>
      </c>
      <c r="H285" s="185">
        <v>11</v>
      </c>
      <c r="I285" s="186"/>
      <c r="J285" s="187">
        <f>ROUND(I285*H285,0)</f>
        <v>0</v>
      </c>
      <c r="K285" s="188"/>
      <c r="L285" s="38"/>
      <c r="M285" s="189" t="s">
        <v>1</v>
      </c>
      <c r="N285" s="190" t="s">
        <v>42</v>
      </c>
      <c r="O285" s="70"/>
      <c r="P285" s="191">
        <f>O285*H285</f>
        <v>0</v>
      </c>
      <c r="Q285" s="191">
        <v>1.2999999999999999E-3</v>
      </c>
      <c r="R285" s="191">
        <f>Q285*H285</f>
        <v>1.43E-2</v>
      </c>
      <c r="S285" s="191">
        <v>0</v>
      </c>
      <c r="T285" s="19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3" t="s">
        <v>218</v>
      </c>
      <c r="AT285" s="193" t="s">
        <v>133</v>
      </c>
      <c r="AU285" s="193" t="s">
        <v>83</v>
      </c>
      <c r="AY285" s="16" t="s">
        <v>131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16" t="s">
        <v>8</v>
      </c>
      <c r="BK285" s="194">
        <f>ROUND(I285*H285,0)</f>
        <v>0</v>
      </c>
      <c r="BL285" s="16" t="s">
        <v>218</v>
      </c>
      <c r="BM285" s="193" t="s">
        <v>527</v>
      </c>
    </row>
    <row r="286" spans="1:65" s="2" customFormat="1" ht="37.9" customHeight="1">
      <c r="A286" s="33"/>
      <c r="B286" s="34"/>
      <c r="C286" s="181" t="s">
        <v>528</v>
      </c>
      <c r="D286" s="181" t="s">
        <v>133</v>
      </c>
      <c r="E286" s="182" t="s">
        <v>529</v>
      </c>
      <c r="F286" s="183" t="s">
        <v>530</v>
      </c>
      <c r="G286" s="184" t="s">
        <v>207</v>
      </c>
      <c r="H286" s="185">
        <v>2.5</v>
      </c>
      <c r="I286" s="186"/>
      <c r="J286" s="187">
        <f>ROUND(I286*H286,0)</f>
        <v>0</v>
      </c>
      <c r="K286" s="188"/>
      <c r="L286" s="38"/>
      <c r="M286" s="189" t="s">
        <v>1</v>
      </c>
      <c r="N286" s="190" t="s">
        <v>42</v>
      </c>
      <c r="O286" s="70"/>
      <c r="P286" s="191">
        <f>O286*H286</f>
        <v>0</v>
      </c>
      <c r="Q286" s="191">
        <v>6.9999999999999994E-5</v>
      </c>
      <c r="R286" s="191">
        <f>Q286*H286</f>
        <v>1.7499999999999997E-4</v>
      </c>
      <c r="S286" s="191">
        <v>0</v>
      </c>
      <c r="T286" s="19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3" t="s">
        <v>218</v>
      </c>
      <c r="AT286" s="193" t="s">
        <v>133</v>
      </c>
      <c r="AU286" s="193" t="s">
        <v>83</v>
      </c>
      <c r="AY286" s="16" t="s">
        <v>131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6" t="s">
        <v>8</v>
      </c>
      <c r="BK286" s="194">
        <f>ROUND(I286*H286,0)</f>
        <v>0</v>
      </c>
      <c r="BL286" s="16" t="s">
        <v>218</v>
      </c>
      <c r="BM286" s="193" t="s">
        <v>531</v>
      </c>
    </row>
    <row r="287" spans="1:65" s="2" customFormat="1" ht="37.9" customHeight="1">
      <c r="A287" s="33"/>
      <c r="B287" s="34"/>
      <c r="C287" s="181" t="s">
        <v>532</v>
      </c>
      <c r="D287" s="181" t="s">
        <v>133</v>
      </c>
      <c r="E287" s="182" t="s">
        <v>533</v>
      </c>
      <c r="F287" s="183" t="s">
        <v>534</v>
      </c>
      <c r="G287" s="184" t="s">
        <v>207</v>
      </c>
      <c r="H287" s="185">
        <v>29.5</v>
      </c>
      <c r="I287" s="186"/>
      <c r="J287" s="187">
        <f>ROUND(I287*H287,0)</f>
        <v>0</v>
      </c>
      <c r="K287" s="188"/>
      <c r="L287" s="38"/>
      <c r="M287" s="189" t="s">
        <v>1</v>
      </c>
      <c r="N287" s="190" t="s">
        <v>42</v>
      </c>
      <c r="O287" s="70"/>
      <c r="P287" s="191">
        <f>O287*H287</f>
        <v>0</v>
      </c>
      <c r="Q287" s="191">
        <v>9.0000000000000006E-5</v>
      </c>
      <c r="R287" s="191">
        <f>Q287*H287</f>
        <v>2.6550000000000002E-3</v>
      </c>
      <c r="S287" s="191">
        <v>0</v>
      </c>
      <c r="T287" s="19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3" t="s">
        <v>218</v>
      </c>
      <c r="AT287" s="193" t="s">
        <v>133</v>
      </c>
      <c r="AU287" s="193" t="s">
        <v>83</v>
      </c>
      <c r="AY287" s="16" t="s">
        <v>131</v>
      </c>
      <c r="BE287" s="194">
        <f>IF(N287="základní",J287,0)</f>
        <v>0</v>
      </c>
      <c r="BF287" s="194">
        <f>IF(N287="snížená",J287,0)</f>
        <v>0</v>
      </c>
      <c r="BG287" s="194">
        <f>IF(N287="zákl. přenesená",J287,0)</f>
        <v>0</v>
      </c>
      <c r="BH287" s="194">
        <f>IF(N287="sníž. přenesená",J287,0)</f>
        <v>0</v>
      </c>
      <c r="BI287" s="194">
        <f>IF(N287="nulová",J287,0)</f>
        <v>0</v>
      </c>
      <c r="BJ287" s="16" t="s">
        <v>8</v>
      </c>
      <c r="BK287" s="194">
        <f>ROUND(I287*H287,0)</f>
        <v>0</v>
      </c>
      <c r="BL287" s="16" t="s">
        <v>218</v>
      </c>
      <c r="BM287" s="193" t="s">
        <v>535</v>
      </c>
    </row>
    <row r="288" spans="1:65" s="13" customFormat="1" ht="11.25">
      <c r="B288" s="195"/>
      <c r="C288" s="196"/>
      <c r="D288" s="197" t="s">
        <v>139</v>
      </c>
      <c r="E288" s="198" t="s">
        <v>1</v>
      </c>
      <c r="F288" s="199" t="s">
        <v>536</v>
      </c>
      <c r="G288" s="196"/>
      <c r="H288" s="200">
        <v>29.5</v>
      </c>
      <c r="I288" s="201"/>
      <c r="J288" s="196"/>
      <c r="K288" s="196"/>
      <c r="L288" s="202"/>
      <c r="M288" s="203"/>
      <c r="N288" s="204"/>
      <c r="O288" s="204"/>
      <c r="P288" s="204"/>
      <c r="Q288" s="204"/>
      <c r="R288" s="204"/>
      <c r="S288" s="204"/>
      <c r="T288" s="205"/>
      <c r="AT288" s="206" t="s">
        <v>139</v>
      </c>
      <c r="AU288" s="206" t="s">
        <v>83</v>
      </c>
      <c r="AV288" s="13" t="s">
        <v>83</v>
      </c>
      <c r="AW288" s="13" t="s">
        <v>33</v>
      </c>
      <c r="AX288" s="13" t="s">
        <v>77</v>
      </c>
      <c r="AY288" s="206" t="s">
        <v>131</v>
      </c>
    </row>
    <row r="289" spans="1:65" s="2" customFormat="1" ht="16.5" customHeight="1">
      <c r="A289" s="33"/>
      <c r="B289" s="34"/>
      <c r="C289" s="181" t="s">
        <v>537</v>
      </c>
      <c r="D289" s="181" t="s">
        <v>133</v>
      </c>
      <c r="E289" s="182" t="s">
        <v>538</v>
      </c>
      <c r="F289" s="183" t="s">
        <v>539</v>
      </c>
      <c r="G289" s="184" t="s">
        <v>335</v>
      </c>
      <c r="H289" s="185">
        <v>21</v>
      </c>
      <c r="I289" s="186"/>
      <c r="J289" s="187">
        <f>ROUND(I289*H289,0)</f>
        <v>0</v>
      </c>
      <c r="K289" s="188"/>
      <c r="L289" s="38"/>
      <c r="M289" s="189" t="s">
        <v>1</v>
      </c>
      <c r="N289" s="190" t="s">
        <v>42</v>
      </c>
      <c r="O289" s="70"/>
      <c r="P289" s="191">
        <f>O289*H289</f>
        <v>0</v>
      </c>
      <c r="Q289" s="191">
        <v>0</v>
      </c>
      <c r="R289" s="191">
        <f>Q289*H289</f>
        <v>0</v>
      </c>
      <c r="S289" s="191">
        <v>0</v>
      </c>
      <c r="T289" s="19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93" t="s">
        <v>218</v>
      </c>
      <c r="AT289" s="193" t="s">
        <v>133</v>
      </c>
      <c r="AU289" s="193" t="s">
        <v>83</v>
      </c>
      <c r="AY289" s="16" t="s">
        <v>131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16" t="s">
        <v>8</v>
      </c>
      <c r="BK289" s="194">
        <f>ROUND(I289*H289,0)</f>
        <v>0</v>
      </c>
      <c r="BL289" s="16" t="s">
        <v>218</v>
      </c>
      <c r="BM289" s="193" t="s">
        <v>540</v>
      </c>
    </row>
    <row r="290" spans="1:65" s="13" customFormat="1" ht="11.25">
      <c r="B290" s="195"/>
      <c r="C290" s="196"/>
      <c r="D290" s="197" t="s">
        <v>139</v>
      </c>
      <c r="E290" s="198" t="s">
        <v>1</v>
      </c>
      <c r="F290" s="199" t="s">
        <v>541</v>
      </c>
      <c r="G290" s="196"/>
      <c r="H290" s="200">
        <v>6</v>
      </c>
      <c r="I290" s="201"/>
      <c r="J290" s="196"/>
      <c r="K290" s="196"/>
      <c r="L290" s="202"/>
      <c r="M290" s="203"/>
      <c r="N290" s="204"/>
      <c r="O290" s="204"/>
      <c r="P290" s="204"/>
      <c r="Q290" s="204"/>
      <c r="R290" s="204"/>
      <c r="S290" s="204"/>
      <c r="T290" s="205"/>
      <c r="AT290" s="206" t="s">
        <v>139</v>
      </c>
      <c r="AU290" s="206" t="s">
        <v>83</v>
      </c>
      <c r="AV290" s="13" t="s">
        <v>83</v>
      </c>
      <c r="AW290" s="13" t="s">
        <v>33</v>
      </c>
      <c r="AX290" s="13" t="s">
        <v>77</v>
      </c>
      <c r="AY290" s="206" t="s">
        <v>131</v>
      </c>
    </row>
    <row r="291" spans="1:65" s="13" customFormat="1" ht="11.25">
      <c r="B291" s="195"/>
      <c r="C291" s="196"/>
      <c r="D291" s="197" t="s">
        <v>139</v>
      </c>
      <c r="E291" s="198" t="s">
        <v>1</v>
      </c>
      <c r="F291" s="199" t="s">
        <v>542</v>
      </c>
      <c r="G291" s="196"/>
      <c r="H291" s="200">
        <v>1</v>
      </c>
      <c r="I291" s="201"/>
      <c r="J291" s="196"/>
      <c r="K291" s="196"/>
      <c r="L291" s="202"/>
      <c r="M291" s="203"/>
      <c r="N291" s="204"/>
      <c r="O291" s="204"/>
      <c r="P291" s="204"/>
      <c r="Q291" s="204"/>
      <c r="R291" s="204"/>
      <c r="S291" s="204"/>
      <c r="T291" s="205"/>
      <c r="AT291" s="206" t="s">
        <v>139</v>
      </c>
      <c r="AU291" s="206" t="s">
        <v>83</v>
      </c>
      <c r="AV291" s="13" t="s">
        <v>83</v>
      </c>
      <c r="AW291" s="13" t="s">
        <v>33</v>
      </c>
      <c r="AX291" s="13" t="s">
        <v>77</v>
      </c>
      <c r="AY291" s="206" t="s">
        <v>131</v>
      </c>
    </row>
    <row r="292" spans="1:65" s="13" customFormat="1" ht="11.25">
      <c r="B292" s="195"/>
      <c r="C292" s="196"/>
      <c r="D292" s="197" t="s">
        <v>139</v>
      </c>
      <c r="E292" s="198" t="s">
        <v>1</v>
      </c>
      <c r="F292" s="199" t="s">
        <v>543</v>
      </c>
      <c r="G292" s="196"/>
      <c r="H292" s="200">
        <v>2</v>
      </c>
      <c r="I292" s="201"/>
      <c r="J292" s="196"/>
      <c r="K292" s="196"/>
      <c r="L292" s="202"/>
      <c r="M292" s="203"/>
      <c r="N292" s="204"/>
      <c r="O292" s="204"/>
      <c r="P292" s="204"/>
      <c r="Q292" s="204"/>
      <c r="R292" s="204"/>
      <c r="S292" s="204"/>
      <c r="T292" s="205"/>
      <c r="AT292" s="206" t="s">
        <v>139</v>
      </c>
      <c r="AU292" s="206" t="s">
        <v>83</v>
      </c>
      <c r="AV292" s="13" t="s">
        <v>83</v>
      </c>
      <c r="AW292" s="13" t="s">
        <v>33</v>
      </c>
      <c r="AX292" s="13" t="s">
        <v>77</v>
      </c>
      <c r="AY292" s="206" t="s">
        <v>131</v>
      </c>
    </row>
    <row r="293" spans="1:65" s="13" customFormat="1" ht="11.25">
      <c r="B293" s="195"/>
      <c r="C293" s="196"/>
      <c r="D293" s="197" t="s">
        <v>139</v>
      </c>
      <c r="E293" s="198" t="s">
        <v>1</v>
      </c>
      <c r="F293" s="199" t="s">
        <v>544</v>
      </c>
      <c r="G293" s="196"/>
      <c r="H293" s="200">
        <v>12</v>
      </c>
      <c r="I293" s="201"/>
      <c r="J293" s="196"/>
      <c r="K293" s="196"/>
      <c r="L293" s="202"/>
      <c r="M293" s="203"/>
      <c r="N293" s="204"/>
      <c r="O293" s="204"/>
      <c r="P293" s="204"/>
      <c r="Q293" s="204"/>
      <c r="R293" s="204"/>
      <c r="S293" s="204"/>
      <c r="T293" s="205"/>
      <c r="AT293" s="206" t="s">
        <v>139</v>
      </c>
      <c r="AU293" s="206" t="s">
        <v>83</v>
      </c>
      <c r="AV293" s="13" t="s">
        <v>83</v>
      </c>
      <c r="AW293" s="13" t="s">
        <v>33</v>
      </c>
      <c r="AX293" s="13" t="s">
        <v>77</v>
      </c>
      <c r="AY293" s="206" t="s">
        <v>131</v>
      </c>
    </row>
    <row r="294" spans="1:65" s="2" customFormat="1" ht="16.5" customHeight="1">
      <c r="A294" s="33"/>
      <c r="B294" s="34"/>
      <c r="C294" s="181" t="s">
        <v>545</v>
      </c>
      <c r="D294" s="181" t="s">
        <v>133</v>
      </c>
      <c r="E294" s="182" t="s">
        <v>546</v>
      </c>
      <c r="F294" s="183" t="s">
        <v>547</v>
      </c>
      <c r="G294" s="184" t="s">
        <v>335</v>
      </c>
      <c r="H294" s="185">
        <v>4</v>
      </c>
      <c r="I294" s="186"/>
      <c r="J294" s="187">
        <f>ROUND(I294*H294,0)</f>
        <v>0</v>
      </c>
      <c r="K294" s="188"/>
      <c r="L294" s="38"/>
      <c r="M294" s="189" t="s">
        <v>1</v>
      </c>
      <c r="N294" s="190" t="s">
        <v>42</v>
      </c>
      <c r="O294" s="70"/>
      <c r="P294" s="191">
        <f>O294*H294</f>
        <v>0</v>
      </c>
      <c r="Q294" s="191">
        <v>5.6999999999999998E-4</v>
      </c>
      <c r="R294" s="191">
        <f>Q294*H294</f>
        <v>2.2799999999999999E-3</v>
      </c>
      <c r="S294" s="191">
        <v>0</v>
      </c>
      <c r="T294" s="19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3" t="s">
        <v>218</v>
      </c>
      <c r="AT294" s="193" t="s">
        <v>133</v>
      </c>
      <c r="AU294" s="193" t="s">
        <v>83</v>
      </c>
      <c r="AY294" s="16" t="s">
        <v>131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6" t="s">
        <v>8</v>
      </c>
      <c r="BK294" s="194">
        <f>ROUND(I294*H294,0)</f>
        <v>0</v>
      </c>
      <c r="BL294" s="16" t="s">
        <v>218</v>
      </c>
      <c r="BM294" s="193" t="s">
        <v>548</v>
      </c>
    </row>
    <row r="295" spans="1:65" s="2" customFormat="1" ht="24.2" customHeight="1">
      <c r="A295" s="33"/>
      <c r="B295" s="34"/>
      <c r="C295" s="181" t="s">
        <v>549</v>
      </c>
      <c r="D295" s="181" t="s">
        <v>133</v>
      </c>
      <c r="E295" s="182" t="s">
        <v>550</v>
      </c>
      <c r="F295" s="183" t="s">
        <v>551</v>
      </c>
      <c r="G295" s="184" t="s">
        <v>207</v>
      </c>
      <c r="H295" s="185">
        <v>32</v>
      </c>
      <c r="I295" s="186"/>
      <c r="J295" s="187">
        <f>ROUND(I295*H295,0)</f>
        <v>0</v>
      </c>
      <c r="K295" s="188"/>
      <c r="L295" s="38"/>
      <c r="M295" s="189" t="s">
        <v>1</v>
      </c>
      <c r="N295" s="190" t="s">
        <v>42</v>
      </c>
      <c r="O295" s="70"/>
      <c r="P295" s="191">
        <f>O295*H295</f>
        <v>0</v>
      </c>
      <c r="Q295" s="191">
        <v>1.9000000000000001E-4</v>
      </c>
      <c r="R295" s="191">
        <f>Q295*H295</f>
        <v>6.0800000000000003E-3</v>
      </c>
      <c r="S295" s="191">
        <v>0</v>
      </c>
      <c r="T295" s="19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3" t="s">
        <v>218</v>
      </c>
      <c r="AT295" s="193" t="s">
        <v>133</v>
      </c>
      <c r="AU295" s="193" t="s">
        <v>83</v>
      </c>
      <c r="AY295" s="16" t="s">
        <v>131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6" t="s">
        <v>8</v>
      </c>
      <c r="BK295" s="194">
        <f>ROUND(I295*H295,0)</f>
        <v>0</v>
      </c>
      <c r="BL295" s="16" t="s">
        <v>218</v>
      </c>
      <c r="BM295" s="193" t="s">
        <v>552</v>
      </c>
    </row>
    <row r="296" spans="1:65" s="13" customFormat="1" ht="11.25">
      <c r="B296" s="195"/>
      <c r="C296" s="196"/>
      <c r="D296" s="197" t="s">
        <v>139</v>
      </c>
      <c r="E296" s="198" t="s">
        <v>1</v>
      </c>
      <c r="F296" s="199" t="s">
        <v>553</v>
      </c>
      <c r="G296" s="196"/>
      <c r="H296" s="200">
        <v>32</v>
      </c>
      <c r="I296" s="201"/>
      <c r="J296" s="196"/>
      <c r="K296" s="196"/>
      <c r="L296" s="202"/>
      <c r="M296" s="203"/>
      <c r="N296" s="204"/>
      <c r="O296" s="204"/>
      <c r="P296" s="204"/>
      <c r="Q296" s="204"/>
      <c r="R296" s="204"/>
      <c r="S296" s="204"/>
      <c r="T296" s="205"/>
      <c r="AT296" s="206" t="s">
        <v>139</v>
      </c>
      <c r="AU296" s="206" t="s">
        <v>83</v>
      </c>
      <c r="AV296" s="13" t="s">
        <v>83</v>
      </c>
      <c r="AW296" s="13" t="s">
        <v>33</v>
      </c>
      <c r="AX296" s="13" t="s">
        <v>77</v>
      </c>
      <c r="AY296" s="206" t="s">
        <v>131</v>
      </c>
    </row>
    <row r="297" spans="1:65" s="2" customFormat="1" ht="21.75" customHeight="1">
      <c r="A297" s="33"/>
      <c r="B297" s="34"/>
      <c r="C297" s="181" t="s">
        <v>554</v>
      </c>
      <c r="D297" s="181" t="s">
        <v>133</v>
      </c>
      <c r="E297" s="182" t="s">
        <v>555</v>
      </c>
      <c r="F297" s="183" t="s">
        <v>556</v>
      </c>
      <c r="G297" s="184" t="s">
        <v>207</v>
      </c>
      <c r="H297" s="185">
        <v>32</v>
      </c>
      <c r="I297" s="186"/>
      <c r="J297" s="187">
        <f>ROUND(I297*H297,0)</f>
        <v>0</v>
      </c>
      <c r="K297" s="188"/>
      <c r="L297" s="38"/>
      <c r="M297" s="189" t="s">
        <v>1</v>
      </c>
      <c r="N297" s="190" t="s">
        <v>42</v>
      </c>
      <c r="O297" s="70"/>
      <c r="P297" s="191">
        <f>O297*H297</f>
        <v>0</v>
      </c>
      <c r="Q297" s="191">
        <v>1.0000000000000001E-5</v>
      </c>
      <c r="R297" s="191">
        <f>Q297*H297</f>
        <v>3.2000000000000003E-4</v>
      </c>
      <c r="S297" s="191">
        <v>0</v>
      </c>
      <c r="T297" s="19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3" t="s">
        <v>218</v>
      </c>
      <c r="AT297" s="193" t="s">
        <v>133</v>
      </c>
      <c r="AU297" s="193" t="s">
        <v>83</v>
      </c>
      <c r="AY297" s="16" t="s">
        <v>131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16" t="s">
        <v>8</v>
      </c>
      <c r="BK297" s="194">
        <f>ROUND(I297*H297,0)</f>
        <v>0</v>
      </c>
      <c r="BL297" s="16" t="s">
        <v>218</v>
      </c>
      <c r="BM297" s="193" t="s">
        <v>557</v>
      </c>
    </row>
    <row r="298" spans="1:65" s="2" customFormat="1" ht="16.5" customHeight="1">
      <c r="A298" s="33"/>
      <c r="B298" s="34"/>
      <c r="C298" s="181" t="s">
        <v>558</v>
      </c>
      <c r="D298" s="181" t="s">
        <v>133</v>
      </c>
      <c r="E298" s="182" t="s">
        <v>559</v>
      </c>
      <c r="F298" s="183" t="s">
        <v>560</v>
      </c>
      <c r="G298" s="184" t="s">
        <v>561</v>
      </c>
      <c r="H298" s="185">
        <v>1</v>
      </c>
      <c r="I298" s="186"/>
      <c r="J298" s="187">
        <f>ROUND(I298*H298,0)</f>
        <v>0</v>
      </c>
      <c r="K298" s="188"/>
      <c r="L298" s="38"/>
      <c r="M298" s="189" t="s">
        <v>1</v>
      </c>
      <c r="N298" s="190" t="s">
        <v>42</v>
      </c>
      <c r="O298" s="70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3" t="s">
        <v>218</v>
      </c>
      <c r="AT298" s="193" t="s">
        <v>133</v>
      </c>
      <c r="AU298" s="193" t="s">
        <v>83</v>
      </c>
      <c r="AY298" s="16" t="s">
        <v>131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6" t="s">
        <v>8</v>
      </c>
      <c r="BK298" s="194">
        <f>ROUND(I298*H298,0)</f>
        <v>0</v>
      </c>
      <c r="BL298" s="16" t="s">
        <v>218</v>
      </c>
      <c r="BM298" s="193" t="s">
        <v>562</v>
      </c>
    </row>
    <row r="299" spans="1:65" s="2" customFormat="1" ht="21.75" customHeight="1">
      <c r="A299" s="33"/>
      <c r="B299" s="34"/>
      <c r="C299" s="181" t="s">
        <v>563</v>
      </c>
      <c r="D299" s="181" t="s">
        <v>133</v>
      </c>
      <c r="E299" s="182" t="s">
        <v>564</v>
      </c>
      <c r="F299" s="183" t="s">
        <v>503</v>
      </c>
      <c r="G299" s="184" t="s">
        <v>504</v>
      </c>
      <c r="H299" s="185">
        <v>1</v>
      </c>
      <c r="I299" s="186"/>
      <c r="J299" s="187">
        <f>ROUND(I299*H299,0)</f>
        <v>0</v>
      </c>
      <c r="K299" s="188"/>
      <c r="L299" s="38"/>
      <c r="M299" s="189" t="s">
        <v>1</v>
      </c>
      <c r="N299" s="190" t="s">
        <v>42</v>
      </c>
      <c r="O299" s="70"/>
      <c r="P299" s="191">
        <f>O299*H299</f>
        <v>0</v>
      </c>
      <c r="Q299" s="191">
        <v>0</v>
      </c>
      <c r="R299" s="191">
        <f>Q299*H299</f>
        <v>0</v>
      </c>
      <c r="S299" s="191">
        <v>0</v>
      </c>
      <c r="T299" s="19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3" t="s">
        <v>218</v>
      </c>
      <c r="AT299" s="193" t="s">
        <v>133</v>
      </c>
      <c r="AU299" s="193" t="s">
        <v>83</v>
      </c>
      <c r="AY299" s="16" t="s">
        <v>131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6" t="s">
        <v>8</v>
      </c>
      <c r="BK299" s="194">
        <f>ROUND(I299*H299,0)</f>
        <v>0</v>
      </c>
      <c r="BL299" s="16" t="s">
        <v>218</v>
      </c>
      <c r="BM299" s="193" t="s">
        <v>565</v>
      </c>
    </row>
    <row r="300" spans="1:65" s="2" customFormat="1" ht="24.2" customHeight="1">
      <c r="A300" s="33"/>
      <c r="B300" s="34"/>
      <c r="C300" s="181" t="s">
        <v>566</v>
      </c>
      <c r="D300" s="181" t="s">
        <v>133</v>
      </c>
      <c r="E300" s="182" t="s">
        <v>567</v>
      </c>
      <c r="F300" s="183" t="s">
        <v>568</v>
      </c>
      <c r="G300" s="184" t="s">
        <v>156</v>
      </c>
      <c r="H300" s="185">
        <v>4.5999999999999999E-2</v>
      </c>
      <c r="I300" s="186"/>
      <c r="J300" s="187">
        <f>ROUND(I300*H300,0)</f>
        <v>0</v>
      </c>
      <c r="K300" s="188"/>
      <c r="L300" s="38"/>
      <c r="M300" s="189" t="s">
        <v>1</v>
      </c>
      <c r="N300" s="190" t="s">
        <v>42</v>
      </c>
      <c r="O300" s="70"/>
      <c r="P300" s="191">
        <f>O300*H300</f>
        <v>0</v>
      </c>
      <c r="Q300" s="191">
        <v>0</v>
      </c>
      <c r="R300" s="191">
        <f>Q300*H300</f>
        <v>0</v>
      </c>
      <c r="S300" s="191">
        <v>0</v>
      </c>
      <c r="T300" s="19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3" t="s">
        <v>218</v>
      </c>
      <c r="AT300" s="193" t="s">
        <v>133</v>
      </c>
      <c r="AU300" s="193" t="s">
        <v>83</v>
      </c>
      <c r="AY300" s="16" t="s">
        <v>131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6" t="s">
        <v>8</v>
      </c>
      <c r="BK300" s="194">
        <f>ROUND(I300*H300,0)</f>
        <v>0</v>
      </c>
      <c r="BL300" s="16" t="s">
        <v>218</v>
      </c>
      <c r="BM300" s="193" t="s">
        <v>569</v>
      </c>
    </row>
    <row r="301" spans="1:65" s="2" customFormat="1" ht="24.2" customHeight="1">
      <c r="A301" s="33"/>
      <c r="B301" s="34"/>
      <c r="C301" s="181" t="s">
        <v>570</v>
      </c>
      <c r="D301" s="181" t="s">
        <v>133</v>
      </c>
      <c r="E301" s="182" t="s">
        <v>571</v>
      </c>
      <c r="F301" s="183" t="s">
        <v>572</v>
      </c>
      <c r="G301" s="184" t="s">
        <v>156</v>
      </c>
      <c r="H301" s="185">
        <v>4.5999999999999999E-2</v>
      </c>
      <c r="I301" s="186"/>
      <c r="J301" s="187">
        <f>ROUND(I301*H301,0)</f>
        <v>0</v>
      </c>
      <c r="K301" s="188"/>
      <c r="L301" s="38"/>
      <c r="M301" s="189" t="s">
        <v>1</v>
      </c>
      <c r="N301" s="190" t="s">
        <v>42</v>
      </c>
      <c r="O301" s="70"/>
      <c r="P301" s="191">
        <f>O301*H301</f>
        <v>0</v>
      </c>
      <c r="Q301" s="191">
        <v>0</v>
      </c>
      <c r="R301" s="191">
        <f>Q301*H301</f>
        <v>0</v>
      </c>
      <c r="S301" s="191">
        <v>0</v>
      </c>
      <c r="T301" s="19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3" t="s">
        <v>218</v>
      </c>
      <c r="AT301" s="193" t="s">
        <v>133</v>
      </c>
      <c r="AU301" s="193" t="s">
        <v>83</v>
      </c>
      <c r="AY301" s="16" t="s">
        <v>131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16" t="s">
        <v>8</v>
      </c>
      <c r="BK301" s="194">
        <f>ROUND(I301*H301,0)</f>
        <v>0</v>
      </c>
      <c r="BL301" s="16" t="s">
        <v>218</v>
      </c>
      <c r="BM301" s="193" t="s">
        <v>573</v>
      </c>
    </row>
    <row r="302" spans="1:65" s="12" customFormat="1" ht="22.9" customHeight="1">
      <c r="B302" s="165"/>
      <c r="C302" s="166"/>
      <c r="D302" s="167" t="s">
        <v>76</v>
      </c>
      <c r="E302" s="179" t="s">
        <v>574</v>
      </c>
      <c r="F302" s="179" t="s">
        <v>575</v>
      </c>
      <c r="G302" s="166"/>
      <c r="H302" s="166"/>
      <c r="I302" s="169"/>
      <c r="J302" s="180">
        <f>BK302</f>
        <v>0</v>
      </c>
      <c r="K302" s="166"/>
      <c r="L302" s="171"/>
      <c r="M302" s="172"/>
      <c r="N302" s="173"/>
      <c r="O302" s="173"/>
      <c r="P302" s="174">
        <f>SUM(P303:P328)</f>
        <v>0</v>
      </c>
      <c r="Q302" s="173"/>
      <c r="R302" s="174">
        <f>SUM(R303:R328)</f>
        <v>0.21542000000000006</v>
      </c>
      <c r="S302" s="173"/>
      <c r="T302" s="175">
        <f>SUM(T303:T328)</f>
        <v>0</v>
      </c>
      <c r="AR302" s="176" t="s">
        <v>83</v>
      </c>
      <c r="AT302" s="177" t="s">
        <v>76</v>
      </c>
      <c r="AU302" s="177" t="s">
        <v>8</v>
      </c>
      <c r="AY302" s="176" t="s">
        <v>131</v>
      </c>
      <c r="BK302" s="178">
        <f>SUM(BK303:BK328)</f>
        <v>0</v>
      </c>
    </row>
    <row r="303" spans="1:65" s="2" customFormat="1" ht="24.2" customHeight="1">
      <c r="A303" s="33"/>
      <c r="B303" s="34"/>
      <c r="C303" s="181" t="s">
        <v>576</v>
      </c>
      <c r="D303" s="181" t="s">
        <v>133</v>
      </c>
      <c r="E303" s="182" t="s">
        <v>577</v>
      </c>
      <c r="F303" s="183" t="s">
        <v>578</v>
      </c>
      <c r="G303" s="184" t="s">
        <v>354</v>
      </c>
      <c r="H303" s="185">
        <v>6</v>
      </c>
      <c r="I303" s="186"/>
      <c r="J303" s="187">
        <f t="shared" ref="J303:J309" si="10">ROUND(I303*H303,0)</f>
        <v>0</v>
      </c>
      <c r="K303" s="188"/>
      <c r="L303" s="38"/>
      <c r="M303" s="189" t="s">
        <v>1</v>
      </c>
      <c r="N303" s="190" t="s">
        <v>42</v>
      </c>
      <c r="O303" s="70"/>
      <c r="P303" s="191">
        <f t="shared" ref="P303:P309" si="11">O303*H303</f>
        <v>0</v>
      </c>
      <c r="Q303" s="191">
        <v>3.7599999999999999E-3</v>
      </c>
      <c r="R303" s="191">
        <f t="shared" ref="R303:R309" si="12">Q303*H303</f>
        <v>2.256E-2</v>
      </c>
      <c r="S303" s="191">
        <v>0</v>
      </c>
      <c r="T303" s="192">
        <f t="shared" ref="T303:T309" si="13"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3" t="s">
        <v>218</v>
      </c>
      <c r="AT303" s="193" t="s">
        <v>133</v>
      </c>
      <c r="AU303" s="193" t="s">
        <v>83</v>
      </c>
      <c r="AY303" s="16" t="s">
        <v>131</v>
      </c>
      <c r="BE303" s="194">
        <f t="shared" ref="BE303:BE309" si="14">IF(N303="základní",J303,0)</f>
        <v>0</v>
      </c>
      <c r="BF303" s="194">
        <f t="shared" ref="BF303:BF309" si="15">IF(N303="snížená",J303,0)</f>
        <v>0</v>
      </c>
      <c r="BG303" s="194">
        <f t="shared" ref="BG303:BG309" si="16">IF(N303="zákl. přenesená",J303,0)</f>
        <v>0</v>
      </c>
      <c r="BH303" s="194">
        <f t="shared" ref="BH303:BH309" si="17">IF(N303="sníž. přenesená",J303,0)</f>
        <v>0</v>
      </c>
      <c r="BI303" s="194">
        <f t="shared" ref="BI303:BI309" si="18">IF(N303="nulová",J303,0)</f>
        <v>0</v>
      </c>
      <c r="BJ303" s="16" t="s">
        <v>8</v>
      </c>
      <c r="BK303" s="194">
        <f t="shared" ref="BK303:BK309" si="19">ROUND(I303*H303,0)</f>
        <v>0</v>
      </c>
      <c r="BL303" s="16" t="s">
        <v>218</v>
      </c>
      <c r="BM303" s="193" t="s">
        <v>579</v>
      </c>
    </row>
    <row r="304" spans="1:65" s="2" customFormat="1" ht="16.5" customHeight="1">
      <c r="A304" s="33"/>
      <c r="B304" s="34"/>
      <c r="C304" s="217" t="s">
        <v>580</v>
      </c>
      <c r="D304" s="217" t="s">
        <v>413</v>
      </c>
      <c r="E304" s="218" t="s">
        <v>581</v>
      </c>
      <c r="F304" s="219" t="s">
        <v>582</v>
      </c>
      <c r="G304" s="220" t="s">
        <v>335</v>
      </c>
      <c r="H304" s="221">
        <v>7</v>
      </c>
      <c r="I304" s="222"/>
      <c r="J304" s="223">
        <f t="shared" si="10"/>
        <v>0</v>
      </c>
      <c r="K304" s="224"/>
      <c r="L304" s="225"/>
      <c r="M304" s="226" t="s">
        <v>1</v>
      </c>
      <c r="N304" s="227" t="s">
        <v>42</v>
      </c>
      <c r="O304" s="70"/>
      <c r="P304" s="191">
        <f t="shared" si="11"/>
        <v>0</v>
      </c>
      <c r="Q304" s="191">
        <v>5.1999999999999995E-4</v>
      </c>
      <c r="R304" s="191">
        <f t="shared" si="12"/>
        <v>3.6399999999999996E-3</v>
      </c>
      <c r="S304" s="191">
        <v>0</v>
      </c>
      <c r="T304" s="192">
        <f t="shared" si="1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3" t="s">
        <v>297</v>
      </c>
      <c r="AT304" s="193" t="s">
        <v>413</v>
      </c>
      <c r="AU304" s="193" t="s">
        <v>83</v>
      </c>
      <c r="AY304" s="16" t="s">
        <v>131</v>
      </c>
      <c r="BE304" s="194">
        <f t="shared" si="14"/>
        <v>0</v>
      </c>
      <c r="BF304" s="194">
        <f t="shared" si="15"/>
        <v>0</v>
      </c>
      <c r="BG304" s="194">
        <f t="shared" si="16"/>
        <v>0</v>
      </c>
      <c r="BH304" s="194">
        <f t="shared" si="17"/>
        <v>0</v>
      </c>
      <c r="BI304" s="194">
        <f t="shared" si="18"/>
        <v>0</v>
      </c>
      <c r="BJ304" s="16" t="s">
        <v>8</v>
      </c>
      <c r="BK304" s="194">
        <f t="shared" si="19"/>
        <v>0</v>
      </c>
      <c r="BL304" s="16" t="s">
        <v>218</v>
      </c>
      <c r="BM304" s="193" t="s">
        <v>583</v>
      </c>
    </row>
    <row r="305" spans="1:65" s="2" customFormat="1" ht="24.2" customHeight="1">
      <c r="A305" s="33"/>
      <c r="B305" s="34"/>
      <c r="C305" s="181" t="s">
        <v>584</v>
      </c>
      <c r="D305" s="181" t="s">
        <v>133</v>
      </c>
      <c r="E305" s="182" t="s">
        <v>585</v>
      </c>
      <c r="F305" s="183" t="s">
        <v>586</v>
      </c>
      <c r="G305" s="184" t="s">
        <v>354</v>
      </c>
      <c r="H305" s="185">
        <v>6</v>
      </c>
      <c r="I305" s="186"/>
      <c r="J305" s="187">
        <f t="shared" si="10"/>
        <v>0</v>
      </c>
      <c r="K305" s="188"/>
      <c r="L305" s="38"/>
      <c r="M305" s="189" t="s">
        <v>1</v>
      </c>
      <c r="N305" s="190" t="s">
        <v>42</v>
      </c>
      <c r="O305" s="70"/>
      <c r="P305" s="191">
        <f t="shared" si="11"/>
        <v>0</v>
      </c>
      <c r="Q305" s="191">
        <v>1.374E-2</v>
      </c>
      <c r="R305" s="191">
        <f t="shared" si="12"/>
        <v>8.2439999999999999E-2</v>
      </c>
      <c r="S305" s="191">
        <v>0</v>
      </c>
      <c r="T305" s="192">
        <f t="shared" si="1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3" t="s">
        <v>218</v>
      </c>
      <c r="AT305" s="193" t="s">
        <v>133</v>
      </c>
      <c r="AU305" s="193" t="s">
        <v>83</v>
      </c>
      <c r="AY305" s="16" t="s">
        <v>131</v>
      </c>
      <c r="BE305" s="194">
        <f t="shared" si="14"/>
        <v>0</v>
      </c>
      <c r="BF305" s="194">
        <f t="shared" si="15"/>
        <v>0</v>
      </c>
      <c r="BG305" s="194">
        <f t="shared" si="16"/>
        <v>0</v>
      </c>
      <c r="BH305" s="194">
        <f t="shared" si="17"/>
        <v>0</v>
      </c>
      <c r="BI305" s="194">
        <f t="shared" si="18"/>
        <v>0</v>
      </c>
      <c r="BJ305" s="16" t="s">
        <v>8</v>
      </c>
      <c r="BK305" s="194">
        <f t="shared" si="19"/>
        <v>0</v>
      </c>
      <c r="BL305" s="16" t="s">
        <v>218</v>
      </c>
      <c r="BM305" s="193" t="s">
        <v>587</v>
      </c>
    </row>
    <row r="306" spans="1:65" s="2" customFormat="1" ht="24.2" customHeight="1">
      <c r="A306" s="33"/>
      <c r="B306" s="34"/>
      <c r="C306" s="181" t="s">
        <v>588</v>
      </c>
      <c r="D306" s="181" t="s">
        <v>133</v>
      </c>
      <c r="E306" s="182" t="s">
        <v>589</v>
      </c>
      <c r="F306" s="183" t="s">
        <v>590</v>
      </c>
      <c r="G306" s="184" t="s">
        <v>354</v>
      </c>
      <c r="H306" s="185">
        <v>6</v>
      </c>
      <c r="I306" s="186"/>
      <c r="J306" s="187">
        <f t="shared" si="10"/>
        <v>0</v>
      </c>
      <c r="K306" s="188"/>
      <c r="L306" s="38"/>
      <c r="M306" s="189" t="s">
        <v>1</v>
      </c>
      <c r="N306" s="190" t="s">
        <v>42</v>
      </c>
      <c r="O306" s="70"/>
      <c r="P306" s="191">
        <f t="shared" si="11"/>
        <v>0</v>
      </c>
      <c r="Q306" s="191">
        <v>1.197E-2</v>
      </c>
      <c r="R306" s="191">
        <f t="shared" si="12"/>
        <v>7.1819999999999995E-2</v>
      </c>
      <c r="S306" s="191">
        <v>0</v>
      </c>
      <c r="T306" s="192">
        <f t="shared" si="1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3" t="s">
        <v>218</v>
      </c>
      <c r="AT306" s="193" t="s">
        <v>133</v>
      </c>
      <c r="AU306" s="193" t="s">
        <v>83</v>
      </c>
      <c r="AY306" s="16" t="s">
        <v>131</v>
      </c>
      <c r="BE306" s="194">
        <f t="shared" si="14"/>
        <v>0</v>
      </c>
      <c r="BF306" s="194">
        <f t="shared" si="15"/>
        <v>0</v>
      </c>
      <c r="BG306" s="194">
        <f t="shared" si="16"/>
        <v>0</v>
      </c>
      <c r="BH306" s="194">
        <f t="shared" si="17"/>
        <v>0</v>
      </c>
      <c r="BI306" s="194">
        <f t="shared" si="18"/>
        <v>0</v>
      </c>
      <c r="BJ306" s="16" t="s">
        <v>8</v>
      </c>
      <c r="BK306" s="194">
        <f t="shared" si="19"/>
        <v>0</v>
      </c>
      <c r="BL306" s="16" t="s">
        <v>218</v>
      </c>
      <c r="BM306" s="193" t="s">
        <v>591</v>
      </c>
    </row>
    <row r="307" spans="1:65" s="2" customFormat="1" ht="16.5" customHeight="1">
      <c r="A307" s="33"/>
      <c r="B307" s="34"/>
      <c r="C307" s="181" t="s">
        <v>592</v>
      </c>
      <c r="D307" s="181" t="s">
        <v>133</v>
      </c>
      <c r="E307" s="182" t="s">
        <v>593</v>
      </c>
      <c r="F307" s="183" t="s">
        <v>594</v>
      </c>
      <c r="G307" s="184" t="s">
        <v>354</v>
      </c>
      <c r="H307" s="185">
        <v>1</v>
      </c>
      <c r="I307" s="186"/>
      <c r="J307" s="187">
        <f t="shared" si="10"/>
        <v>0</v>
      </c>
      <c r="K307" s="188"/>
      <c r="L307" s="38"/>
      <c r="M307" s="189" t="s">
        <v>1</v>
      </c>
      <c r="N307" s="190" t="s">
        <v>42</v>
      </c>
      <c r="O307" s="70"/>
      <c r="P307" s="191">
        <f t="shared" si="11"/>
        <v>0</v>
      </c>
      <c r="Q307" s="191">
        <v>5.8300000000000001E-3</v>
      </c>
      <c r="R307" s="191">
        <f t="shared" si="12"/>
        <v>5.8300000000000001E-3</v>
      </c>
      <c r="S307" s="191">
        <v>0</v>
      </c>
      <c r="T307" s="192">
        <f t="shared" si="1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3" t="s">
        <v>218</v>
      </c>
      <c r="AT307" s="193" t="s">
        <v>133</v>
      </c>
      <c r="AU307" s="193" t="s">
        <v>83</v>
      </c>
      <c r="AY307" s="16" t="s">
        <v>131</v>
      </c>
      <c r="BE307" s="194">
        <f t="shared" si="14"/>
        <v>0</v>
      </c>
      <c r="BF307" s="194">
        <f t="shared" si="15"/>
        <v>0</v>
      </c>
      <c r="BG307" s="194">
        <f t="shared" si="16"/>
        <v>0</v>
      </c>
      <c r="BH307" s="194">
        <f t="shared" si="17"/>
        <v>0</v>
      </c>
      <c r="BI307" s="194">
        <f t="shared" si="18"/>
        <v>0</v>
      </c>
      <c r="BJ307" s="16" t="s">
        <v>8</v>
      </c>
      <c r="BK307" s="194">
        <f t="shared" si="19"/>
        <v>0</v>
      </c>
      <c r="BL307" s="16" t="s">
        <v>218</v>
      </c>
      <c r="BM307" s="193" t="s">
        <v>595</v>
      </c>
    </row>
    <row r="308" spans="1:65" s="2" customFormat="1" ht="21.75" customHeight="1">
      <c r="A308" s="33"/>
      <c r="B308" s="34"/>
      <c r="C308" s="217" t="s">
        <v>245</v>
      </c>
      <c r="D308" s="217" t="s">
        <v>413</v>
      </c>
      <c r="E308" s="218" t="s">
        <v>596</v>
      </c>
      <c r="F308" s="219" t="s">
        <v>597</v>
      </c>
      <c r="G308" s="220" t="s">
        <v>335</v>
      </c>
      <c r="H308" s="221">
        <v>1</v>
      </c>
      <c r="I308" s="222"/>
      <c r="J308" s="223">
        <f t="shared" si="10"/>
        <v>0</v>
      </c>
      <c r="K308" s="224"/>
      <c r="L308" s="225"/>
      <c r="M308" s="226" t="s">
        <v>1</v>
      </c>
      <c r="N308" s="227" t="s">
        <v>42</v>
      </c>
      <c r="O308" s="70"/>
      <c r="P308" s="191">
        <f t="shared" si="11"/>
        <v>0</v>
      </c>
      <c r="Q308" s="191">
        <v>6.1999999999999998E-3</v>
      </c>
      <c r="R308" s="191">
        <f t="shared" si="12"/>
        <v>6.1999999999999998E-3</v>
      </c>
      <c r="S308" s="191">
        <v>0</v>
      </c>
      <c r="T308" s="192">
        <f t="shared" si="1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3" t="s">
        <v>297</v>
      </c>
      <c r="AT308" s="193" t="s">
        <v>413</v>
      </c>
      <c r="AU308" s="193" t="s">
        <v>83</v>
      </c>
      <c r="AY308" s="16" t="s">
        <v>131</v>
      </c>
      <c r="BE308" s="194">
        <f t="shared" si="14"/>
        <v>0</v>
      </c>
      <c r="BF308" s="194">
        <f t="shared" si="15"/>
        <v>0</v>
      </c>
      <c r="BG308" s="194">
        <f t="shared" si="16"/>
        <v>0</v>
      </c>
      <c r="BH308" s="194">
        <f t="shared" si="17"/>
        <v>0</v>
      </c>
      <c r="BI308" s="194">
        <f t="shared" si="18"/>
        <v>0</v>
      </c>
      <c r="BJ308" s="16" t="s">
        <v>8</v>
      </c>
      <c r="BK308" s="194">
        <f t="shared" si="19"/>
        <v>0</v>
      </c>
      <c r="BL308" s="16" t="s">
        <v>218</v>
      </c>
      <c r="BM308" s="193" t="s">
        <v>598</v>
      </c>
    </row>
    <row r="309" spans="1:65" s="2" customFormat="1" ht="16.5" customHeight="1">
      <c r="A309" s="33"/>
      <c r="B309" s="34"/>
      <c r="C309" s="181" t="s">
        <v>599</v>
      </c>
      <c r="D309" s="181" t="s">
        <v>133</v>
      </c>
      <c r="E309" s="182" t="s">
        <v>600</v>
      </c>
      <c r="F309" s="183" t="s">
        <v>601</v>
      </c>
      <c r="G309" s="184" t="s">
        <v>354</v>
      </c>
      <c r="H309" s="185">
        <v>1</v>
      </c>
      <c r="I309" s="186"/>
      <c r="J309" s="187">
        <f t="shared" si="10"/>
        <v>0</v>
      </c>
      <c r="K309" s="188"/>
      <c r="L309" s="38"/>
      <c r="M309" s="189" t="s">
        <v>1</v>
      </c>
      <c r="N309" s="190" t="s">
        <v>42</v>
      </c>
      <c r="O309" s="70"/>
      <c r="P309" s="191">
        <f t="shared" si="11"/>
        <v>0</v>
      </c>
      <c r="Q309" s="191">
        <v>6.4000000000000005E-4</v>
      </c>
      <c r="R309" s="191">
        <f t="shared" si="12"/>
        <v>6.4000000000000005E-4</v>
      </c>
      <c r="S309" s="191">
        <v>0</v>
      </c>
      <c r="T309" s="192">
        <f t="shared" si="1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3" t="s">
        <v>218</v>
      </c>
      <c r="AT309" s="193" t="s">
        <v>133</v>
      </c>
      <c r="AU309" s="193" t="s">
        <v>83</v>
      </c>
      <c r="AY309" s="16" t="s">
        <v>131</v>
      </c>
      <c r="BE309" s="194">
        <f t="shared" si="14"/>
        <v>0</v>
      </c>
      <c r="BF309" s="194">
        <f t="shared" si="15"/>
        <v>0</v>
      </c>
      <c r="BG309" s="194">
        <f t="shared" si="16"/>
        <v>0</v>
      </c>
      <c r="BH309" s="194">
        <f t="shared" si="17"/>
        <v>0</v>
      </c>
      <c r="BI309" s="194">
        <f t="shared" si="18"/>
        <v>0</v>
      </c>
      <c r="BJ309" s="16" t="s">
        <v>8</v>
      </c>
      <c r="BK309" s="194">
        <f t="shared" si="19"/>
        <v>0</v>
      </c>
      <c r="BL309" s="16" t="s">
        <v>218</v>
      </c>
      <c r="BM309" s="193" t="s">
        <v>602</v>
      </c>
    </row>
    <row r="310" spans="1:65" s="13" customFormat="1" ht="11.25">
      <c r="B310" s="195"/>
      <c r="C310" s="196"/>
      <c r="D310" s="197" t="s">
        <v>139</v>
      </c>
      <c r="E310" s="198" t="s">
        <v>1</v>
      </c>
      <c r="F310" s="199" t="s">
        <v>603</v>
      </c>
      <c r="G310" s="196"/>
      <c r="H310" s="200">
        <v>1</v>
      </c>
      <c r="I310" s="201"/>
      <c r="J310" s="196"/>
      <c r="K310" s="196"/>
      <c r="L310" s="202"/>
      <c r="M310" s="203"/>
      <c r="N310" s="204"/>
      <c r="O310" s="204"/>
      <c r="P310" s="204"/>
      <c r="Q310" s="204"/>
      <c r="R310" s="204"/>
      <c r="S310" s="204"/>
      <c r="T310" s="205"/>
      <c r="AT310" s="206" t="s">
        <v>139</v>
      </c>
      <c r="AU310" s="206" t="s">
        <v>83</v>
      </c>
      <c r="AV310" s="13" t="s">
        <v>83</v>
      </c>
      <c r="AW310" s="13" t="s">
        <v>33</v>
      </c>
      <c r="AX310" s="13" t="s">
        <v>77</v>
      </c>
      <c r="AY310" s="206" t="s">
        <v>131</v>
      </c>
    </row>
    <row r="311" spans="1:65" s="2" customFormat="1" ht="24.2" customHeight="1">
      <c r="A311" s="33"/>
      <c r="B311" s="34"/>
      <c r="C311" s="181" t="s">
        <v>604</v>
      </c>
      <c r="D311" s="181" t="s">
        <v>133</v>
      </c>
      <c r="E311" s="182" t="s">
        <v>605</v>
      </c>
      <c r="F311" s="183" t="s">
        <v>606</v>
      </c>
      <c r="G311" s="184" t="s">
        <v>354</v>
      </c>
      <c r="H311" s="185">
        <v>19</v>
      </c>
      <c r="I311" s="186"/>
      <c r="J311" s="187">
        <f>ROUND(I311*H311,0)</f>
        <v>0</v>
      </c>
      <c r="K311" s="188"/>
      <c r="L311" s="38"/>
      <c r="M311" s="189" t="s">
        <v>1</v>
      </c>
      <c r="N311" s="190" t="s">
        <v>42</v>
      </c>
      <c r="O311" s="70"/>
      <c r="P311" s="191">
        <f>O311*H311</f>
        <v>0</v>
      </c>
      <c r="Q311" s="191">
        <v>2.4000000000000001E-4</v>
      </c>
      <c r="R311" s="191">
        <f>Q311*H311</f>
        <v>4.5599999999999998E-3</v>
      </c>
      <c r="S311" s="191">
        <v>0</v>
      </c>
      <c r="T311" s="192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3" t="s">
        <v>218</v>
      </c>
      <c r="AT311" s="193" t="s">
        <v>133</v>
      </c>
      <c r="AU311" s="193" t="s">
        <v>83</v>
      </c>
      <c r="AY311" s="16" t="s">
        <v>131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16" t="s">
        <v>8</v>
      </c>
      <c r="BK311" s="194">
        <f>ROUND(I311*H311,0)</f>
        <v>0</v>
      </c>
      <c r="BL311" s="16" t="s">
        <v>218</v>
      </c>
      <c r="BM311" s="193" t="s">
        <v>607</v>
      </c>
    </row>
    <row r="312" spans="1:65" s="13" customFormat="1" ht="11.25">
      <c r="B312" s="195"/>
      <c r="C312" s="196"/>
      <c r="D312" s="197" t="s">
        <v>139</v>
      </c>
      <c r="E312" s="198" t="s">
        <v>1</v>
      </c>
      <c r="F312" s="199" t="s">
        <v>541</v>
      </c>
      <c r="G312" s="196"/>
      <c r="H312" s="200">
        <v>6</v>
      </c>
      <c r="I312" s="201"/>
      <c r="J312" s="196"/>
      <c r="K312" s="196"/>
      <c r="L312" s="202"/>
      <c r="M312" s="203"/>
      <c r="N312" s="204"/>
      <c r="O312" s="204"/>
      <c r="P312" s="204"/>
      <c r="Q312" s="204"/>
      <c r="R312" s="204"/>
      <c r="S312" s="204"/>
      <c r="T312" s="205"/>
      <c r="AT312" s="206" t="s">
        <v>139</v>
      </c>
      <c r="AU312" s="206" t="s">
        <v>83</v>
      </c>
      <c r="AV312" s="13" t="s">
        <v>83</v>
      </c>
      <c r="AW312" s="13" t="s">
        <v>33</v>
      </c>
      <c r="AX312" s="13" t="s">
        <v>77</v>
      </c>
      <c r="AY312" s="206" t="s">
        <v>131</v>
      </c>
    </row>
    <row r="313" spans="1:65" s="13" customFormat="1" ht="11.25">
      <c r="B313" s="195"/>
      <c r="C313" s="196"/>
      <c r="D313" s="197" t="s">
        <v>139</v>
      </c>
      <c r="E313" s="198" t="s">
        <v>1</v>
      </c>
      <c r="F313" s="199" t="s">
        <v>542</v>
      </c>
      <c r="G313" s="196"/>
      <c r="H313" s="200">
        <v>1</v>
      </c>
      <c r="I313" s="201"/>
      <c r="J313" s="196"/>
      <c r="K313" s="196"/>
      <c r="L313" s="202"/>
      <c r="M313" s="203"/>
      <c r="N313" s="204"/>
      <c r="O313" s="204"/>
      <c r="P313" s="204"/>
      <c r="Q313" s="204"/>
      <c r="R313" s="204"/>
      <c r="S313" s="204"/>
      <c r="T313" s="205"/>
      <c r="AT313" s="206" t="s">
        <v>139</v>
      </c>
      <c r="AU313" s="206" t="s">
        <v>83</v>
      </c>
      <c r="AV313" s="13" t="s">
        <v>83</v>
      </c>
      <c r="AW313" s="13" t="s">
        <v>33</v>
      </c>
      <c r="AX313" s="13" t="s">
        <v>77</v>
      </c>
      <c r="AY313" s="206" t="s">
        <v>131</v>
      </c>
    </row>
    <row r="314" spans="1:65" s="13" customFormat="1" ht="11.25">
      <c r="B314" s="195"/>
      <c r="C314" s="196"/>
      <c r="D314" s="197" t="s">
        <v>139</v>
      </c>
      <c r="E314" s="198" t="s">
        <v>1</v>
      </c>
      <c r="F314" s="199" t="s">
        <v>544</v>
      </c>
      <c r="G314" s="196"/>
      <c r="H314" s="200">
        <v>12</v>
      </c>
      <c r="I314" s="201"/>
      <c r="J314" s="196"/>
      <c r="K314" s="196"/>
      <c r="L314" s="202"/>
      <c r="M314" s="203"/>
      <c r="N314" s="204"/>
      <c r="O314" s="204"/>
      <c r="P314" s="204"/>
      <c r="Q314" s="204"/>
      <c r="R314" s="204"/>
      <c r="S314" s="204"/>
      <c r="T314" s="205"/>
      <c r="AT314" s="206" t="s">
        <v>139</v>
      </c>
      <c r="AU314" s="206" t="s">
        <v>83</v>
      </c>
      <c r="AV314" s="13" t="s">
        <v>83</v>
      </c>
      <c r="AW314" s="13" t="s">
        <v>33</v>
      </c>
      <c r="AX314" s="13" t="s">
        <v>77</v>
      </c>
      <c r="AY314" s="206" t="s">
        <v>131</v>
      </c>
    </row>
    <row r="315" spans="1:65" s="2" customFormat="1" ht="21.75" customHeight="1">
      <c r="A315" s="33"/>
      <c r="B315" s="34"/>
      <c r="C315" s="217" t="s">
        <v>608</v>
      </c>
      <c r="D315" s="217" t="s">
        <v>413</v>
      </c>
      <c r="E315" s="218" t="s">
        <v>609</v>
      </c>
      <c r="F315" s="219" t="s">
        <v>610</v>
      </c>
      <c r="G315" s="220" t="s">
        <v>335</v>
      </c>
      <c r="H315" s="221">
        <v>19</v>
      </c>
      <c r="I315" s="222"/>
      <c r="J315" s="223">
        <f t="shared" ref="J315:J328" si="20">ROUND(I315*H315,0)</f>
        <v>0</v>
      </c>
      <c r="K315" s="224"/>
      <c r="L315" s="225"/>
      <c r="M315" s="226" t="s">
        <v>1</v>
      </c>
      <c r="N315" s="227" t="s">
        <v>42</v>
      </c>
      <c r="O315" s="70"/>
      <c r="P315" s="191">
        <f t="shared" ref="P315:P328" si="21">O315*H315</f>
        <v>0</v>
      </c>
      <c r="Q315" s="191">
        <v>1E-4</v>
      </c>
      <c r="R315" s="191">
        <f t="shared" ref="R315:R328" si="22">Q315*H315</f>
        <v>1.9E-3</v>
      </c>
      <c r="S315" s="191">
        <v>0</v>
      </c>
      <c r="T315" s="192">
        <f t="shared" ref="T315:T328" si="23"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3" t="s">
        <v>297</v>
      </c>
      <c r="AT315" s="193" t="s">
        <v>413</v>
      </c>
      <c r="AU315" s="193" t="s">
        <v>83</v>
      </c>
      <c r="AY315" s="16" t="s">
        <v>131</v>
      </c>
      <c r="BE315" s="194">
        <f t="shared" ref="BE315:BE328" si="24">IF(N315="základní",J315,0)</f>
        <v>0</v>
      </c>
      <c r="BF315" s="194">
        <f t="shared" ref="BF315:BF328" si="25">IF(N315="snížená",J315,0)</f>
        <v>0</v>
      </c>
      <c r="BG315" s="194">
        <f t="shared" ref="BG315:BG328" si="26">IF(N315="zákl. přenesená",J315,0)</f>
        <v>0</v>
      </c>
      <c r="BH315" s="194">
        <f t="shared" ref="BH315:BH328" si="27">IF(N315="sníž. přenesená",J315,0)</f>
        <v>0</v>
      </c>
      <c r="BI315" s="194">
        <f t="shared" ref="BI315:BI328" si="28">IF(N315="nulová",J315,0)</f>
        <v>0</v>
      </c>
      <c r="BJ315" s="16" t="s">
        <v>8</v>
      </c>
      <c r="BK315" s="194">
        <f t="shared" ref="BK315:BK328" si="29">ROUND(I315*H315,0)</f>
        <v>0</v>
      </c>
      <c r="BL315" s="16" t="s">
        <v>218</v>
      </c>
      <c r="BM315" s="193" t="s">
        <v>611</v>
      </c>
    </row>
    <row r="316" spans="1:65" s="2" customFormat="1" ht="24.2" customHeight="1">
      <c r="A316" s="33"/>
      <c r="B316" s="34"/>
      <c r="C316" s="181" t="s">
        <v>612</v>
      </c>
      <c r="D316" s="181" t="s">
        <v>133</v>
      </c>
      <c r="E316" s="182" t="s">
        <v>613</v>
      </c>
      <c r="F316" s="183" t="s">
        <v>614</v>
      </c>
      <c r="G316" s="184" t="s">
        <v>354</v>
      </c>
      <c r="H316" s="185">
        <v>1</v>
      </c>
      <c r="I316" s="186"/>
      <c r="J316" s="187">
        <f t="shared" si="20"/>
        <v>0</v>
      </c>
      <c r="K316" s="188"/>
      <c r="L316" s="38"/>
      <c r="M316" s="189" t="s">
        <v>1</v>
      </c>
      <c r="N316" s="190" t="s">
        <v>42</v>
      </c>
      <c r="O316" s="70"/>
      <c r="P316" s="191">
        <f t="shared" si="21"/>
        <v>0</v>
      </c>
      <c r="Q316" s="191">
        <v>1.25E-3</v>
      </c>
      <c r="R316" s="191">
        <f t="shared" si="22"/>
        <v>1.25E-3</v>
      </c>
      <c r="S316" s="191">
        <v>0</v>
      </c>
      <c r="T316" s="192">
        <f t="shared" si="2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93" t="s">
        <v>218</v>
      </c>
      <c r="AT316" s="193" t="s">
        <v>133</v>
      </c>
      <c r="AU316" s="193" t="s">
        <v>83</v>
      </c>
      <c r="AY316" s="16" t="s">
        <v>131</v>
      </c>
      <c r="BE316" s="194">
        <f t="shared" si="24"/>
        <v>0</v>
      </c>
      <c r="BF316" s="194">
        <f t="shared" si="25"/>
        <v>0</v>
      </c>
      <c r="BG316" s="194">
        <f t="shared" si="26"/>
        <v>0</v>
      </c>
      <c r="BH316" s="194">
        <f t="shared" si="27"/>
        <v>0</v>
      </c>
      <c r="BI316" s="194">
        <f t="shared" si="28"/>
        <v>0</v>
      </c>
      <c r="BJ316" s="16" t="s">
        <v>8</v>
      </c>
      <c r="BK316" s="194">
        <f t="shared" si="29"/>
        <v>0</v>
      </c>
      <c r="BL316" s="16" t="s">
        <v>218</v>
      </c>
      <c r="BM316" s="193" t="s">
        <v>615</v>
      </c>
    </row>
    <row r="317" spans="1:65" s="2" customFormat="1" ht="16.5" customHeight="1">
      <c r="A317" s="33"/>
      <c r="B317" s="34"/>
      <c r="C317" s="181" t="s">
        <v>616</v>
      </c>
      <c r="D317" s="181" t="s">
        <v>133</v>
      </c>
      <c r="E317" s="182" t="s">
        <v>617</v>
      </c>
      <c r="F317" s="183" t="s">
        <v>618</v>
      </c>
      <c r="G317" s="184" t="s">
        <v>354</v>
      </c>
      <c r="H317" s="185">
        <v>6</v>
      </c>
      <c r="I317" s="186"/>
      <c r="J317" s="187">
        <f t="shared" si="20"/>
        <v>0</v>
      </c>
      <c r="K317" s="188"/>
      <c r="L317" s="38"/>
      <c r="M317" s="189" t="s">
        <v>1</v>
      </c>
      <c r="N317" s="190" t="s">
        <v>42</v>
      </c>
      <c r="O317" s="70"/>
      <c r="P317" s="191">
        <f t="shared" si="21"/>
        <v>0</v>
      </c>
      <c r="Q317" s="191">
        <v>1.8400000000000001E-3</v>
      </c>
      <c r="R317" s="191">
        <f t="shared" si="22"/>
        <v>1.1040000000000001E-2</v>
      </c>
      <c r="S317" s="191">
        <v>0</v>
      </c>
      <c r="T317" s="192">
        <f t="shared" si="2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3" t="s">
        <v>218</v>
      </c>
      <c r="AT317" s="193" t="s">
        <v>133</v>
      </c>
      <c r="AU317" s="193" t="s">
        <v>83</v>
      </c>
      <c r="AY317" s="16" t="s">
        <v>131</v>
      </c>
      <c r="BE317" s="194">
        <f t="shared" si="24"/>
        <v>0</v>
      </c>
      <c r="BF317" s="194">
        <f t="shared" si="25"/>
        <v>0</v>
      </c>
      <c r="BG317" s="194">
        <f t="shared" si="26"/>
        <v>0</v>
      </c>
      <c r="BH317" s="194">
        <f t="shared" si="27"/>
        <v>0</v>
      </c>
      <c r="BI317" s="194">
        <f t="shared" si="28"/>
        <v>0</v>
      </c>
      <c r="BJ317" s="16" t="s">
        <v>8</v>
      </c>
      <c r="BK317" s="194">
        <f t="shared" si="29"/>
        <v>0</v>
      </c>
      <c r="BL317" s="16" t="s">
        <v>218</v>
      </c>
      <c r="BM317" s="193" t="s">
        <v>619</v>
      </c>
    </row>
    <row r="318" spans="1:65" s="2" customFormat="1" ht="16.5" customHeight="1">
      <c r="A318" s="33"/>
      <c r="B318" s="34"/>
      <c r="C318" s="181" t="s">
        <v>620</v>
      </c>
      <c r="D318" s="181" t="s">
        <v>133</v>
      </c>
      <c r="E318" s="182" t="s">
        <v>621</v>
      </c>
      <c r="F318" s="183" t="s">
        <v>622</v>
      </c>
      <c r="G318" s="184" t="s">
        <v>335</v>
      </c>
      <c r="H318" s="185">
        <v>1</v>
      </c>
      <c r="I318" s="186"/>
      <c r="J318" s="187">
        <f t="shared" si="20"/>
        <v>0</v>
      </c>
      <c r="K318" s="188"/>
      <c r="L318" s="38"/>
      <c r="M318" s="189" t="s">
        <v>1</v>
      </c>
      <c r="N318" s="190" t="s">
        <v>42</v>
      </c>
      <c r="O318" s="70"/>
      <c r="P318" s="191">
        <f t="shared" si="21"/>
        <v>0</v>
      </c>
      <c r="Q318" s="191">
        <v>1.2E-4</v>
      </c>
      <c r="R318" s="191">
        <f t="shared" si="22"/>
        <v>1.2E-4</v>
      </c>
      <c r="S318" s="191">
        <v>0</v>
      </c>
      <c r="T318" s="192">
        <f t="shared" si="2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93" t="s">
        <v>218</v>
      </c>
      <c r="AT318" s="193" t="s">
        <v>133</v>
      </c>
      <c r="AU318" s="193" t="s">
        <v>83</v>
      </c>
      <c r="AY318" s="16" t="s">
        <v>131</v>
      </c>
      <c r="BE318" s="194">
        <f t="shared" si="24"/>
        <v>0</v>
      </c>
      <c r="BF318" s="194">
        <f t="shared" si="25"/>
        <v>0</v>
      </c>
      <c r="BG318" s="194">
        <f t="shared" si="26"/>
        <v>0</v>
      </c>
      <c r="BH318" s="194">
        <f t="shared" si="27"/>
        <v>0</v>
      </c>
      <c r="BI318" s="194">
        <f t="shared" si="28"/>
        <v>0</v>
      </c>
      <c r="BJ318" s="16" t="s">
        <v>8</v>
      </c>
      <c r="BK318" s="194">
        <f t="shared" si="29"/>
        <v>0</v>
      </c>
      <c r="BL318" s="16" t="s">
        <v>218</v>
      </c>
      <c r="BM318" s="193" t="s">
        <v>623</v>
      </c>
    </row>
    <row r="319" spans="1:65" s="2" customFormat="1" ht="24.2" customHeight="1">
      <c r="A319" s="33"/>
      <c r="B319" s="34"/>
      <c r="C319" s="217" t="s">
        <v>624</v>
      </c>
      <c r="D319" s="217" t="s">
        <v>413</v>
      </c>
      <c r="E319" s="218" t="s">
        <v>625</v>
      </c>
      <c r="F319" s="219" t="s">
        <v>626</v>
      </c>
      <c r="G319" s="220" t="s">
        <v>335</v>
      </c>
      <c r="H319" s="221">
        <v>1</v>
      </c>
      <c r="I319" s="222"/>
      <c r="J319" s="223">
        <f t="shared" si="20"/>
        <v>0</v>
      </c>
      <c r="K319" s="224"/>
      <c r="L319" s="225"/>
      <c r="M319" s="226" t="s">
        <v>1</v>
      </c>
      <c r="N319" s="227" t="s">
        <v>42</v>
      </c>
      <c r="O319" s="70"/>
      <c r="P319" s="191">
        <f t="shared" si="21"/>
        <v>0</v>
      </c>
      <c r="Q319" s="191">
        <v>2.6199999999999999E-3</v>
      </c>
      <c r="R319" s="191">
        <f t="shared" si="22"/>
        <v>2.6199999999999999E-3</v>
      </c>
      <c r="S319" s="191">
        <v>0</v>
      </c>
      <c r="T319" s="192">
        <f t="shared" si="2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3" t="s">
        <v>297</v>
      </c>
      <c r="AT319" s="193" t="s">
        <v>413</v>
      </c>
      <c r="AU319" s="193" t="s">
        <v>83</v>
      </c>
      <c r="AY319" s="16" t="s">
        <v>131</v>
      </c>
      <c r="BE319" s="194">
        <f t="shared" si="24"/>
        <v>0</v>
      </c>
      <c r="BF319" s="194">
        <f t="shared" si="25"/>
        <v>0</v>
      </c>
      <c r="BG319" s="194">
        <f t="shared" si="26"/>
        <v>0</v>
      </c>
      <c r="BH319" s="194">
        <f t="shared" si="27"/>
        <v>0</v>
      </c>
      <c r="BI319" s="194">
        <f t="shared" si="28"/>
        <v>0</v>
      </c>
      <c r="BJ319" s="16" t="s">
        <v>8</v>
      </c>
      <c r="BK319" s="194">
        <f t="shared" si="29"/>
        <v>0</v>
      </c>
      <c r="BL319" s="16" t="s">
        <v>218</v>
      </c>
      <c r="BM319" s="193" t="s">
        <v>627</v>
      </c>
    </row>
    <row r="320" spans="1:65" s="2" customFormat="1" ht="16.5" customHeight="1">
      <c r="A320" s="33"/>
      <c r="B320" s="34"/>
      <c r="C320" s="217" t="s">
        <v>628</v>
      </c>
      <c r="D320" s="217" t="s">
        <v>413</v>
      </c>
      <c r="E320" s="218" t="s">
        <v>629</v>
      </c>
      <c r="F320" s="219" t="s">
        <v>630</v>
      </c>
      <c r="G320" s="220" t="s">
        <v>335</v>
      </c>
      <c r="H320" s="221">
        <v>1</v>
      </c>
      <c r="I320" s="222"/>
      <c r="J320" s="223">
        <f t="shared" si="20"/>
        <v>0</v>
      </c>
      <c r="K320" s="224"/>
      <c r="L320" s="225"/>
      <c r="M320" s="226" t="s">
        <v>1</v>
      </c>
      <c r="N320" s="227" t="s">
        <v>42</v>
      </c>
      <c r="O320" s="70"/>
      <c r="P320" s="191">
        <f t="shared" si="21"/>
        <v>0</v>
      </c>
      <c r="Q320" s="191">
        <v>8.0000000000000004E-4</v>
      </c>
      <c r="R320" s="191">
        <f t="shared" si="22"/>
        <v>8.0000000000000004E-4</v>
      </c>
      <c r="S320" s="191">
        <v>0</v>
      </c>
      <c r="T320" s="192">
        <f t="shared" si="2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3" t="s">
        <v>297</v>
      </c>
      <c r="AT320" s="193" t="s">
        <v>413</v>
      </c>
      <c r="AU320" s="193" t="s">
        <v>83</v>
      </c>
      <c r="AY320" s="16" t="s">
        <v>131</v>
      </c>
      <c r="BE320" s="194">
        <f t="shared" si="24"/>
        <v>0</v>
      </c>
      <c r="BF320" s="194">
        <f t="shared" si="25"/>
        <v>0</v>
      </c>
      <c r="BG320" s="194">
        <f t="shared" si="26"/>
        <v>0</v>
      </c>
      <c r="BH320" s="194">
        <f t="shared" si="27"/>
        <v>0</v>
      </c>
      <c r="BI320" s="194">
        <f t="shared" si="28"/>
        <v>0</v>
      </c>
      <c r="BJ320" s="16" t="s">
        <v>8</v>
      </c>
      <c r="BK320" s="194">
        <f t="shared" si="29"/>
        <v>0</v>
      </c>
      <c r="BL320" s="16" t="s">
        <v>218</v>
      </c>
      <c r="BM320" s="193" t="s">
        <v>631</v>
      </c>
    </row>
    <row r="321" spans="1:65" s="2" customFormat="1" ht="33" customHeight="1">
      <c r="A321" s="33"/>
      <c r="B321" s="34"/>
      <c r="C321" s="181" t="s">
        <v>632</v>
      </c>
      <c r="D321" s="181" t="s">
        <v>133</v>
      </c>
      <c r="E321" s="182" t="s">
        <v>633</v>
      </c>
      <c r="F321" s="183" t="s">
        <v>634</v>
      </c>
      <c r="G321" s="184" t="s">
        <v>335</v>
      </c>
      <c r="H321" s="185">
        <v>6</v>
      </c>
      <c r="I321" s="186"/>
      <c r="J321" s="187">
        <f t="shared" si="20"/>
        <v>0</v>
      </c>
      <c r="K321" s="188"/>
      <c r="L321" s="38"/>
      <c r="M321" s="189" t="s">
        <v>1</v>
      </c>
      <c r="N321" s="190" t="s">
        <v>42</v>
      </c>
      <c r="O321" s="70"/>
      <c r="P321" s="191">
        <f t="shared" si="21"/>
        <v>0</v>
      </c>
      <c r="Q321" s="191">
        <v>0</v>
      </c>
      <c r="R321" s="191">
        <f t="shared" si="22"/>
        <v>0</v>
      </c>
      <c r="S321" s="191">
        <v>0</v>
      </c>
      <c r="T321" s="192">
        <f t="shared" si="2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3" t="s">
        <v>218</v>
      </c>
      <c r="AT321" s="193" t="s">
        <v>133</v>
      </c>
      <c r="AU321" s="193" t="s">
        <v>83</v>
      </c>
      <c r="AY321" s="16" t="s">
        <v>131</v>
      </c>
      <c r="BE321" s="194">
        <f t="shared" si="24"/>
        <v>0</v>
      </c>
      <c r="BF321" s="194">
        <f t="shared" si="25"/>
        <v>0</v>
      </c>
      <c r="BG321" s="194">
        <f t="shared" si="26"/>
        <v>0</v>
      </c>
      <c r="BH321" s="194">
        <f t="shared" si="27"/>
        <v>0</v>
      </c>
      <c r="BI321" s="194">
        <f t="shared" si="28"/>
        <v>0</v>
      </c>
      <c r="BJ321" s="16" t="s">
        <v>8</v>
      </c>
      <c r="BK321" s="194">
        <f t="shared" si="29"/>
        <v>0</v>
      </c>
      <c r="BL321" s="16" t="s">
        <v>218</v>
      </c>
      <c r="BM321" s="193" t="s">
        <v>635</v>
      </c>
    </row>
    <row r="322" spans="1:65" s="2" customFormat="1" ht="37.9" customHeight="1">
      <c r="A322" s="33"/>
      <c r="B322" s="34"/>
      <c r="C322" s="181" t="s">
        <v>636</v>
      </c>
      <c r="D322" s="181" t="s">
        <v>133</v>
      </c>
      <c r="E322" s="182" t="s">
        <v>637</v>
      </c>
      <c r="F322" s="183" t="s">
        <v>638</v>
      </c>
      <c r="G322" s="184" t="s">
        <v>335</v>
      </c>
      <c r="H322" s="185">
        <v>2</v>
      </c>
      <c r="I322" s="186"/>
      <c r="J322" s="187">
        <f t="shared" si="20"/>
        <v>0</v>
      </c>
      <c r="K322" s="188"/>
      <c r="L322" s="38"/>
      <c r="M322" s="189" t="s">
        <v>1</v>
      </c>
      <c r="N322" s="190" t="s">
        <v>42</v>
      </c>
      <c r="O322" s="70"/>
      <c r="P322" s="191">
        <f t="shared" si="21"/>
        <v>0</v>
      </c>
      <c r="Q322" s="191">
        <v>0</v>
      </c>
      <c r="R322" s="191">
        <f t="shared" si="22"/>
        <v>0</v>
      </c>
      <c r="S322" s="191">
        <v>0</v>
      </c>
      <c r="T322" s="192">
        <f t="shared" si="2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3" t="s">
        <v>218</v>
      </c>
      <c r="AT322" s="193" t="s">
        <v>133</v>
      </c>
      <c r="AU322" s="193" t="s">
        <v>83</v>
      </c>
      <c r="AY322" s="16" t="s">
        <v>131</v>
      </c>
      <c r="BE322" s="194">
        <f t="shared" si="24"/>
        <v>0</v>
      </c>
      <c r="BF322" s="194">
        <f t="shared" si="25"/>
        <v>0</v>
      </c>
      <c r="BG322" s="194">
        <f t="shared" si="26"/>
        <v>0</v>
      </c>
      <c r="BH322" s="194">
        <f t="shared" si="27"/>
        <v>0</v>
      </c>
      <c r="BI322" s="194">
        <f t="shared" si="28"/>
        <v>0</v>
      </c>
      <c r="BJ322" s="16" t="s">
        <v>8</v>
      </c>
      <c r="BK322" s="194">
        <f t="shared" si="29"/>
        <v>0</v>
      </c>
      <c r="BL322" s="16" t="s">
        <v>218</v>
      </c>
      <c r="BM322" s="193" t="s">
        <v>639</v>
      </c>
    </row>
    <row r="323" spans="1:65" s="2" customFormat="1" ht="24.2" customHeight="1">
      <c r="A323" s="33"/>
      <c r="B323" s="34"/>
      <c r="C323" s="181" t="s">
        <v>640</v>
      </c>
      <c r="D323" s="181" t="s">
        <v>133</v>
      </c>
      <c r="E323" s="182" t="s">
        <v>641</v>
      </c>
      <c r="F323" s="183" t="s">
        <v>642</v>
      </c>
      <c r="G323" s="184" t="s">
        <v>335</v>
      </c>
      <c r="H323" s="185">
        <v>4</v>
      </c>
      <c r="I323" s="186"/>
      <c r="J323" s="187">
        <f t="shared" si="20"/>
        <v>0</v>
      </c>
      <c r="K323" s="188"/>
      <c r="L323" s="38"/>
      <c r="M323" s="189" t="s">
        <v>1</v>
      </c>
      <c r="N323" s="190" t="s">
        <v>42</v>
      </c>
      <c r="O323" s="70"/>
      <c r="P323" s="191">
        <f t="shared" si="21"/>
        <v>0</v>
      </c>
      <c r="Q323" s="191">
        <v>0</v>
      </c>
      <c r="R323" s="191">
        <f t="shared" si="22"/>
        <v>0</v>
      </c>
      <c r="S323" s="191">
        <v>0</v>
      </c>
      <c r="T323" s="192">
        <f t="shared" si="2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3" t="s">
        <v>218</v>
      </c>
      <c r="AT323" s="193" t="s">
        <v>133</v>
      </c>
      <c r="AU323" s="193" t="s">
        <v>83</v>
      </c>
      <c r="AY323" s="16" t="s">
        <v>131</v>
      </c>
      <c r="BE323" s="194">
        <f t="shared" si="24"/>
        <v>0</v>
      </c>
      <c r="BF323" s="194">
        <f t="shared" si="25"/>
        <v>0</v>
      </c>
      <c r="BG323" s="194">
        <f t="shared" si="26"/>
        <v>0</v>
      </c>
      <c r="BH323" s="194">
        <f t="shared" si="27"/>
        <v>0</v>
      </c>
      <c r="BI323" s="194">
        <f t="shared" si="28"/>
        <v>0</v>
      </c>
      <c r="BJ323" s="16" t="s">
        <v>8</v>
      </c>
      <c r="BK323" s="194">
        <f t="shared" si="29"/>
        <v>0</v>
      </c>
      <c r="BL323" s="16" t="s">
        <v>218</v>
      </c>
      <c r="BM323" s="193" t="s">
        <v>643</v>
      </c>
    </row>
    <row r="324" spans="1:65" s="2" customFormat="1" ht="24.2" customHeight="1">
      <c r="A324" s="33"/>
      <c r="B324" s="34"/>
      <c r="C324" s="181" t="s">
        <v>644</v>
      </c>
      <c r="D324" s="181" t="s">
        <v>133</v>
      </c>
      <c r="E324" s="182" t="s">
        <v>645</v>
      </c>
      <c r="F324" s="183" t="s">
        <v>646</v>
      </c>
      <c r="G324" s="184" t="s">
        <v>335</v>
      </c>
      <c r="H324" s="185">
        <v>3</v>
      </c>
      <c r="I324" s="186"/>
      <c r="J324" s="187">
        <f t="shared" si="20"/>
        <v>0</v>
      </c>
      <c r="K324" s="188"/>
      <c r="L324" s="38"/>
      <c r="M324" s="189" t="s">
        <v>1</v>
      </c>
      <c r="N324" s="190" t="s">
        <v>42</v>
      </c>
      <c r="O324" s="70"/>
      <c r="P324" s="191">
        <f t="shared" si="21"/>
        <v>0</v>
      </c>
      <c r="Q324" s="191">
        <v>0</v>
      </c>
      <c r="R324" s="191">
        <f t="shared" si="22"/>
        <v>0</v>
      </c>
      <c r="S324" s="191">
        <v>0</v>
      </c>
      <c r="T324" s="192">
        <f t="shared" si="2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3" t="s">
        <v>218</v>
      </c>
      <c r="AT324" s="193" t="s">
        <v>133</v>
      </c>
      <c r="AU324" s="193" t="s">
        <v>83</v>
      </c>
      <c r="AY324" s="16" t="s">
        <v>131</v>
      </c>
      <c r="BE324" s="194">
        <f t="shared" si="24"/>
        <v>0</v>
      </c>
      <c r="BF324" s="194">
        <f t="shared" si="25"/>
        <v>0</v>
      </c>
      <c r="BG324" s="194">
        <f t="shared" si="26"/>
        <v>0</v>
      </c>
      <c r="BH324" s="194">
        <f t="shared" si="27"/>
        <v>0</v>
      </c>
      <c r="BI324" s="194">
        <f t="shared" si="28"/>
        <v>0</v>
      </c>
      <c r="BJ324" s="16" t="s">
        <v>8</v>
      </c>
      <c r="BK324" s="194">
        <f t="shared" si="29"/>
        <v>0</v>
      </c>
      <c r="BL324" s="16" t="s">
        <v>218</v>
      </c>
      <c r="BM324" s="193" t="s">
        <v>647</v>
      </c>
    </row>
    <row r="325" spans="1:65" s="2" customFormat="1" ht="24.2" customHeight="1">
      <c r="A325" s="33"/>
      <c r="B325" s="34"/>
      <c r="C325" s="181" t="s">
        <v>648</v>
      </c>
      <c r="D325" s="181" t="s">
        <v>133</v>
      </c>
      <c r="E325" s="182" t="s">
        <v>649</v>
      </c>
      <c r="F325" s="183" t="s">
        <v>650</v>
      </c>
      <c r="G325" s="184" t="s">
        <v>335</v>
      </c>
      <c r="H325" s="185">
        <v>1</v>
      </c>
      <c r="I325" s="186"/>
      <c r="J325" s="187">
        <f t="shared" si="20"/>
        <v>0</v>
      </c>
      <c r="K325" s="188"/>
      <c r="L325" s="38"/>
      <c r="M325" s="189" t="s">
        <v>1</v>
      </c>
      <c r="N325" s="190" t="s">
        <v>42</v>
      </c>
      <c r="O325" s="70"/>
      <c r="P325" s="191">
        <f t="shared" si="21"/>
        <v>0</v>
      </c>
      <c r="Q325" s="191">
        <v>0</v>
      </c>
      <c r="R325" s="191">
        <f t="shared" si="22"/>
        <v>0</v>
      </c>
      <c r="S325" s="191">
        <v>0</v>
      </c>
      <c r="T325" s="192">
        <f t="shared" si="2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3" t="s">
        <v>218</v>
      </c>
      <c r="AT325" s="193" t="s">
        <v>133</v>
      </c>
      <c r="AU325" s="193" t="s">
        <v>83</v>
      </c>
      <c r="AY325" s="16" t="s">
        <v>131</v>
      </c>
      <c r="BE325" s="194">
        <f t="shared" si="24"/>
        <v>0</v>
      </c>
      <c r="BF325" s="194">
        <f t="shared" si="25"/>
        <v>0</v>
      </c>
      <c r="BG325" s="194">
        <f t="shared" si="26"/>
        <v>0</v>
      </c>
      <c r="BH325" s="194">
        <f t="shared" si="27"/>
        <v>0</v>
      </c>
      <c r="BI325" s="194">
        <f t="shared" si="28"/>
        <v>0</v>
      </c>
      <c r="BJ325" s="16" t="s">
        <v>8</v>
      </c>
      <c r="BK325" s="194">
        <f t="shared" si="29"/>
        <v>0</v>
      </c>
      <c r="BL325" s="16" t="s">
        <v>218</v>
      </c>
      <c r="BM325" s="193" t="s">
        <v>651</v>
      </c>
    </row>
    <row r="326" spans="1:65" s="2" customFormat="1" ht="24.2" customHeight="1">
      <c r="A326" s="33"/>
      <c r="B326" s="34"/>
      <c r="C326" s="181" t="s">
        <v>652</v>
      </c>
      <c r="D326" s="181" t="s">
        <v>133</v>
      </c>
      <c r="E326" s="182" t="s">
        <v>653</v>
      </c>
      <c r="F326" s="183" t="s">
        <v>654</v>
      </c>
      <c r="G326" s="184" t="s">
        <v>335</v>
      </c>
      <c r="H326" s="185">
        <v>1</v>
      </c>
      <c r="I326" s="186"/>
      <c r="J326" s="187">
        <f t="shared" si="20"/>
        <v>0</v>
      </c>
      <c r="K326" s="188"/>
      <c r="L326" s="38"/>
      <c r="M326" s="189" t="s">
        <v>1</v>
      </c>
      <c r="N326" s="190" t="s">
        <v>42</v>
      </c>
      <c r="O326" s="70"/>
      <c r="P326" s="191">
        <f t="shared" si="21"/>
        <v>0</v>
      </c>
      <c r="Q326" s="191">
        <v>0</v>
      </c>
      <c r="R326" s="191">
        <f t="shared" si="22"/>
        <v>0</v>
      </c>
      <c r="S326" s="191">
        <v>0</v>
      </c>
      <c r="T326" s="192">
        <f t="shared" si="2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3" t="s">
        <v>218</v>
      </c>
      <c r="AT326" s="193" t="s">
        <v>133</v>
      </c>
      <c r="AU326" s="193" t="s">
        <v>83</v>
      </c>
      <c r="AY326" s="16" t="s">
        <v>131</v>
      </c>
      <c r="BE326" s="194">
        <f t="shared" si="24"/>
        <v>0</v>
      </c>
      <c r="BF326" s="194">
        <f t="shared" si="25"/>
        <v>0</v>
      </c>
      <c r="BG326" s="194">
        <f t="shared" si="26"/>
        <v>0</v>
      </c>
      <c r="BH326" s="194">
        <f t="shared" si="27"/>
        <v>0</v>
      </c>
      <c r="BI326" s="194">
        <f t="shared" si="28"/>
        <v>0</v>
      </c>
      <c r="BJ326" s="16" t="s">
        <v>8</v>
      </c>
      <c r="BK326" s="194">
        <f t="shared" si="29"/>
        <v>0</v>
      </c>
      <c r="BL326" s="16" t="s">
        <v>218</v>
      </c>
      <c r="BM326" s="193" t="s">
        <v>655</v>
      </c>
    </row>
    <row r="327" spans="1:65" s="2" customFormat="1" ht="24.2" customHeight="1">
      <c r="A327" s="33"/>
      <c r="B327" s="34"/>
      <c r="C327" s="181" t="s">
        <v>656</v>
      </c>
      <c r="D327" s="181" t="s">
        <v>133</v>
      </c>
      <c r="E327" s="182" t="s">
        <v>657</v>
      </c>
      <c r="F327" s="183" t="s">
        <v>658</v>
      </c>
      <c r="G327" s="184" t="s">
        <v>156</v>
      </c>
      <c r="H327" s="185">
        <v>0.215</v>
      </c>
      <c r="I327" s="186"/>
      <c r="J327" s="187">
        <f t="shared" si="20"/>
        <v>0</v>
      </c>
      <c r="K327" s="188"/>
      <c r="L327" s="38"/>
      <c r="M327" s="189" t="s">
        <v>1</v>
      </c>
      <c r="N327" s="190" t="s">
        <v>42</v>
      </c>
      <c r="O327" s="70"/>
      <c r="P327" s="191">
        <f t="shared" si="21"/>
        <v>0</v>
      </c>
      <c r="Q327" s="191">
        <v>0</v>
      </c>
      <c r="R327" s="191">
        <f t="shared" si="22"/>
        <v>0</v>
      </c>
      <c r="S327" s="191">
        <v>0</v>
      </c>
      <c r="T327" s="192">
        <f t="shared" si="23"/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3" t="s">
        <v>218</v>
      </c>
      <c r="AT327" s="193" t="s">
        <v>133</v>
      </c>
      <c r="AU327" s="193" t="s">
        <v>83</v>
      </c>
      <c r="AY327" s="16" t="s">
        <v>131</v>
      </c>
      <c r="BE327" s="194">
        <f t="shared" si="24"/>
        <v>0</v>
      </c>
      <c r="BF327" s="194">
        <f t="shared" si="25"/>
        <v>0</v>
      </c>
      <c r="BG327" s="194">
        <f t="shared" si="26"/>
        <v>0</v>
      </c>
      <c r="BH327" s="194">
        <f t="shared" si="27"/>
        <v>0</v>
      </c>
      <c r="BI327" s="194">
        <f t="shared" si="28"/>
        <v>0</v>
      </c>
      <c r="BJ327" s="16" t="s">
        <v>8</v>
      </c>
      <c r="BK327" s="194">
        <f t="shared" si="29"/>
        <v>0</v>
      </c>
      <c r="BL327" s="16" t="s">
        <v>218</v>
      </c>
      <c r="BM327" s="193" t="s">
        <v>659</v>
      </c>
    </row>
    <row r="328" spans="1:65" s="2" customFormat="1" ht="24.2" customHeight="1">
      <c r="A328" s="33"/>
      <c r="B328" s="34"/>
      <c r="C328" s="181" t="s">
        <v>660</v>
      </c>
      <c r="D328" s="181" t="s">
        <v>133</v>
      </c>
      <c r="E328" s="182" t="s">
        <v>661</v>
      </c>
      <c r="F328" s="183" t="s">
        <v>662</v>
      </c>
      <c r="G328" s="184" t="s">
        <v>156</v>
      </c>
      <c r="H328" s="185">
        <v>0.215</v>
      </c>
      <c r="I328" s="186"/>
      <c r="J328" s="187">
        <f t="shared" si="20"/>
        <v>0</v>
      </c>
      <c r="K328" s="188"/>
      <c r="L328" s="38"/>
      <c r="M328" s="189" t="s">
        <v>1</v>
      </c>
      <c r="N328" s="190" t="s">
        <v>42</v>
      </c>
      <c r="O328" s="70"/>
      <c r="P328" s="191">
        <f t="shared" si="21"/>
        <v>0</v>
      </c>
      <c r="Q328" s="191">
        <v>0</v>
      </c>
      <c r="R328" s="191">
        <f t="shared" si="22"/>
        <v>0</v>
      </c>
      <c r="S328" s="191">
        <v>0</v>
      </c>
      <c r="T328" s="192">
        <f t="shared" si="23"/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93" t="s">
        <v>218</v>
      </c>
      <c r="AT328" s="193" t="s">
        <v>133</v>
      </c>
      <c r="AU328" s="193" t="s">
        <v>83</v>
      </c>
      <c r="AY328" s="16" t="s">
        <v>131</v>
      </c>
      <c r="BE328" s="194">
        <f t="shared" si="24"/>
        <v>0</v>
      </c>
      <c r="BF328" s="194">
        <f t="shared" si="25"/>
        <v>0</v>
      </c>
      <c r="BG328" s="194">
        <f t="shared" si="26"/>
        <v>0</v>
      </c>
      <c r="BH328" s="194">
        <f t="shared" si="27"/>
        <v>0</v>
      </c>
      <c r="BI328" s="194">
        <f t="shared" si="28"/>
        <v>0</v>
      </c>
      <c r="BJ328" s="16" t="s">
        <v>8</v>
      </c>
      <c r="BK328" s="194">
        <f t="shared" si="29"/>
        <v>0</v>
      </c>
      <c r="BL328" s="16" t="s">
        <v>218</v>
      </c>
      <c r="BM328" s="193" t="s">
        <v>663</v>
      </c>
    </row>
    <row r="329" spans="1:65" s="12" customFormat="1" ht="22.9" customHeight="1">
      <c r="B329" s="165"/>
      <c r="C329" s="166"/>
      <c r="D329" s="167" t="s">
        <v>76</v>
      </c>
      <c r="E329" s="179" t="s">
        <v>664</v>
      </c>
      <c r="F329" s="179" t="s">
        <v>665</v>
      </c>
      <c r="G329" s="166"/>
      <c r="H329" s="166"/>
      <c r="I329" s="169"/>
      <c r="J329" s="180">
        <f>BK329</f>
        <v>0</v>
      </c>
      <c r="K329" s="166"/>
      <c r="L329" s="171"/>
      <c r="M329" s="172"/>
      <c r="N329" s="173"/>
      <c r="O329" s="173"/>
      <c r="P329" s="174">
        <f>SUM(P330:P333)</f>
        <v>0</v>
      </c>
      <c r="Q329" s="173"/>
      <c r="R329" s="174">
        <f>SUM(R330:R333)</f>
        <v>0</v>
      </c>
      <c r="S329" s="173"/>
      <c r="T329" s="175">
        <f>SUM(T330:T333)</f>
        <v>0</v>
      </c>
      <c r="AR329" s="176" t="s">
        <v>83</v>
      </c>
      <c r="AT329" s="177" t="s">
        <v>76</v>
      </c>
      <c r="AU329" s="177" t="s">
        <v>8</v>
      </c>
      <c r="AY329" s="176" t="s">
        <v>131</v>
      </c>
      <c r="BK329" s="178">
        <f>SUM(BK330:BK333)</f>
        <v>0</v>
      </c>
    </row>
    <row r="330" spans="1:65" s="2" customFormat="1" ht="24.2" customHeight="1">
      <c r="A330" s="33"/>
      <c r="B330" s="34"/>
      <c r="C330" s="181" t="s">
        <v>666</v>
      </c>
      <c r="D330" s="181" t="s">
        <v>133</v>
      </c>
      <c r="E330" s="182" t="s">
        <v>667</v>
      </c>
      <c r="F330" s="183" t="s">
        <v>668</v>
      </c>
      <c r="G330" s="184" t="s">
        <v>561</v>
      </c>
      <c r="H330" s="185">
        <v>2</v>
      </c>
      <c r="I330" s="186"/>
      <c r="J330" s="187">
        <f>ROUND(I330*H330,0)</f>
        <v>0</v>
      </c>
      <c r="K330" s="188"/>
      <c r="L330" s="38"/>
      <c r="M330" s="189" t="s">
        <v>1</v>
      </c>
      <c r="N330" s="190" t="s">
        <v>42</v>
      </c>
      <c r="O330" s="70"/>
      <c r="P330" s="191">
        <f>O330*H330</f>
        <v>0</v>
      </c>
      <c r="Q330" s="191">
        <v>0</v>
      </c>
      <c r="R330" s="191">
        <f>Q330*H330</f>
        <v>0</v>
      </c>
      <c r="S330" s="191">
        <v>0</v>
      </c>
      <c r="T330" s="19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3" t="s">
        <v>218</v>
      </c>
      <c r="AT330" s="193" t="s">
        <v>133</v>
      </c>
      <c r="AU330" s="193" t="s">
        <v>83</v>
      </c>
      <c r="AY330" s="16" t="s">
        <v>131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6" t="s">
        <v>8</v>
      </c>
      <c r="BK330" s="194">
        <f>ROUND(I330*H330,0)</f>
        <v>0</v>
      </c>
      <c r="BL330" s="16" t="s">
        <v>218</v>
      </c>
      <c r="BM330" s="193" t="s">
        <v>669</v>
      </c>
    </row>
    <row r="331" spans="1:65" s="13" customFormat="1" ht="11.25">
      <c r="B331" s="195"/>
      <c r="C331" s="196"/>
      <c r="D331" s="197" t="s">
        <v>139</v>
      </c>
      <c r="E331" s="198" t="s">
        <v>1</v>
      </c>
      <c r="F331" s="199" t="s">
        <v>670</v>
      </c>
      <c r="G331" s="196"/>
      <c r="H331" s="200">
        <v>2</v>
      </c>
      <c r="I331" s="201"/>
      <c r="J331" s="196"/>
      <c r="K331" s="196"/>
      <c r="L331" s="202"/>
      <c r="M331" s="203"/>
      <c r="N331" s="204"/>
      <c r="O331" s="204"/>
      <c r="P331" s="204"/>
      <c r="Q331" s="204"/>
      <c r="R331" s="204"/>
      <c r="S331" s="204"/>
      <c r="T331" s="205"/>
      <c r="AT331" s="206" t="s">
        <v>139</v>
      </c>
      <c r="AU331" s="206" t="s">
        <v>83</v>
      </c>
      <c r="AV331" s="13" t="s">
        <v>83</v>
      </c>
      <c r="AW331" s="13" t="s">
        <v>33</v>
      </c>
      <c r="AX331" s="13" t="s">
        <v>77</v>
      </c>
      <c r="AY331" s="206" t="s">
        <v>131</v>
      </c>
    </row>
    <row r="332" spans="1:65" s="2" customFormat="1" ht="24.2" customHeight="1">
      <c r="A332" s="33"/>
      <c r="B332" s="34"/>
      <c r="C332" s="181" t="s">
        <v>671</v>
      </c>
      <c r="D332" s="181" t="s">
        <v>133</v>
      </c>
      <c r="E332" s="182" t="s">
        <v>672</v>
      </c>
      <c r="F332" s="183" t="s">
        <v>673</v>
      </c>
      <c r="G332" s="184" t="s">
        <v>561</v>
      </c>
      <c r="H332" s="185">
        <v>2</v>
      </c>
      <c r="I332" s="186"/>
      <c r="J332" s="187">
        <f>ROUND(I332*H332,0)</f>
        <v>0</v>
      </c>
      <c r="K332" s="188"/>
      <c r="L332" s="38"/>
      <c r="M332" s="189" t="s">
        <v>1</v>
      </c>
      <c r="N332" s="190" t="s">
        <v>42</v>
      </c>
      <c r="O332" s="70"/>
      <c r="P332" s="191">
        <f>O332*H332</f>
        <v>0</v>
      </c>
      <c r="Q332" s="191">
        <v>0</v>
      </c>
      <c r="R332" s="191">
        <f>Q332*H332</f>
        <v>0</v>
      </c>
      <c r="S332" s="191">
        <v>0</v>
      </c>
      <c r="T332" s="19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93" t="s">
        <v>218</v>
      </c>
      <c r="AT332" s="193" t="s">
        <v>133</v>
      </c>
      <c r="AU332" s="193" t="s">
        <v>83</v>
      </c>
      <c r="AY332" s="16" t="s">
        <v>131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6" t="s">
        <v>8</v>
      </c>
      <c r="BK332" s="194">
        <f>ROUND(I332*H332,0)</f>
        <v>0</v>
      </c>
      <c r="BL332" s="16" t="s">
        <v>218</v>
      </c>
      <c r="BM332" s="193" t="s">
        <v>674</v>
      </c>
    </row>
    <row r="333" spans="1:65" s="2" customFormat="1" ht="24.2" customHeight="1">
      <c r="A333" s="33"/>
      <c r="B333" s="34"/>
      <c r="C333" s="181" t="s">
        <v>675</v>
      </c>
      <c r="D333" s="181" t="s">
        <v>133</v>
      </c>
      <c r="E333" s="182" t="s">
        <v>676</v>
      </c>
      <c r="F333" s="183" t="s">
        <v>677</v>
      </c>
      <c r="G333" s="184" t="s">
        <v>678</v>
      </c>
      <c r="H333" s="228"/>
      <c r="I333" s="186"/>
      <c r="J333" s="187">
        <f>ROUND(I333*H333,0)</f>
        <v>0</v>
      </c>
      <c r="K333" s="188"/>
      <c r="L333" s="38"/>
      <c r="M333" s="189" t="s">
        <v>1</v>
      </c>
      <c r="N333" s="190" t="s">
        <v>42</v>
      </c>
      <c r="O333" s="70"/>
      <c r="P333" s="191">
        <f>O333*H333</f>
        <v>0</v>
      </c>
      <c r="Q333" s="191">
        <v>0</v>
      </c>
      <c r="R333" s="191">
        <f>Q333*H333</f>
        <v>0</v>
      </c>
      <c r="S333" s="191">
        <v>0</v>
      </c>
      <c r="T333" s="19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3" t="s">
        <v>218</v>
      </c>
      <c r="AT333" s="193" t="s">
        <v>133</v>
      </c>
      <c r="AU333" s="193" t="s">
        <v>83</v>
      </c>
      <c r="AY333" s="16" t="s">
        <v>131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6" t="s">
        <v>8</v>
      </c>
      <c r="BK333" s="194">
        <f>ROUND(I333*H333,0)</f>
        <v>0</v>
      </c>
      <c r="BL333" s="16" t="s">
        <v>218</v>
      </c>
      <c r="BM333" s="193" t="s">
        <v>679</v>
      </c>
    </row>
    <row r="334" spans="1:65" s="12" customFormat="1" ht="22.9" customHeight="1">
      <c r="B334" s="165"/>
      <c r="C334" s="166"/>
      <c r="D334" s="167" t="s">
        <v>76</v>
      </c>
      <c r="E334" s="179" t="s">
        <v>680</v>
      </c>
      <c r="F334" s="179" t="s">
        <v>681</v>
      </c>
      <c r="G334" s="166"/>
      <c r="H334" s="166"/>
      <c r="I334" s="169"/>
      <c r="J334" s="180">
        <f>BK334</f>
        <v>0</v>
      </c>
      <c r="K334" s="166"/>
      <c r="L334" s="171"/>
      <c r="M334" s="172"/>
      <c r="N334" s="173"/>
      <c r="O334" s="173"/>
      <c r="P334" s="174">
        <f>SUM(P335:P340)</f>
        <v>0</v>
      </c>
      <c r="Q334" s="173"/>
      <c r="R334" s="174">
        <f>SUM(R335:R340)</f>
        <v>0</v>
      </c>
      <c r="S334" s="173"/>
      <c r="T334" s="175">
        <f>SUM(T335:T340)</f>
        <v>0</v>
      </c>
      <c r="AR334" s="176" t="s">
        <v>83</v>
      </c>
      <c r="AT334" s="177" t="s">
        <v>76</v>
      </c>
      <c r="AU334" s="177" t="s">
        <v>8</v>
      </c>
      <c r="AY334" s="176" t="s">
        <v>131</v>
      </c>
      <c r="BK334" s="178">
        <f>SUM(BK335:BK340)</f>
        <v>0</v>
      </c>
    </row>
    <row r="335" spans="1:65" s="2" customFormat="1" ht="37.9" customHeight="1">
      <c r="A335" s="33"/>
      <c r="B335" s="34"/>
      <c r="C335" s="181" t="s">
        <v>682</v>
      </c>
      <c r="D335" s="181" t="s">
        <v>133</v>
      </c>
      <c r="E335" s="182" t="s">
        <v>683</v>
      </c>
      <c r="F335" s="183" t="s">
        <v>684</v>
      </c>
      <c r="G335" s="184" t="s">
        <v>561</v>
      </c>
      <c r="H335" s="185">
        <v>1</v>
      </c>
      <c r="I335" s="186"/>
      <c r="J335" s="187">
        <f>ROUND(I335*H335,0)</f>
        <v>0</v>
      </c>
      <c r="K335" s="188"/>
      <c r="L335" s="38"/>
      <c r="M335" s="189" t="s">
        <v>1</v>
      </c>
      <c r="N335" s="190" t="s">
        <v>42</v>
      </c>
      <c r="O335" s="70"/>
      <c r="P335" s="191">
        <f>O335*H335</f>
        <v>0</v>
      </c>
      <c r="Q335" s="191">
        <v>0</v>
      </c>
      <c r="R335" s="191">
        <f>Q335*H335</f>
        <v>0</v>
      </c>
      <c r="S335" s="191">
        <v>0</v>
      </c>
      <c r="T335" s="19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93" t="s">
        <v>218</v>
      </c>
      <c r="AT335" s="193" t="s">
        <v>133</v>
      </c>
      <c r="AU335" s="193" t="s">
        <v>83</v>
      </c>
      <c r="AY335" s="16" t="s">
        <v>131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16" t="s">
        <v>8</v>
      </c>
      <c r="BK335" s="194">
        <f>ROUND(I335*H335,0)</f>
        <v>0</v>
      </c>
      <c r="BL335" s="16" t="s">
        <v>218</v>
      </c>
      <c r="BM335" s="193" t="s">
        <v>685</v>
      </c>
    </row>
    <row r="336" spans="1:65" s="13" customFormat="1" ht="11.25">
      <c r="B336" s="195"/>
      <c r="C336" s="196"/>
      <c r="D336" s="197" t="s">
        <v>139</v>
      </c>
      <c r="E336" s="198" t="s">
        <v>1</v>
      </c>
      <c r="F336" s="199" t="s">
        <v>686</v>
      </c>
      <c r="G336" s="196"/>
      <c r="H336" s="200">
        <v>1</v>
      </c>
      <c r="I336" s="201"/>
      <c r="J336" s="196"/>
      <c r="K336" s="196"/>
      <c r="L336" s="202"/>
      <c r="M336" s="203"/>
      <c r="N336" s="204"/>
      <c r="O336" s="204"/>
      <c r="P336" s="204"/>
      <c r="Q336" s="204"/>
      <c r="R336" s="204"/>
      <c r="S336" s="204"/>
      <c r="T336" s="205"/>
      <c r="AT336" s="206" t="s">
        <v>139</v>
      </c>
      <c r="AU336" s="206" t="s">
        <v>83</v>
      </c>
      <c r="AV336" s="13" t="s">
        <v>83</v>
      </c>
      <c r="AW336" s="13" t="s">
        <v>33</v>
      </c>
      <c r="AX336" s="13" t="s">
        <v>77</v>
      </c>
      <c r="AY336" s="206" t="s">
        <v>131</v>
      </c>
    </row>
    <row r="337" spans="1:65" s="2" customFormat="1" ht="37.9" customHeight="1">
      <c r="A337" s="33"/>
      <c r="B337" s="34"/>
      <c r="C337" s="181" t="s">
        <v>687</v>
      </c>
      <c r="D337" s="181" t="s">
        <v>133</v>
      </c>
      <c r="E337" s="182" t="s">
        <v>688</v>
      </c>
      <c r="F337" s="183" t="s">
        <v>689</v>
      </c>
      <c r="G337" s="184" t="s">
        <v>561</v>
      </c>
      <c r="H337" s="185">
        <v>3</v>
      </c>
      <c r="I337" s="186"/>
      <c r="J337" s="187">
        <f>ROUND(I337*H337,0)</f>
        <v>0</v>
      </c>
      <c r="K337" s="188"/>
      <c r="L337" s="38"/>
      <c r="M337" s="189" t="s">
        <v>1</v>
      </c>
      <c r="N337" s="190" t="s">
        <v>42</v>
      </c>
      <c r="O337" s="70"/>
      <c r="P337" s="191">
        <f>O337*H337</f>
        <v>0</v>
      </c>
      <c r="Q337" s="191">
        <v>0</v>
      </c>
      <c r="R337" s="191">
        <f>Q337*H337</f>
        <v>0</v>
      </c>
      <c r="S337" s="191">
        <v>0</v>
      </c>
      <c r="T337" s="19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93" t="s">
        <v>218</v>
      </c>
      <c r="AT337" s="193" t="s">
        <v>133</v>
      </c>
      <c r="AU337" s="193" t="s">
        <v>83</v>
      </c>
      <c r="AY337" s="16" t="s">
        <v>131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6" t="s">
        <v>8</v>
      </c>
      <c r="BK337" s="194">
        <f>ROUND(I337*H337,0)</f>
        <v>0</v>
      </c>
      <c r="BL337" s="16" t="s">
        <v>218</v>
      </c>
      <c r="BM337" s="193" t="s">
        <v>690</v>
      </c>
    </row>
    <row r="338" spans="1:65" s="13" customFormat="1" ht="11.25">
      <c r="B338" s="195"/>
      <c r="C338" s="196"/>
      <c r="D338" s="197" t="s">
        <v>139</v>
      </c>
      <c r="E338" s="198" t="s">
        <v>1</v>
      </c>
      <c r="F338" s="199" t="s">
        <v>691</v>
      </c>
      <c r="G338" s="196"/>
      <c r="H338" s="200">
        <v>3</v>
      </c>
      <c r="I338" s="201"/>
      <c r="J338" s="196"/>
      <c r="K338" s="196"/>
      <c r="L338" s="202"/>
      <c r="M338" s="203"/>
      <c r="N338" s="204"/>
      <c r="O338" s="204"/>
      <c r="P338" s="204"/>
      <c r="Q338" s="204"/>
      <c r="R338" s="204"/>
      <c r="S338" s="204"/>
      <c r="T338" s="205"/>
      <c r="AT338" s="206" t="s">
        <v>139</v>
      </c>
      <c r="AU338" s="206" t="s">
        <v>83</v>
      </c>
      <c r="AV338" s="13" t="s">
        <v>83</v>
      </c>
      <c r="AW338" s="13" t="s">
        <v>33</v>
      </c>
      <c r="AX338" s="13" t="s">
        <v>77</v>
      </c>
      <c r="AY338" s="206" t="s">
        <v>131</v>
      </c>
    </row>
    <row r="339" spans="1:65" s="2" customFormat="1" ht="21.75" customHeight="1">
      <c r="A339" s="33"/>
      <c r="B339" s="34"/>
      <c r="C339" s="181" t="s">
        <v>692</v>
      </c>
      <c r="D339" s="181" t="s">
        <v>133</v>
      </c>
      <c r="E339" s="182" t="s">
        <v>693</v>
      </c>
      <c r="F339" s="183" t="s">
        <v>694</v>
      </c>
      <c r="G339" s="184" t="s">
        <v>561</v>
      </c>
      <c r="H339" s="185">
        <v>3</v>
      </c>
      <c r="I339" s="186"/>
      <c r="J339" s="187">
        <f>ROUND(I339*H339,0)</f>
        <v>0</v>
      </c>
      <c r="K339" s="188"/>
      <c r="L339" s="38"/>
      <c r="M339" s="189" t="s">
        <v>1</v>
      </c>
      <c r="N339" s="190" t="s">
        <v>42</v>
      </c>
      <c r="O339" s="70"/>
      <c r="P339" s="191">
        <f>O339*H339</f>
        <v>0</v>
      </c>
      <c r="Q339" s="191">
        <v>0</v>
      </c>
      <c r="R339" s="191">
        <f>Q339*H339</f>
        <v>0</v>
      </c>
      <c r="S339" s="191">
        <v>0</v>
      </c>
      <c r="T339" s="19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3" t="s">
        <v>218</v>
      </c>
      <c r="AT339" s="193" t="s">
        <v>133</v>
      </c>
      <c r="AU339" s="193" t="s">
        <v>83</v>
      </c>
      <c r="AY339" s="16" t="s">
        <v>131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6" t="s">
        <v>8</v>
      </c>
      <c r="BK339" s="194">
        <f>ROUND(I339*H339,0)</f>
        <v>0</v>
      </c>
      <c r="BL339" s="16" t="s">
        <v>218</v>
      </c>
      <c r="BM339" s="193" t="s">
        <v>695</v>
      </c>
    </row>
    <row r="340" spans="1:65" s="2" customFormat="1" ht="24.2" customHeight="1">
      <c r="A340" s="33"/>
      <c r="B340" s="34"/>
      <c r="C340" s="181" t="s">
        <v>696</v>
      </c>
      <c r="D340" s="181" t="s">
        <v>133</v>
      </c>
      <c r="E340" s="182" t="s">
        <v>697</v>
      </c>
      <c r="F340" s="183" t="s">
        <v>698</v>
      </c>
      <c r="G340" s="184" t="s">
        <v>678</v>
      </c>
      <c r="H340" s="228"/>
      <c r="I340" s="186"/>
      <c r="J340" s="187">
        <f>ROUND(I340*H340,0)</f>
        <v>0</v>
      </c>
      <c r="K340" s="188"/>
      <c r="L340" s="38"/>
      <c r="M340" s="189" t="s">
        <v>1</v>
      </c>
      <c r="N340" s="190" t="s">
        <v>42</v>
      </c>
      <c r="O340" s="70"/>
      <c r="P340" s="191">
        <f>O340*H340</f>
        <v>0</v>
      </c>
      <c r="Q340" s="191">
        <v>0</v>
      </c>
      <c r="R340" s="191">
        <f>Q340*H340</f>
        <v>0</v>
      </c>
      <c r="S340" s="191">
        <v>0</v>
      </c>
      <c r="T340" s="19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3" t="s">
        <v>218</v>
      </c>
      <c r="AT340" s="193" t="s">
        <v>133</v>
      </c>
      <c r="AU340" s="193" t="s">
        <v>83</v>
      </c>
      <c r="AY340" s="16" t="s">
        <v>131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6" t="s">
        <v>8</v>
      </c>
      <c r="BK340" s="194">
        <f>ROUND(I340*H340,0)</f>
        <v>0</v>
      </c>
      <c r="BL340" s="16" t="s">
        <v>218</v>
      </c>
      <c r="BM340" s="193" t="s">
        <v>699</v>
      </c>
    </row>
    <row r="341" spans="1:65" s="12" customFormat="1" ht="22.9" customHeight="1">
      <c r="B341" s="165"/>
      <c r="C341" s="166"/>
      <c r="D341" s="167" t="s">
        <v>76</v>
      </c>
      <c r="E341" s="179" t="s">
        <v>700</v>
      </c>
      <c r="F341" s="179" t="s">
        <v>701</v>
      </c>
      <c r="G341" s="166"/>
      <c r="H341" s="166"/>
      <c r="I341" s="169"/>
      <c r="J341" s="180">
        <f>BK341</f>
        <v>0</v>
      </c>
      <c r="K341" s="166"/>
      <c r="L341" s="171"/>
      <c r="M341" s="172"/>
      <c r="N341" s="173"/>
      <c r="O341" s="173"/>
      <c r="P341" s="174">
        <f>SUM(P342:P356)</f>
        <v>0</v>
      </c>
      <c r="Q341" s="173"/>
      <c r="R341" s="174">
        <f>SUM(R342:R356)</f>
        <v>2.6763289999999999E-2</v>
      </c>
      <c r="S341" s="173"/>
      <c r="T341" s="175">
        <f>SUM(T342:T356)</f>
        <v>0</v>
      </c>
      <c r="AR341" s="176" t="s">
        <v>83</v>
      </c>
      <c r="AT341" s="177" t="s">
        <v>76</v>
      </c>
      <c r="AU341" s="177" t="s">
        <v>8</v>
      </c>
      <c r="AY341" s="176" t="s">
        <v>131</v>
      </c>
      <c r="BK341" s="178">
        <f>SUM(BK342:BK356)</f>
        <v>0</v>
      </c>
    </row>
    <row r="342" spans="1:65" s="2" customFormat="1" ht="33" customHeight="1">
      <c r="A342" s="33"/>
      <c r="B342" s="34"/>
      <c r="C342" s="181" t="s">
        <v>702</v>
      </c>
      <c r="D342" s="181" t="s">
        <v>133</v>
      </c>
      <c r="E342" s="182" t="s">
        <v>703</v>
      </c>
      <c r="F342" s="183" t="s">
        <v>704</v>
      </c>
      <c r="G342" s="184" t="s">
        <v>162</v>
      </c>
      <c r="H342" s="185">
        <v>1.883</v>
      </c>
      <c r="I342" s="186"/>
      <c r="J342" s="187">
        <f>ROUND(I342*H342,0)</f>
        <v>0</v>
      </c>
      <c r="K342" s="188"/>
      <c r="L342" s="38"/>
      <c r="M342" s="189" t="s">
        <v>1</v>
      </c>
      <c r="N342" s="190" t="s">
        <v>42</v>
      </c>
      <c r="O342" s="70"/>
      <c r="P342" s="191">
        <f>O342*H342</f>
        <v>0</v>
      </c>
      <c r="Q342" s="191">
        <v>1.213E-2</v>
      </c>
      <c r="R342" s="191">
        <f>Q342*H342</f>
        <v>2.284079E-2</v>
      </c>
      <c r="S342" s="191">
        <v>0</v>
      </c>
      <c r="T342" s="19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3" t="s">
        <v>218</v>
      </c>
      <c r="AT342" s="193" t="s">
        <v>133</v>
      </c>
      <c r="AU342" s="193" t="s">
        <v>83</v>
      </c>
      <c r="AY342" s="16" t="s">
        <v>131</v>
      </c>
      <c r="BE342" s="194">
        <f>IF(N342="základní",J342,0)</f>
        <v>0</v>
      </c>
      <c r="BF342" s="194">
        <f>IF(N342="snížená",J342,0)</f>
        <v>0</v>
      </c>
      <c r="BG342" s="194">
        <f>IF(N342="zákl. přenesená",J342,0)</f>
        <v>0</v>
      </c>
      <c r="BH342" s="194">
        <f>IF(N342="sníž. přenesená",J342,0)</f>
        <v>0</v>
      </c>
      <c r="BI342" s="194">
        <f>IF(N342="nulová",J342,0)</f>
        <v>0</v>
      </c>
      <c r="BJ342" s="16" t="s">
        <v>8</v>
      </c>
      <c r="BK342" s="194">
        <f>ROUND(I342*H342,0)</f>
        <v>0</v>
      </c>
      <c r="BL342" s="16" t="s">
        <v>218</v>
      </c>
      <c r="BM342" s="193" t="s">
        <v>705</v>
      </c>
    </row>
    <row r="343" spans="1:65" s="13" customFormat="1" ht="11.25">
      <c r="B343" s="195"/>
      <c r="C343" s="196"/>
      <c r="D343" s="197" t="s">
        <v>139</v>
      </c>
      <c r="E343" s="198" t="s">
        <v>1</v>
      </c>
      <c r="F343" s="199" t="s">
        <v>706</v>
      </c>
      <c r="G343" s="196"/>
      <c r="H343" s="200">
        <v>1.575</v>
      </c>
      <c r="I343" s="201"/>
      <c r="J343" s="196"/>
      <c r="K343" s="196"/>
      <c r="L343" s="202"/>
      <c r="M343" s="203"/>
      <c r="N343" s="204"/>
      <c r="O343" s="204"/>
      <c r="P343" s="204"/>
      <c r="Q343" s="204"/>
      <c r="R343" s="204"/>
      <c r="S343" s="204"/>
      <c r="T343" s="205"/>
      <c r="AT343" s="206" t="s">
        <v>139</v>
      </c>
      <c r="AU343" s="206" t="s">
        <v>83</v>
      </c>
      <c r="AV343" s="13" t="s">
        <v>83</v>
      </c>
      <c r="AW343" s="13" t="s">
        <v>33</v>
      </c>
      <c r="AX343" s="13" t="s">
        <v>77</v>
      </c>
      <c r="AY343" s="206" t="s">
        <v>131</v>
      </c>
    </row>
    <row r="344" spans="1:65" s="13" customFormat="1" ht="11.25">
      <c r="B344" s="195"/>
      <c r="C344" s="196"/>
      <c r="D344" s="197" t="s">
        <v>139</v>
      </c>
      <c r="E344" s="198" t="s">
        <v>1</v>
      </c>
      <c r="F344" s="199" t="s">
        <v>707</v>
      </c>
      <c r="G344" s="196"/>
      <c r="H344" s="200">
        <v>0.308</v>
      </c>
      <c r="I344" s="201"/>
      <c r="J344" s="196"/>
      <c r="K344" s="196"/>
      <c r="L344" s="202"/>
      <c r="M344" s="203"/>
      <c r="N344" s="204"/>
      <c r="O344" s="204"/>
      <c r="P344" s="204"/>
      <c r="Q344" s="204"/>
      <c r="R344" s="204"/>
      <c r="S344" s="204"/>
      <c r="T344" s="205"/>
      <c r="AT344" s="206" t="s">
        <v>139</v>
      </c>
      <c r="AU344" s="206" t="s">
        <v>83</v>
      </c>
      <c r="AV344" s="13" t="s">
        <v>83</v>
      </c>
      <c r="AW344" s="13" t="s">
        <v>33</v>
      </c>
      <c r="AX344" s="13" t="s">
        <v>77</v>
      </c>
      <c r="AY344" s="206" t="s">
        <v>131</v>
      </c>
    </row>
    <row r="345" spans="1:65" s="2" customFormat="1" ht="16.5" customHeight="1">
      <c r="A345" s="33"/>
      <c r="B345" s="34"/>
      <c r="C345" s="181" t="s">
        <v>708</v>
      </c>
      <c r="D345" s="181" t="s">
        <v>133</v>
      </c>
      <c r="E345" s="182" t="s">
        <v>709</v>
      </c>
      <c r="F345" s="183" t="s">
        <v>710</v>
      </c>
      <c r="G345" s="184" t="s">
        <v>207</v>
      </c>
      <c r="H345" s="185">
        <v>3.75</v>
      </c>
      <c r="I345" s="186"/>
      <c r="J345" s="187">
        <f>ROUND(I345*H345,0)</f>
        <v>0</v>
      </c>
      <c r="K345" s="188"/>
      <c r="L345" s="38"/>
      <c r="M345" s="189" t="s">
        <v>1</v>
      </c>
      <c r="N345" s="190" t="s">
        <v>42</v>
      </c>
      <c r="O345" s="70"/>
      <c r="P345" s="191">
        <f>O345*H345</f>
        <v>0</v>
      </c>
      <c r="Q345" s="191">
        <v>9.1E-4</v>
      </c>
      <c r="R345" s="191">
        <f>Q345*H345</f>
        <v>3.4125000000000002E-3</v>
      </c>
      <c r="S345" s="191">
        <v>0</v>
      </c>
      <c r="T345" s="19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3" t="s">
        <v>218</v>
      </c>
      <c r="AT345" s="193" t="s">
        <v>133</v>
      </c>
      <c r="AU345" s="193" t="s">
        <v>83</v>
      </c>
      <c r="AY345" s="16" t="s">
        <v>131</v>
      </c>
      <c r="BE345" s="194">
        <f>IF(N345="základní",J345,0)</f>
        <v>0</v>
      </c>
      <c r="BF345" s="194">
        <f>IF(N345="snížená",J345,0)</f>
        <v>0</v>
      </c>
      <c r="BG345" s="194">
        <f>IF(N345="zákl. přenesená",J345,0)</f>
        <v>0</v>
      </c>
      <c r="BH345" s="194">
        <f>IF(N345="sníž. přenesená",J345,0)</f>
        <v>0</v>
      </c>
      <c r="BI345" s="194">
        <f>IF(N345="nulová",J345,0)</f>
        <v>0</v>
      </c>
      <c r="BJ345" s="16" t="s">
        <v>8</v>
      </c>
      <c r="BK345" s="194">
        <f>ROUND(I345*H345,0)</f>
        <v>0</v>
      </c>
      <c r="BL345" s="16" t="s">
        <v>218</v>
      </c>
      <c r="BM345" s="193" t="s">
        <v>711</v>
      </c>
    </row>
    <row r="346" spans="1:65" s="13" customFormat="1" ht="11.25">
      <c r="B346" s="195"/>
      <c r="C346" s="196"/>
      <c r="D346" s="197" t="s">
        <v>139</v>
      </c>
      <c r="E346" s="198" t="s">
        <v>1</v>
      </c>
      <c r="F346" s="199" t="s">
        <v>712</v>
      </c>
      <c r="G346" s="196"/>
      <c r="H346" s="200">
        <v>3</v>
      </c>
      <c r="I346" s="201"/>
      <c r="J346" s="196"/>
      <c r="K346" s="196"/>
      <c r="L346" s="202"/>
      <c r="M346" s="203"/>
      <c r="N346" s="204"/>
      <c r="O346" s="204"/>
      <c r="P346" s="204"/>
      <c r="Q346" s="204"/>
      <c r="R346" s="204"/>
      <c r="S346" s="204"/>
      <c r="T346" s="205"/>
      <c r="AT346" s="206" t="s">
        <v>139</v>
      </c>
      <c r="AU346" s="206" t="s">
        <v>83</v>
      </c>
      <c r="AV346" s="13" t="s">
        <v>83</v>
      </c>
      <c r="AW346" s="13" t="s">
        <v>33</v>
      </c>
      <c r="AX346" s="13" t="s">
        <v>77</v>
      </c>
      <c r="AY346" s="206" t="s">
        <v>131</v>
      </c>
    </row>
    <row r="347" spans="1:65" s="13" customFormat="1" ht="11.25">
      <c r="B347" s="195"/>
      <c r="C347" s="196"/>
      <c r="D347" s="197" t="s">
        <v>139</v>
      </c>
      <c r="E347" s="198" t="s">
        <v>1</v>
      </c>
      <c r="F347" s="199" t="s">
        <v>713</v>
      </c>
      <c r="G347" s="196"/>
      <c r="H347" s="200">
        <v>0.75</v>
      </c>
      <c r="I347" s="201"/>
      <c r="J347" s="196"/>
      <c r="K347" s="196"/>
      <c r="L347" s="202"/>
      <c r="M347" s="203"/>
      <c r="N347" s="204"/>
      <c r="O347" s="204"/>
      <c r="P347" s="204"/>
      <c r="Q347" s="204"/>
      <c r="R347" s="204"/>
      <c r="S347" s="204"/>
      <c r="T347" s="205"/>
      <c r="AT347" s="206" t="s">
        <v>139</v>
      </c>
      <c r="AU347" s="206" t="s">
        <v>83</v>
      </c>
      <c r="AV347" s="13" t="s">
        <v>83</v>
      </c>
      <c r="AW347" s="13" t="s">
        <v>33</v>
      </c>
      <c r="AX347" s="13" t="s">
        <v>77</v>
      </c>
      <c r="AY347" s="206" t="s">
        <v>131</v>
      </c>
    </row>
    <row r="348" spans="1:65" s="2" customFormat="1" ht="24.2" customHeight="1">
      <c r="A348" s="33"/>
      <c r="B348" s="34"/>
      <c r="C348" s="181" t="s">
        <v>714</v>
      </c>
      <c r="D348" s="181" t="s">
        <v>133</v>
      </c>
      <c r="E348" s="182" t="s">
        <v>715</v>
      </c>
      <c r="F348" s="183" t="s">
        <v>716</v>
      </c>
      <c r="G348" s="184" t="s">
        <v>162</v>
      </c>
      <c r="H348" s="185">
        <v>1.883</v>
      </c>
      <c r="I348" s="186"/>
      <c r="J348" s="187">
        <f>ROUND(I348*H348,0)</f>
        <v>0</v>
      </c>
      <c r="K348" s="188"/>
      <c r="L348" s="38"/>
      <c r="M348" s="189" t="s">
        <v>1</v>
      </c>
      <c r="N348" s="190" t="s">
        <v>42</v>
      </c>
      <c r="O348" s="70"/>
      <c r="P348" s="191">
        <f>O348*H348</f>
        <v>0</v>
      </c>
      <c r="Q348" s="191">
        <v>0</v>
      </c>
      <c r="R348" s="191">
        <f>Q348*H348</f>
        <v>0</v>
      </c>
      <c r="S348" s="191">
        <v>0</v>
      </c>
      <c r="T348" s="19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3" t="s">
        <v>218</v>
      </c>
      <c r="AT348" s="193" t="s">
        <v>133</v>
      </c>
      <c r="AU348" s="193" t="s">
        <v>83</v>
      </c>
      <c r="AY348" s="16" t="s">
        <v>131</v>
      </c>
      <c r="BE348" s="194">
        <f>IF(N348="základní",J348,0)</f>
        <v>0</v>
      </c>
      <c r="BF348" s="194">
        <f>IF(N348="snížená",J348,0)</f>
        <v>0</v>
      </c>
      <c r="BG348" s="194">
        <f>IF(N348="zákl. přenesená",J348,0)</f>
        <v>0</v>
      </c>
      <c r="BH348" s="194">
        <f>IF(N348="sníž. přenesená",J348,0)</f>
        <v>0</v>
      </c>
      <c r="BI348" s="194">
        <f>IF(N348="nulová",J348,0)</f>
        <v>0</v>
      </c>
      <c r="BJ348" s="16" t="s">
        <v>8</v>
      </c>
      <c r="BK348" s="194">
        <f>ROUND(I348*H348,0)</f>
        <v>0</v>
      </c>
      <c r="BL348" s="16" t="s">
        <v>218</v>
      </c>
      <c r="BM348" s="193" t="s">
        <v>717</v>
      </c>
    </row>
    <row r="349" spans="1:65" s="2" customFormat="1" ht="33" customHeight="1">
      <c r="A349" s="33"/>
      <c r="B349" s="34"/>
      <c r="C349" s="181" t="s">
        <v>718</v>
      </c>
      <c r="D349" s="181" t="s">
        <v>133</v>
      </c>
      <c r="E349" s="182" t="s">
        <v>719</v>
      </c>
      <c r="F349" s="183" t="s">
        <v>720</v>
      </c>
      <c r="G349" s="184" t="s">
        <v>335</v>
      </c>
      <c r="H349" s="185">
        <v>1</v>
      </c>
      <c r="I349" s="186"/>
      <c r="J349" s="187">
        <f>ROUND(I349*H349,0)</f>
        <v>0</v>
      </c>
      <c r="K349" s="188"/>
      <c r="L349" s="38"/>
      <c r="M349" s="189" t="s">
        <v>1</v>
      </c>
      <c r="N349" s="190" t="s">
        <v>42</v>
      </c>
      <c r="O349" s="70"/>
      <c r="P349" s="191">
        <f>O349*H349</f>
        <v>0</v>
      </c>
      <c r="Q349" s="191">
        <v>3.0000000000000001E-5</v>
      </c>
      <c r="R349" s="191">
        <f>Q349*H349</f>
        <v>3.0000000000000001E-5</v>
      </c>
      <c r="S349" s="191">
        <v>0</v>
      </c>
      <c r="T349" s="19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93" t="s">
        <v>218</v>
      </c>
      <c r="AT349" s="193" t="s">
        <v>133</v>
      </c>
      <c r="AU349" s="193" t="s">
        <v>83</v>
      </c>
      <c r="AY349" s="16" t="s">
        <v>131</v>
      </c>
      <c r="BE349" s="194">
        <f>IF(N349="základní",J349,0)</f>
        <v>0</v>
      </c>
      <c r="BF349" s="194">
        <f>IF(N349="snížená",J349,0)</f>
        <v>0</v>
      </c>
      <c r="BG349" s="194">
        <f>IF(N349="zákl. přenesená",J349,0)</f>
        <v>0</v>
      </c>
      <c r="BH349" s="194">
        <f>IF(N349="sníž. přenesená",J349,0)</f>
        <v>0</v>
      </c>
      <c r="BI349" s="194">
        <f>IF(N349="nulová",J349,0)</f>
        <v>0</v>
      </c>
      <c r="BJ349" s="16" t="s">
        <v>8</v>
      </c>
      <c r="BK349" s="194">
        <f>ROUND(I349*H349,0)</f>
        <v>0</v>
      </c>
      <c r="BL349" s="16" t="s">
        <v>218</v>
      </c>
      <c r="BM349" s="193" t="s">
        <v>721</v>
      </c>
    </row>
    <row r="350" spans="1:65" s="13" customFormat="1" ht="11.25">
      <c r="B350" s="195"/>
      <c r="C350" s="196"/>
      <c r="D350" s="197" t="s">
        <v>139</v>
      </c>
      <c r="E350" s="198" t="s">
        <v>1</v>
      </c>
      <c r="F350" s="199" t="s">
        <v>722</v>
      </c>
      <c r="G350" s="196"/>
      <c r="H350" s="200">
        <v>1</v>
      </c>
      <c r="I350" s="201"/>
      <c r="J350" s="196"/>
      <c r="K350" s="196"/>
      <c r="L350" s="202"/>
      <c r="M350" s="203"/>
      <c r="N350" s="204"/>
      <c r="O350" s="204"/>
      <c r="P350" s="204"/>
      <c r="Q350" s="204"/>
      <c r="R350" s="204"/>
      <c r="S350" s="204"/>
      <c r="T350" s="205"/>
      <c r="AT350" s="206" t="s">
        <v>139</v>
      </c>
      <c r="AU350" s="206" t="s">
        <v>83</v>
      </c>
      <c r="AV350" s="13" t="s">
        <v>83</v>
      </c>
      <c r="AW350" s="13" t="s">
        <v>33</v>
      </c>
      <c r="AX350" s="13" t="s">
        <v>77</v>
      </c>
      <c r="AY350" s="206" t="s">
        <v>131</v>
      </c>
    </row>
    <row r="351" spans="1:65" s="2" customFormat="1" ht="16.5" customHeight="1">
      <c r="A351" s="33"/>
      <c r="B351" s="34"/>
      <c r="C351" s="217" t="s">
        <v>723</v>
      </c>
      <c r="D351" s="217" t="s">
        <v>413</v>
      </c>
      <c r="E351" s="218" t="s">
        <v>724</v>
      </c>
      <c r="F351" s="219" t="s">
        <v>725</v>
      </c>
      <c r="G351" s="220" t="s">
        <v>335</v>
      </c>
      <c r="H351" s="221">
        <v>1</v>
      </c>
      <c r="I351" s="222"/>
      <c r="J351" s="223">
        <f>ROUND(I351*H351,0)</f>
        <v>0</v>
      </c>
      <c r="K351" s="224"/>
      <c r="L351" s="225"/>
      <c r="M351" s="226" t="s">
        <v>1</v>
      </c>
      <c r="N351" s="227" t="s">
        <v>42</v>
      </c>
      <c r="O351" s="70"/>
      <c r="P351" s="191">
        <f>O351*H351</f>
        <v>0</v>
      </c>
      <c r="Q351" s="191">
        <v>1.3999999999999999E-4</v>
      </c>
      <c r="R351" s="191">
        <f>Q351*H351</f>
        <v>1.3999999999999999E-4</v>
      </c>
      <c r="S351" s="191">
        <v>0</v>
      </c>
      <c r="T351" s="19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3" t="s">
        <v>297</v>
      </c>
      <c r="AT351" s="193" t="s">
        <v>413</v>
      </c>
      <c r="AU351" s="193" t="s">
        <v>83</v>
      </c>
      <c r="AY351" s="16" t="s">
        <v>131</v>
      </c>
      <c r="BE351" s="194">
        <f>IF(N351="základní",J351,0)</f>
        <v>0</v>
      </c>
      <c r="BF351" s="194">
        <f>IF(N351="snížená",J351,0)</f>
        <v>0</v>
      </c>
      <c r="BG351" s="194">
        <f>IF(N351="zákl. přenesená",J351,0)</f>
        <v>0</v>
      </c>
      <c r="BH351" s="194">
        <f>IF(N351="sníž. přenesená",J351,0)</f>
        <v>0</v>
      </c>
      <c r="BI351" s="194">
        <f>IF(N351="nulová",J351,0)</f>
        <v>0</v>
      </c>
      <c r="BJ351" s="16" t="s">
        <v>8</v>
      </c>
      <c r="BK351" s="194">
        <f>ROUND(I351*H351,0)</f>
        <v>0</v>
      </c>
      <c r="BL351" s="16" t="s">
        <v>218</v>
      </c>
      <c r="BM351" s="193" t="s">
        <v>726</v>
      </c>
    </row>
    <row r="352" spans="1:65" s="2" customFormat="1" ht="33" customHeight="1">
      <c r="A352" s="33"/>
      <c r="B352" s="34"/>
      <c r="C352" s="181" t="s">
        <v>727</v>
      </c>
      <c r="D352" s="181" t="s">
        <v>133</v>
      </c>
      <c r="E352" s="182" t="s">
        <v>728</v>
      </c>
      <c r="F352" s="183" t="s">
        <v>729</v>
      </c>
      <c r="G352" s="184" t="s">
        <v>335</v>
      </c>
      <c r="H352" s="185">
        <v>1</v>
      </c>
      <c r="I352" s="186"/>
      <c r="J352" s="187">
        <f>ROUND(I352*H352,0)</f>
        <v>0</v>
      </c>
      <c r="K352" s="188"/>
      <c r="L352" s="38"/>
      <c r="M352" s="189" t="s">
        <v>1</v>
      </c>
      <c r="N352" s="190" t="s">
        <v>42</v>
      </c>
      <c r="O352" s="70"/>
      <c r="P352" s="191">
        <f>O352*H352</f>
        <v>0</v>
      </c>
      <c r="Q352" s="191">
        <v>3.0000000000000001E-5</v>
      </c>
      <c r="R352" s="191">
        <f>Q352*H352</f>
        <v>3.0000000000000001E-5</v>
      </c>
      <c r="S352" s="191">
        <v>0</v>
      </c>
      <c r="T352" s="19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3" t="s">
        <v>218</v>
      </c>
      <c r="AT352" s="193" t="s">
        <v>133</v>
      </c>
      <c r="AU352" s="193" t="s">
        <v>83</v>
      </c>
      <c r="AY352" s="16" t="s">
        <v>131</v>
      </c>
      <c r="BE352" s="194">
        <f>IF(N352="základní",J352,0)</f>
        <v>0</v>
      </c>
      <c r="BF352" s="194">
        <f>IF(N352="snížená",J352,0)</f>
        <v>0</v>
      </c>
      <c r="BG352" s="194">
        <f>IF(N352="zákl. přenesená",J352,0)</f>
        <v>0</v>
      </c>
      <c r="BH352" s="194">
        <f>IF(N352="sníž. přenesená",J352,0)</f>
        <v>0</v>
      </c>
      <c r="BI352" s="194">
        <f>IF(N352="nulová",J352,0)</f>
        <v>0</v>
      </c>
      <c r="BJ352" s="16" t="s">
        <v>8</v>
      </c>
      <c r="BK352" s="194">
        <f>ROUND(I352*H352,0)</f>
        <v>0</v>
      </c>
      <c r="BL352" s="16" t="s">
        <v>218</v>
      </c>
      <c r="BM352" s="193" t="s">
        <v>730</v>
      </c>
    </row>
    <row r="353" spans="1:65" s="13" customFormat="1" ht="11.25">
      <c r="B353" s="195"/>
      <c r="C353" s="196"/>
      <c r="D353" s="197" t="s">
        <v>139</v>
      </c>
      <c r="E353" s="198" t="s">
        <v>1</v>
      </c>
      <c r="F353" s="199" t="s">
        <v>731</v>
      </c>
      <c r="G353" s="196"/>
      <c r="H353" s="200">
        <v>1</v>
      </c>
      <c r="I353" s="201"/>
      <c r="J353" s="196"/>
      <c r="K353" s="196"/>
      <c r="L353" s="202"/>
      <c r="M353" s="203"/>
      <c r="N353" s="204"/>
      <c r="O353" s="204"/>
      <c r="P353" s="204"/>
      <c r="Q353" s="204"/>
      <c r="R353" s="204"/>
      <c r="S353" s="204"/>
      <c r="T353" s="205"/>
      <c r="AT353" s="206" t="s">
        <v>139</v>
      </c>
      <c r="AU353" s="206" t="s">
        <v>83</v>
      </c>
      <c r="AV353" s="13" t="s">
        <v>83</v>
      </c>
      <c r="AW353" s="13" t="s">
        <v>33</v>
      </c>
      <c r="AX353" s="13" t="s">
        <v>77</v>
      </c>
      <c r="AY353" s="206" t="s">
        <v>131</v>
      </c>
    </row>
    <row r="354" spans="1:65" s="2" customFormat="1" ht="16.5" customHeight="1">
      <c r="A354" s="33"/>
      <c r="B354" s="34"/>
      <c r="C354" s="217" t="s">
        <v>732</v>
      </c>
      <c r="D354" s="217" t="s">
        <v>413</v>
      </c>
      <c r="E354" s="218" t="s">
        <v>733</v>
      </c>
      <c r="F354" s="219" t="s">
        <v>734</v>
      </c>
      <c r="G354" s="220" t="s">
        <v>335</v>
      </c>
      <c r="H354" s="221">
        <v>1</v>
      </c>
      <c r="I354" s="222"/>
      <c r="J354" s="223">
        <f>ROUND(I354*H354,0)</f>
        <v>0</v>
      </c>
      <c r="K354" s="224"/>
      <c r="L354" s="225"/>
      <c r="M354" s="226" t="s">
        <v>1</v>
      </c>
      <c r="N354" s="227" t="s">
        <v>42</v>
      </c>
      <c r="O354" s="70"/>
      <c r="P354" s="191">
        <f>O354*H354</f>
        <v>0</v>
      </c>
      <c r="Q354" s="191">
        <v>3.1E-4</v>
      </c>
      <c r="R354" s="191">
        <f>Q354*H354</f>
        <v>3.1E-4</v>
      </c>
      <c r="S354" s="191">
        <v>0</v>
      </c>
      <c r="T354" s="19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3" t="s">
        <v>297</v>
      </c>
      <c r="AT354" s="193" t="s">
        <v>413</v>
      </c>
      <c r="AU354" s="193" t="s">
        <v>83</v>
      </c>
      <c r="AY354" s="16" t="s">
        <v>131</v>
      </c>
      <c r="BE354" s="194">
        <f>IF(N354="základní",J354,0)</f>
        <v>0</v>
      </c>
      <c r="BF354" s="194">
        <f>IF(N354="snížená",J354,0)</f>
        <v>0</v>
      </c>
      <c r="BG354" s="194">
        <f>IF(N354="zákl. přenesená",J354,0)</f>
        <v>0</v>
      </c>
      <c r="BH354" s="194">
        <f>IF(N354="sníž. přenesená",J354,0)</f>
        <v>0</v>
      </c>
      <c r="BI354" s="194">
        <f>IF(N354="nulová",J354,0)</f>
        <v>0</v>
      </c>
      <c r="BJ354" s="16" t="s">
        <v>8</v>
      </c>
      <c r="BK354" s="194">
        <f>ROUND(I354*H354,0)</f>
        <v>0</v>
      </c>
      <c r="BL354" s="16" t="s">
        <v>218</v>
      </c>
      <c r="BM354" s="193" t="s">
        <v>735</v>
      </c>
    </row>
    <row r="355" spans="1:65" s="2" customFormat="1" ht="24.2" customHeight="1">
      <c r="A355" s="33"/>
      <c r="B355" s="34"/>
      <c r="C355" s="181" t="s">
        <v>736</v>
      </c>
      <c r="D355" s="181" t="s">
        <v>133</v>
      </c>
      <c r="E355" s="182" t="s">
        <v>737</v>
      </c>
      <c r="F355" s="183" t="s">
        <v>738</v>
      </c>
      <c r="G355" s="184" t="s">
        <v>156</v>
      </c>
      <c r="H355" s="185">
        <v>2.7E-2</v>
      </c>
      <c r="I355" s="186"/>
      <c r="J355" s="187">
        <f>ROUND(I355*H355,0)</f>
        <v>0</v>
      </c>
      <c r="K355" s="188"/>
      <c r="L355" s="38"/>
      <c r="M355" s="189" t="s">
        <v>1</v>
      </c>
      <c r="N355" s="190" t="s">
        <v>42</v>
      </c>
      <c r="O355" s="70"/>
      <c r="P355" s="191">
        <f>O355*H355</f>
        <v>0</v>
      </c>
      <c r="Q355" s="191">
        <v>0</v>
      </c>
      <c r="R355" s="191">
        <f>Q355*H355</f>
        <v>0</v>
      </c>
      <c r="S355" s="191">
        <v>0</v>
      </c>
      <c r="T355" s="19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3" t="s">
        <v>218</v>
      </c>
      <c r="AT355" s="193" t="s">
        <v>133</v>
      </c>
      <c r="AU355" s="193" t="s">
        <v>83</v>
      </c>
      <c r="AY355" s="16" t="s">
        <v>131</v>
      </c>
      <c r="BE355" s="194">
        <f>IF(N355="základní",J355,0)</f>
        <v>0</v>
      </c>
      <c r="BF355" s="194">
        <f>IF(N355="snížená",J355,0)</f>
        <v>0</v>
      </c>
      <c r="BG355" s="194">
        <f>IF(N355="zákl. přenesená",J355,0)</f>
        <v>0</v>
      </c>
      <c r="BH355" s="194">
        <f>IF(N355="sníž. přenesená",J355,0)</f>
        <v>0</v>
      </c>
      <c r="BI355" s="194">
        <f>IF(N355="nulová",J355,0)</f>
        <v>0</v>
      </c>
      <c r="BJ355" s="16" t="s">
        <v>8</v>
      </c>
      <c r="BK355" s="194">
        <f>ROUND(I355*H355,0)</f>
        <v>0</v>
      </c>
      <c r="BL355" s="16" t="s">
        <v>218</v>
      </c>
      <c r="BM355" s="193" t="s">
        <v>739</v>
      </c>
    </row>
    <row r="356" spans="1:65" s="2" customFormat="1" ht="24.2" customHeight="1">
      <c r="A356" s="33"/>
      <c r="B356" s="34"/>
      <c r="C356" s="181" t="s">
        <v>740</v>
      </c>
      <c r="D356" s="181" t="s">
        <v>133</v>
      </c>
      <c r="E356" s="182" t="s">
        <v>741</v>
      </c>
      <c r="F356" s="183" t="s">
        <v>742</v>
      </c>
      <c r="G356" s="184" t="s">
        <v>156</v>
      </c>
      <c r="H356" s="185">
        <v>2.7E-2</v>
      </c>
      <c r="I356" s="186"/>
      <c r="J356" s="187">
        <f>ROUND(I356*H356,0)</f>
        <v>0</v>
      </c>
      <c r="K356" s="188"/>
      <c r="L356" s="38"/>
      <c r="M356" s="189" t="s">
        <v>1</v>
      </c>
      <c r="N356" s="190" t="s">
        <v>42</v>
      </c>
      <c r="O356" s="70"/>
      <c r="P356" s="191">
        <f>O356*H356</f>
        <v>0</v>
      </c>
      <c r="Q356" s="191">
        <v>0</v>
      </c>
      <c r="R356" s="191">
        <f>Q356*H356</f>
        <v>0</v>
      </c>
      <c r="S356" s="191">
        <v>0</v>
      </c>
      <c r="T356" s="19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3" t="s">
        <v>218</v>
      </c>
      <c r="AT356" s="193" t="s">
        <v>133</v>
      </c>
      <c r="AU356" s="193" t="s">
        <v>83</v>
      </c>
      <c r="AY356" s="16" t="s">
        <v>131</v>
      </c>
      <c r="BE356" s="194">
        <f>IF(N356="základní",J356,0)</f>
        <v>0</v>
      </c>
      <c r="BF356" s="194">
        <f>IF(N356="snížená",J356,0)</f>
        <v>0</v>
      </c>
      <c r="BG356" s="194">
        <f>IF(N356="zákl. přenesená",J356,0)</f>
        <v>0</v>
      </c>
      <c r="BH356" s="194">
        <f>IF(N356="sníž. přenesená",J356,0)</f>
        <v>0</v>
      </c>
      <c r="BI356" s="194">
        <f>IF(N356="nulová",J356,0)</f>
        <v>0</v>
      </c>
      <c r="BJ356" s="16" t="s">
        <v>8</v>
      </c>
      <c r="BK356" s="194">
        <f>ROUND(I356*H356,0)</f>
        <v>0</v>
      </c>
      <c r="BL356" s="16" t="s">
        <v>218</v>
      </c>
      <c r="BM356" s="193" t="s">
        <v>743</v>
      </c>
    </row>
    <row r="357" spans="1:65" s="12" customFormat="1" ht="22.9" customHeight="1">
      <c r="B357" s="165"/>
      <c r="C357" s="166"/>
      <c r="D357" s="167" t="s">
        <v>76</v>
      </c>
      <c r="E357" s="179" t="s">
        <v>744</v>
      </c>
      <c r="F357" s="179" t="s">
        <v>745</v>
      </c>
      <c r="G357" s="166"/>
      <c r="H357" s="166"/>
      <c r="I357" s="169"/>
      <c r="J357" s="180">
        <f>BK357</f>
        <v>0</v>
      </c>
      <c r="K357" s="166"/>
      <c r="L357" s="171"/>
      <c r="M357" s="172"/>
      <c r="N357" s="173"/>
      <c r="O357" s="173"/>
      <c r="P357" s="174">
        <f>SUM(P358:P365)</f>
        <v>0</v>
      </c>
      <c r="Q357" s="173"/>
      <c r="R357" s="174">
        <f>SUM(R358:R365)</f>
        <v>0</v>
      </c>
      <c r="S357" s="173"/>
      <c r="T357" s="175">
        <f>SUM(T358:T365)</f>
        <v>0</v>
      </c>
      <c r="AR357" s="176" t="s">
        <v>83</v>
      </c>
      <c r="AT357" s="177" t="s">
        <v>76</v>
      </c>
      <c r="AU357" s="177" t="s">
        <v>8</v>
      </c>
      <c r="AY357" s="176" t="s">
        <v>131</v>
      </c>
      <c r="BK357" s="178">
        <f>SUM(BK358:BK365)</f>
        <v>0</v>
      </c>
    </row>
    <row r="358" spans="1:65" s="2" customFormat="1" ht="37.9" customHeight="1">
      <c r="A358" s="33"/>
      <c r="B358" s="34"/>
      <c r="C358" s="181" t="s">
        <v>746</v>
      </c>
      <c r="D358" s="181" t="s">
        <v>133</v>
      </c>
      <c r="E358" s="182" t="s">
        <v>747</v>
      </c>
      <c r="F358" s="183" t="s">
        <v>748</v>
      </c>
      <c r="G358" s="184" t="s">
        <v>335</v>
      </c>
      <c r="H358" s="185">
        <v>1</v>
      </c>
      <c r="I358" s="186"/>
      <c r="J358" s="187">
        <f t="shared" ref="J358:J363" si="30">ROUND(I358*H358,0)</f>
        <v>0</v>
      </c>
      <c r="K358" s="188"/>
      <c r="L358" s="38"/>
      <c r="M358" s="189" t="s">
        <v>1</v>
      </c>
      <c r="N358" s="190" t="s">
        <v>42</v>
      </c>
      <c r="O358" s="70"/>
      <c r="P358" s="191">
        <f t="shared" ref="P358:P363" si="31">O358*H358</f>
        <v>0</v>
      </c>
      <c r="Q358" s="191">
        <v>0</v>
      </c>
      <c r="R358" s="191">
        <f t="shared" ref="R358:R363" si="32">Q358*H358</f>
        <v>0</v>
      </c>
      <c r="S358" s="191">
        <v>0</v>
      </c>
      <c r="T358" s="192">
        <f t="shared" ref="T358:T363" si="33"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3" t="s">
        <v>218</v>
      </c>
      <c r="AT358" s="193" t="s">
        <v>133</v>
      </c>
      <c r="AU358" s="193" t="s">
        <v>83</v>
      </c>
      <c r="AY358" s="16" t="s">
        <v>131</v>
      </c>
      <c r="BE358" s="194">
        <f t="shared" ref="BE358:BE363" si="34">IF(N358="základní",J358,0)</f>
        <v>0</v>
      </c>
      <c r="BF358" s="194">
        <f t="shared" ref="BF358:BF363" si="35">IF(N358="snížená",J358,0)</f>
        <v>0</v>
      </c>
      <c r="BG358" s="194">
        <f t="shared" ref="BG358:BG363" si="36">IF(N358="zákl. přenesená",J358,0)</f>
        <v>0</v>
      </c>
      <c r="BH358" s="194">
        <f t="shared" ref="BH358:BH363" si="37">IF(N358="sníž. přenesená",J358,0)</f>
        <v>0</v>
      </c>
      <c r="BI358" s="194">
        <f t="shared" ref="BI358:BI363" si="38">IF(N358="nulová",J358,0)</f>
        <v>0</v>
      </c>
      <c r="BJ358" s="16" t="s">
        <v>8</v>
      </c>
      <c r="BK358" s="194">
        <f t="shared" ref="BK358:BK363" si="39">ROUND(I358*H358,0)</f>
        <v>0</v>
      </c>
      <c r="BL358" s="16" t="s">
        <v>218</v>
      </c>
      <c r="BM358" s="193" t="s">
        <v>749</v>
      </c>
    </row>
    <row r="359" spans="1:65" s="2" customFormat="1" ht="33" customHeight="1">
      <c r="A359" s="33"/>
      <c r="B359" s="34"/>
      <c r="C359" s="181" t="s">
        <v>750</v>
      </c>
      <c r="D359" s="181" t="s">
        <v>133</v>
      </c>
      <c r="E359" s="182" t="s">
        <v>751</v>
      </c>
      <c r="F359" s="183" t="s">
        <v>752</v>
      </c>
      <c r="G359" s="184" t="s">
        <v>753</v>
      </c>
      <c r="H359" s="185">
        <v>10</v>
      </c>
      <c r="I359" s="186"/>
      <c r="J359" s="187">
        <f t="shared" si="30"/>
        <v>0</v>
      </c>
      <c r="K359" s="188"/>
      <c r="L359" s="38"/>
      <c r="M359" s="189" t="s">
        <v>1</v>
      </c>
      <c r="N359" s="190" t="s">
        <v>42</v>
      </c>
      <c r="O359" s="70"/>
      <c r="P359" s="191">
        <f t="shared" si="31"/>
        <v>0</v>
      </c>
      <c r="Q359" s="191">
        <v>0</v>
      </c>
      <c r="R359" s="191">
        <f t="shared" si="32"/>
        <v>0</v>
      </c>
      <c r="S359" s="191">
        <v>0</v>
      </c>
      <c r="T359" s="192">
        <f t="shared" si="33"/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3" t="s">
        <v>218</v>
      </c>
      <c r="AT359" s="193" t="s">
        <v>133</v>
      </c>
      <c r="AU359" s="193" t="s">
        <v>83</v>
      </c>
      <c r="AY359" s="16" t="s">
        <v>131</v>
      </c>
      <c r="BE359" s="194">
        <f t="shared" si="34"/>
        <v>0</v>
      </c>
      <c r="BF359" s="194">
        <f t="shared" si="35"/>
        <v>0</v>
      </c>
      <c r="BG359" s="194">
        <f t="shared" si="36"/>
        <v>0</v>
      </c>
      <c r="BH359" s="194">
        <f t="shared" si="37"/>
        <v>0</v>
      </c>
      <c r="BI359" s="194">
        <f t="shared" si="38"/>
        <v>0</v>
      </c>
      <c r="BJ359" s="16" t="s">
        <v>8</v>
      </c>
      <c r="BK359" s="194">
        <f t="shared" si="39"/>
        <v>0</v>
      </c>
      <c r="BL359" s="16" t="s">
        <v>218</v>
      </c>
      <c r="BM359" s="193" t="s">
        <v>754</v>
      </c>
    </row>
    <row r="360" spans="1:65" s="2" customFormat="1" ht="24.2" customHeight="1">
      <c r="A360" s="33"/>
      <c r="B360" s="34"/>
      <c r="C360" s="181" t="s">
        <v>755</v>
      </c>
      <c r="D360" s="181" t="s">
        <v>133</v>
      </c>
      <c r="E360" s="182" t="s">
        <v>756</v>
      </c>
      <c r="F360" s="183" t="s">
        <v>757</v>
      </c>
      <c r="G360" s="184" t="s">
        <v>335</v>
      </c>
      <c r="H360" s="185">
        <v>8</v>
      </c>
      <c r="I360" s="186"/>
      <c r="J360" s="187">
        <f t="shared" si="30"/>
        <v>0</v>
      </c>
      <c r="K360" s="188"/>
      <c r="L360" s="38"/>
      <c r="M360" s="189" t="s">
        <v>1</v>
      </c>
      <c r="N360" s="190" t="s">
        <v>42</v>
      </c>
      <c r="O360" s="70"/>
      <c r="P360" s="191">
        <f t="shared" si="31"/>
        <v>0</v>
      </c>
      <c r="Q360" s="191">
        <v>0</v>
      </c>
      <c r="R360" s="191">
        <f t="shared" si="32"/>
        <v>0</v>
      </c>
      <c r="S360" s="191">
        <v>0</v>
      </c>
      <c r="T360" s="192">
        <f t="shared" si="33"/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3" t="s">
        <v>218</v>
      </c>
      <c r="AT360" s="193" t="s">
        <v>133</v>
      </c>
      <c r="AU360" s="193" t="s">
        <v>83</v>
      </c>
      <c r="AY360" s="16" t="s">
        <v>131</v>
      </c>
      <c r="BE360" s="194">
        <f t="shared" si="34"/>
        <v>0</v>
      </c>
      <c r="BF360" s="194">
        <f t="shared" si="35"/>
        <v>0</v>
      </c>
      <c r="BG360" s="194">
        <f t="shared" si="36"/>
        <v>0</v>
      </c>
      <c r="BH360" s="194">
        <f t="shared" si="37"/>
        <v>0</v>
      </c>
      <c r="BI360" s="194">
        <f t="shared" si="38"/>
        <v>0</v>
      </c>
      <c r="BJ360" s="16" t="s">
        <v>8</v>
      </c>
      <c r="BK360" s="194">
        <f t="shared" si="39"/>
        <v>0</v>
      </c>
      <c r="BL360" s="16" t="s">
        <v>218</v>
      </c>
      <c r="BM360" s="193" t="s">
        <v>758</v>
      </c>
    </row>
    <row r="361" spans="1:65" s="2" customFormat="1" ht="24.2" customHeight="1">
      <c r="A361" s="33"/>
      <c r="B361" s="34"/>
      <c r="C361" s="181" t="s">
        <v>759</v>
      </c>
      <c r="D361" s="181" t="s">
        <v>133</v>
      </c>
      <c r="E361" s="182" t="s">
        <v>760</v>
      </c>
      <c r="F361" s="183" t="s">
        <v>761</v>
      </c>
      <c r="G361" s="184" t="s">
        <v>753</v>
      </c>
      <c r="H361" s="185">
        <v>4</v>
      </c>
      <c r="I361" s="186"/>
      <c r="J361" s="187">
        <f t="shared" si="30"/>
        <v>0</v>
      </c>
      <c r="K361" s="188"/>
      <c r="L361" s="38"/>
      <c r="M361" s="189" t="s">
        <v>1</v>
      </c>
      <c r="N361" s="190" t="s">
        <v>42</v>
      </c>
      <c r="O361" s="70"/>
      <c r="P361" s="191">
        <f t="shared" si="31"/>
        <v>0</v>
      </c>
      <c r="Q361" s="191">
        <v>0</v>
      </c>
      <c r="R361" s="191">
        <f t="shared" si="32"/>
        <v>0</v>
      </c>
      <c r="S361" s="191">
        <v>0</v>
      </c>
      <c r="T361" s="192">
        <f t="shared" si="33"/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3" t="s">
        <v>218</v>
      </c>
      <c r="AT361" s="193" t="s">
        <v>133</v>
      </c>
      <c r="AU361" s="193" t="s">
        <v>83</v>
      </c>
      <c r="AY361" s="16" t="s">
        <v>131</v>
      </c>
      <c r="BE361" s="194">
        <f t="shared" si="34"/>
        <v>0</v>
      </c>
      <c r="BF361" s="194">
        <f t="shared" si="35"/>
        <v>0</v>
      </c>
      <c r="BG361" s="194">
        <f t="shared" si="36"/>
        <v>0</v>
      </c>
      <c r="BH361" s="194">
        <f t="shared" si="37"/>
        <v>0</v>
      </c>
      <c r="BI361" s="194">
        <f t="shared" si="38"/>
        <v>0</v>
      </c>
      <c r="BJ361" s="16" t="s">
        <v>8</v>
      </c>
      <c r="BK361" s="194">
        <f t="shared" si="39"/>
        <v>0</v>
      </c>
      <c r="BL361" s="16" t="s">
        <v>218</v>
      </c>
      <c r="BM361" s="193" t="s">
        <v>762</v>
      </c>
    </row>
    <row r="362" spans="1:65" s="2" customFormat="1" ht="21.75" customHeight="1">
      <c r="A362" s="33"/>
      <c r="B362" s="34"/>
      <c r="C362" s="181" t="s">
        <v>763</v>
      </c>
      <c r="D362" s="181" t="s">
        <v>133</v>
      </c>
      <c r="E362" s="182" t="s">
        <v>764</v>
      </c>
      <c r="F362" s="183" t="s">
        <v>765</v>
      </c>
      <c r="G362" s="184" t="s">
        <v>335</v>
      </c>
      <c r="H362" s="185">
        <v>2</v>
      </c>
      <c r="I362" s="186"/>
      <c r="J362" s="187">
        <f t="shared" si="30"/>
        <v>0</v>
      </c>
      <c r="K362" s="188"/>
      <c r="L362" s="38"/>
      <c r="M362" s="189" t="s">
        <v>1</v>
      </c>
      <c r="N362" s="190" t="s">
        <v>42</v>
      </c>
      <c r="O362" s="70"/>
      <c r="P362" s="191">
        <f t="shared" si="31"/>
        <v>0</v>
      </c>
      <c r="Q362" s="191">
        <v>0</v>
      </c>
      <c r="R362" s="191">
        <f t="shared" si="32"/>
        <v>0</v>
      </c>
      <c r="S362" s="191">
        <v>0</v>
      </c>
      <c r="T362" s="192">
        <f t="shared" si="33"/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3" t="s">
        <v>218</v>
      </c>
      <c r="AT362" s="193" t="s">
        <v>133</v>
      </c>
      <c r="AU362" s="193" t="s">
        <v>83</v>
      </c>
      <c r="AY362" s="16" t="s">
        <v>131</v>
      </c>
      <c r="BE362" s="194">
        <f t="shared" si="34"/>
        <v>0</v>
      </c>
      <c r="BF362" s="194">
        <f t="shared" si="35"/>
        <v>0</v>
      </c>
      <c r="BG362" s="194">
        <f t="shared" si="36"/>
        <v>0</v>
      </c>
      <c r="BH362" s="194">
        <f t="shared" si="37"/>
        <v>0</v>
      </c>
      <c r="BI362" s="194">
        <f t="shared" si="38"/>
        <v>0</v>
      </c>
      <c r="BJ362" s="16" t="s">
        <v>8</v>
      </c>
      <c r="BK362" s="194">
        <f t="shared" si="39"/>
        <v>0</v>
      </c>
      <c r="BL362" s="16" t="s">
        <v>218</v>
      </c>
      <c r="BM362" s="193" t="s">
        <v>766</v>
      </c>
    </row>
    <row r="363" spans="1:65" s="2" customFormat="1" ht="21.75" customHeight="1">
      <c r="A363" s="33"/>
      <c r="B363" s="34"/>
      <c r="C363" s="181" t="s">
        <v>767</v>
      </c>
      <c r="D363" s="181" t="s">
        <v>133</v>
      </c>
      <c r="E363" s="182" t="s">
        <v>768</v>
      </c>
      <c r="F363" s="183" t="s">
        <v>769</v>
      </c>
      <c r="G363" s="184" t="s">
        <v>162</v>
      </c>
      <c r="H363" s="185">
        <v>11.045</v>
      </c>
      <c r="I363" s="186"/>
      <c r="J363" s="187">
        <f t="shared" si="30"/>
        <v>0</v>
      </c>
      <c r="K363" s="188"/>
      <c r="L363" s="38"/>
      <c r="M363" s="189" t="s">
        <v>1</v>
      </c>
      <c r="N363" s="190" t="s">
        <v>42</v>
      </c>
      <c r="O363" s="70"/>
      <c r="P363" s="191">
        <f t="shared" si="31"/>
        <v>0</v>
      </c>
      <c r="Q363" s="191">
        <v>0</v>
      </c>
      <c r="R363" s="191">
        <f t="shared" si="32"/>
        <v>0</v>
      </c>
      <c r="S363" s="191">
        <v>0</v>
      </c>
      <c r="T363" s="192">
        <f t="shared" si="33"/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3" t="s">
        <v>218</v>
      </c>
      <c r="AT363" s="193" t="s">
        <v>133</v>
      </c>
      <c r="AU363" s="193" t="s">
        <v>83</v>
      </c>
      <c r="AY363" s="16" t="s">
        <v>131</v>
      </c>
      <c r="BE363" s="194">
        <f t="shared" si="34"/>
        <v>0</v>
      </c>
      <c r="BF363" s="194">
        <f t="shared" si="35"/>
        <v>0</v>
      </c>
      <c r="BG363" s="194">
        <f t="shared" si="36"/>
        <v>0</v>
      </c>
      <c r="BH363" s="194">
        <f t="shared" si="37"/>
        <v>0</v>
      </c>
      <c r="BI363" s="194">
        <f t="shared" si="38"/>
        <v>0</v>
      </c>
      <c r="BJ363" s="16" t="s">
        <v>8</v>
      </c>
      <c r="BK363" s="194">
        <f t="shared" si="39"/>
        <v>0</v>
      </c>
      <c r="BL363" s="16" t="s">
        <v>218</v>
      </c>
      <c r="BM363" s="193" t="s">
        <v>770</v>
      </c>
    </row>
    <row r="364" spans="1:65" s="13" customFormat="1" ht="11.25">
      <c r="B364" s="195"/>
      <c r="C364" s="196"/>
      <c r="D364" s="197" t="s">
        <v>139</v>
      </c>
      <c r="E364" s="198" t="s">
        <v>1</v>
      </c>
      <c r="F364" s="199" t="s">
        <v>771</v>
      </c>
      <c r="G364" s="196"/>
      <c r="H364" s="200">
        <v>11.045</v>
      </c>
      <c r="I364" s="201"/>
      <c r="J364" s="196"/>
      <c r="K364" s="196"/>
      <c r="L364" s="202"/>
      <c r="M364" s="203"/>
      <c r="N364" s="204"/>
      <c r="O364" s="204"/>
      <c r="P364" s="204"/>
      <c r="Q364" s="204"/>
      <c r="R364" s="204"/>
      <c r="S364" s="204"/>
      <c r="T364" s="205"/>
      <c r="AT364" s="206" t="s">
        <v>139</v>
      </c>
      <c r="AU364" s="206" t="s">
        <v>83</v>
      </c>
      <c r="AV364" s="13" t="s">
        <v>83</v>
      </c>
      <c r="AW364" s="13" t="s">
        <v>33</v>
      </c>
      <c r="AX364" s="13" t="s">
        <v>77</v>
      </c>
      <c r="AY364" s="206" t="s">
        <v>131</v>
      </c>
    </row>
    <row r="365" spans="1:65" s="2" customFormat="1" ht="24.2" customHeight="1">
      <c r="A365" s="33"/>
      <c r="B365" s="34"/>
      <c r="C365" s="181" t="s">
        <v>772</v>
      </c>
      <c r="D365" s="181" t="s">
        <v>133</v>
      </c>
      <c r="E365" s="182" t="s">
        <v>773</v>
      </c>
      <c r="F365" s="183" t="s">
        <v>774</v>
      </c>
      <c r="G365" s="184" t="s">
        <v>678</v>
      </c>
      <c r="H365" s="228"/>
      <c r="I365" s="186"/>
      <c r="J365" s="187">
        <f>ROUND(I365*H365,0)</f>
        <v>0</v>
      </c>
      <c r="K365" s="188"/>
      <c r="L365" s="38"/>
      <c r="M365" s="189" t="s">
        <v>1</v>
      </c>
      <c r="N365" s="190" t="s">
        <v>42</v>
      </c>
      <c r="O365" s="70"/>
      <c r="P365" s="191">
        <f>O365*H365</f>
        <v>0</v>
      </c>
      <c r="Q365" s="191">
        <v>0</v>
      </c>
      <c r="R365" s="191">
        <f>Q365*H365</f>
        <v>0</v>
      </c>
      <c r="S365" s="191">
        <v>0</v>
      </c>
      <c r="T365" s="19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3" t="s">
        <v>218</v>
      </c>
      <c r="AT365" s="193" t="s">
        <v>133</v>
      </c>
      <c r="AU365" s="193" t="s">
        <v>83</v>
      </c>
      <c r="AY365" s="16" t="s">
        <v>131</v>
      </c>
      <c r="BE365" s="194">
        <f>IF(N365="základní",J365,0)</f>
        <v>0</v>
      </c>
      <c r="BF365" s="194">
        <f>IF(N365="snížená",J365,0)</f>
        <v>0</v>
      </c>
      <c r="BG365" s="194">
        <f>IF(N365="zákl. přenesená",J365,0)</f>
        <v>0</v>
      </c>
      <c r="BH365" s="194">
        <f>IF(N365="sníž. přenesená",J365,0)</f>
        <v>0</v>
      </c>
      <c r="BI365" s="194">
        <f>IF(N365="nulová",J365,0)</f>
        <v>0</v>
      </c>
      <c r="BJ365" s="16" t="s">
        <v>8</v>
      </c>
      <c r="BK365" s="194">
        <f>ROUND(I365*H365,0)</f>
        <v>0</v>
      </c>
      <c r="BL365" s="16" t="s">
        <v>218</v>
      </c>
      <c r="BM365" s="193" t="s">
        <v>775</v>
      </c>
    </row>
    <row r="366" spans="1:65" s="12" customFormat="1" ht="22.9" customHeight="1">
      <c r="B366" s="165"/>
      <c r="C366" s="166"/>
      <c r="D366" s="167" t="s">
        <v>76</v>
      </c>
      <c r="E366" s="179" t="s">
        <v>776</v>
      </c>
      <c r="F366" s="179" t="s">
        <v>777</v>
      </c>
      <c r="G366" s="166"/>
      <c r="H366" s="166"/>
      <c r="I366" s="169"/>
      <c r="J366" s="180">
        <f>BK366</f>
        <v>0</v>
      </c>
      <c r="K366" s="166"/>
      <c r="L366" s="171"/>
      <c r="M366" s="172"/>
      <c r="N366" s="173"/>
      <c r="O366" s="173"/>
      <c r="P366" s="174">
        <f>SUM(P367:P368)</f>
        <v>0</v>
      </c>
      <c r="Q366" s="173"/>
      <c r="R366" s="174">
        <f>SUM(R367:R368)</f>
        <v>0</v>
      </c>
      <c r="S366" s="173"/>
      <c r="T366" s="175">
        <f>SUM(T367:T368)</f>
        <v>0</v>
      </c>
      <c r="AR366" s="176" t="s">
        <v>83</v>
      </c>
      <c r="AT366" s="177" t="s">
        <v>76</v>
      </c>
      <c r="AU366" s="177" t="s">
        <v>8</v>
      </c>
      <c r="AY366" s="176" t="s">
        <v>131</v>
      </c>
      <c r="BK366" s="178">
        <f>SUM(BK367:BK368)</f>
        <v>0</v>
      </c>
    </row>
    <row r="367" spans="1:65" s="2" customFormat="1" ht="24.2" customHeight="1">
      <c r="A367" s="33"/>
      <c r="B367" s="34"/>
      <c r="C367" s="181" t="s">
        <v>778</v>
      </c>
      <c r="D367" s="181" t="s">
        <v>133</v>
      </c>
      <c r="E367" s="182" t="s">
        <v>779</v>
      </c>
      <c r="F367" s="183" t="s">
        <v>780</v>
      </c>
      <c r="G367" s="184" t="s">
        <v>335</v>
      </c>
      <c r="H367" s="185">
        <v>4</v>
      </c>
      <c r="I367" s="186"/>
      <c r="J367" s="187">
        <f>ROUND(I367*H367,0)</f>
        <v>0</v>
      </c>
      <c r="K367" s="188"/>
      <c r="L367" s="38"/>
      <c r="M367" s="189" t="s">
        <v>1</v>
      </c>
      <c r="N367" s="190" t="s">
        <v>42</v>
      </c>
      <c r="O367" s="70"/>
      <c r="P367" s="191">
        <f>O367*H367</f>
        <v>0</v>
      </c>
      <c r="Q367" s="191">
        <v>0</v>
      </c>
      <c r="R367" s="191">
        <f>Q367*H367</f>
        <v>0</v>
      </c>
      <c r="S367" s="191">
        <v>0</v>
      </c>
      <c r="T367" s="19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3" t="s">
        <v>218</v>
      </c>
      <c r="AT367" s="193" t="s">
        <v>133</v>
      </c>
      <c r="AU367" s="193" t="s">
        <v>83</v>
      </c>
      <c r="AY367" s="16" t="s">
        <v>131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16" t="s">
        <v>8</v>
      </c>
      <c r="BK367" s="194">
        <f>ROUND(I367*H367,0)</f>
        <v>0</v>
      </c>
      <c r="BL367" s="16" t="s">
        <v>218</v>
      </c>
      <c r="BM367" s="193" t="s">
        <v>781</v>
      </c>
    </row>
    <row r="368" spans="1:65" s="2" customFormat="1" ht="24.2" customHeight="1">
      <c r="A368" s="33"/>
      <c r="B368" s="34"/>
      <c r="C368" s="181" t="s">
        <v>782</v>
      </c>
      <c r="D368" s="181" t="s">
        <v>133</v>
      </c>
      <c r="E368" s="182" t="s">
        <v>783</v>
      </c>
      <c r="F368" s="183" t="s">
        <v>784</v>
      </c>
      <c r="G368" s="184" t="s">
        <v>678</v>
      </c>
      <c r="H368" s="228"/>
      <c r="I368" s="186"/>
      <c r="J368" s="187">
        <f>ROUND(I368*H368,0)</f>
        <v>0</v>
      </c>
      <c r="K368" s="188"/>
      <c r="L368" s="38"/>
      <c r="M368" s="189" t="s">
        <v>1</v>
      </c>
      <c r="N368" s="190" t="s">
        <v>42</v>
      </c>
      <c r="O368" s="70"/>
      <c r="P368" s="191">
        <f>O368*H368</f>
        <v>0</v>
      </c>
      <c r="Q368" s="191">
        <v>0</v>
      </c>
      <c r="R368" s="191">
        <f>Q368*H368</f>
        <v>0</v>
      </c>
      <c r="S368" s="191">
        <v>0</v>
      </c>
      <c r="T368" s="19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3" t="s">
        <v>218</v>
      </c>
      <c r="AT368" s="193" t="s">
        <v>133</v>
      </c>
      <c r="AU368" s="193" t="s">
        <v>83</v>
      </c>
      <c r="AY368" s="16" t="s">
        <v>131</v>
      </c>
      <c r="BE368" s="194">
        <f>IF(N368="základní",J368,0)</f>
        <v>0</v>
      </c>
      <c r="BF368" s="194">
        <f>IF(N368="snížená",J368,0)</f>
        <v>0</v>
      </c>
      <c r="BG368" s="194">
        <f>IF(N368="zákl. přenesená",J368,0)</f>
        <v>0</v>
      </c>
      <c r="BH368" s="194">
        <f>IF(N368="sníž. přenesená",J368,0)</f>
        <v>0</v>
      </c>
      <c r="BI368" s="194">
        <f>IF(N368="nulová",J368,0)</f>
        <v>0</v>
      </c>
      <c r="BJ368" s="16" t="s">
        <v>8</v>
      </c>
      <c r="BK368" s="194">
        <f>ROUND(I368*H368,0)</f>
        <v>0</v>
      </c>
      <c r="BL368" s="16" t="s">
        <v>218</v>
      </c>
      <c r="BM368" s="193" t="s">
        <v>785</v>
      </c>
    </row>
    <row r="369" spans="1:65" s="12" customFormat="1" ht="22.9" customHeight="1">
      <c r="B369" s="165"/>
      <c r="C369" s="166"/>
      <c r="D369" s="167" t="s">
        <v>76</v>
      </c>
      <c r="E369" s="179" t="s">
        <v>786</v>
      </c>
      <c r="F369" s="179" t="s">
        <v>787</v>
      </c>
      <c r="G369" s="166"/>
      <c r="H369" s="166"/>
      <c r="I369" s="169"/>
      <c r="J369" s="180">
        <f>BK369</f>
        <v>0</v>
      </c>
      <c r="K369" s="166"/>
      <c r="L369" s="171"/>
      <c r="M369" s="172"/>
      <c r="N369" s="173"/>
      <c r="O369" s="173"/>
      <c r="P369" s="174">
        <f>SUM(P370:P384)</f>
        <v>0</v>
      </c>
      <c r="Q369" s="173"/>
      <c r="R369" s="174">
        <f>SUM(R370:R384)</f>
        <v>0.58971449999999992</v>
      </c>
      <c r="S369" s="173"/>
      <c r="T369" s="175">
        <f>SUM(T370:T384)</f>
        <v>2.5600000000000002E-3</v>
      </c>
      <c r="AR369" s="176" t="s">
        <v>83</v>
      </c>
      <c r="AT369" s="177" t="s">
        <v>76</v>
      </c>
      <c r="AU369" s="177" t="s">
        <v>8</v>
      </c>
      <c r="AY369" s="176" t="s">
        <v>131</v>
      </c>
      <c r="BK369" s="178">
        <f>SUM(BK370:BK384)</f>
        <v>0</v>
      </c>
    </row>
    <row r="370" spans="1:65" s="2" customFormat="1" ht="16.5" customHeight="1">
      <c r="A370" s="33"/>
      <c r="B370" s="34"/>
      <c r="C370" s="181" t="s">
        <v>788</v>
      </c>
      <c r="D370" s="181" t="s">
        <v>133</v>
      </c>
      <c r="E370" s="182" t="s">
        <v>789</v>
      </c>
      <c r="F370" s="183" t="s">
        <v>790</v>
      </c>
      <c r="G370" s="184" t="s">
        <v>162</v>
      </c>
      <c r="H370" s="185">
        <v>21.55</v>
      </c>
      <c r="I370" s="186"/>
      <c r="J370" s="187">
        <f>ROUND(I370*H370,0)</f>
        <v>0</v>
      </c>
      <c r="K370" s="188"/>
      <c r="L370" s="38"/>
      <c r="M370" s="189" t="s">
        <v>1</v>
      </c>
      <c r="N370" s="190" t="s">
        <v>42</v>
      </c>
      <c r="O370" s="70"/>
      <c r="P370" s="191">
        <f>O370*H370</f>
        <v>0</v>
      </c>
      <c r="Q370" s="191">
        <v>2.9999999999999997E-4</v>
      </c>
      <c r="R370" s="191">
        <f>Q370*H370</f>
        <v>6.4649999999999994E-3</v>
      </c>
      <c r="S370" s="191">
        <v>0</v>
      </c>
      <c r="T370" s="19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3" t="s">
        <v>218</v>
      </c>
      <c r="AT370" s="193" t="s">
        <v>133</v>
      </c>
      <c r="AU370" s="193" t="s">
        <v>83</v>
      </c>
      <c r="AY370" s="16" t="s">
        <v>131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6" t="s">
        <v>8</v>
      </c>
      <c r="BK370" s="194">
        <f>ROUND(I370*H370,0)</f>
        <v>0</v>
      </c>
      <c r="BL370" s="16" t="s">
        <v>218</v>
      </c>
      <c r="BM370" s="193" t="s">
        <v>791</v>
      </c>
    </row>
    <row r="371" spans="1:65" s="2" customFormat="1" ht="24.2" customHeight="1">
      <c r="A371" s="33"/>
      <c r="B371" s="34"/>
      <c r="C371" s="181" t="s">
        <v>792</v>
      </c>
      <c r="D371" s="181" t="s">
        <v>133</v>
      </c>
      <c r="E371" s="182" t="s">
        <v>793</v>
      </c>
      <c r="F371" s="183" t="s">
        <v>794</v>
      </c>
      <c r="G371" s="184" t="s">
        <v>207</v>
      </c>
      <c r="H371" s="185">
        <v>2</v>
      </c>
      <c r="I371" s="186"/>
      <c r="J371" s="187">
        <f>ROUND(I371*H371,0)</f>
        <v>0</v>
      </c>
      <c r="K371" s="188"/>
      <c r="L371" s="38"/>
      <c r="M371" s="189" t="s">
        <v>1</v>
      </c>
      <c r="N371" s="190" t="s">
        <v>42</v>
      </c>
      <c r="O371" s="70"/>
      <c r="P371" s="191">
        <f>O371*H371</f>
        <v>0</v>
      </c>
      <c r="Q371" s="191">
        <v>0</v>
      </c>
      <c r="R371" s="191">
        <f>Q371*H371</f>
        <v>0</v>
      </c>
      <c r="S371" s="191">
        <v>0</v>
      </c>
      <c r="T371" s="19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3" t="s">
        <v>218</v>
      </c>
      <c r="AT371" s="193" t="s">
        <v>133</v>
      </c>
      <c r="AU371" s="193" t="s">
        <v>83</v>
      </c>
      <c r="AY371" s="16" t="s">
        <v>131</v>
      </c>
      <c r="BE371" s="194">
        <f>IF(N371="základní",J371,0)</f>
        <v>0</v>
      </c>
      <c r="BF371" s="194">
        <f>IF(N371="snížená",J371,0)</f>
        <v>0</v>
      </c>
      <c r="BG371" s="194">
        <f>IF(N371="zákl. přenesená",J371,0)</f>
        <v>0</v>
      </c>
      <c r="BH371" s="194">
        <f>IF(N371="sníž. přenesená",J371,0)</f>
        <v>0</v>
      </c>
      <c r="BI371" s="194">
        <f>IF(N371="nulová",J371,0)</f>
        <v>0</v>
      </c>
      <c r="BJ371" s="16" t="s">
        <v>8</v>
      </c>
      <c r="BK371" s="194">
        <f>ROUND(I371*H371,0)</f>
        <v>0</v>
      </c>
      <c r="BL371" s="16" t="s">
        <v>218</v>
      </c>
      <c r="BM371" s="193" t="s">
        <v>795</v>
      </c>
    </row>
    <row r="372" spans="1:65" s="13" customFormat="1" ht="11.25">
      <c r="B372" s="195"/>
      <c r="C372" s="196"/>
      <c r="D372" s="197" t="s">
        <v>139</v>
      </c>
      <c r="E372" s="198" t="s">
        <v>1</v>
      </c>
      <c r="F372" s="199" t="s">
        <v>796</v>
      </c>
      <c r="G372" s="196"/>
      <c r="H372" s="200">
        <v>2</v>
      </c>
      <c r="I372" s="201"/>
      <c r="J372" s="196"/>
      <c r="K372" s="196"/>
      <c r="L372" s="202"/>
      <c r="M372" s="203"/>
      <c r="N372" s="204"/>
      <c r="O372" s="204"/>
      <c r="P372" s="204"/>
      <c r="Q372" s="204"/>
      <c r="R372" s="204"/>
      <c r="S372" s="204"/>
      <c r="T372" s="205"/>
      <c r="AT372" s="206" t="s">
        <v>139</v>
      </c>
      <c r="AU372" s="206" t="s">
        <v>83</v>
      </c>
      <c r="AV372" s="13" t="s">
        <v>83</v>
      </c>
      <c r="AW372" s="13" t="s">
        <v>33</v>
      </c>
      <c r="AX372" s="13" t="s">
        <v>77</v>
      </c>
      <c r="AY372" s="206" t="s">
        <v>131</v>
      </c>
    </row>
    <row r="373" spans="1:65" s="2" customFormat="1" ht="24.2" customHeight="1">
      <c r="A373" s="33"/>
      <c r="B373" s="34"/>
      <c r="C373" s="217" t="s">
        <v>797</v>
      </c>
      <c r="D373" s="217" t="s">
        <v>413</v>
      </c>
      <c r="E373" s="218" t="s">
        <v>798</v>
      </c>
      <c r="F373" s="219" t="s">
        <v>799</v>
      </c>
      <c r="G373" s="220" t="s">
        <v>207</v>
      </c>
      <c r="H373" s="221">
        <v>2.2000000000000002</v>
      </c>
      <c r="I373" s="222"/>
      <c r="J373" s="223">
        <f>ROUND(I373*H373,0)</f>
        <v>0</v>
      </c>
      <c r="K373" s="224"/>
      <c r="L373" s="225"/>
      <c r="M373" s="226" t="s">
        <v>1</v>
      </c>
      <c r="N373" s="227" t="s">
        <v>42</v>
      </c>
      <c r="O373" s="70"/>
      <c r="P373" s="191">
        <f>O373*H373</f>
        <v>0</v>
      </c>
      <c r="Q373" s="191">
        <v>1.2999999999999999E-4</v>
      </c>
      <c r="R373" s="191">
        <f>Q373*H373</f>
        <v>2.8600000000000001E-4</v>
      </c>
      <c r="S373" s="191">
        <v>0</v>
      </c>
      <c r="T373" s="19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3" t="s">
        <v>297</v>
      </c>
      <c r="AT373" s="193" t="s">
        <v>413</v>
      </c>
      <c r="AU373" s="193" t="s">
        <v>83</v>
      </c>
      <c r="AY373" s="16" t="s">
        <v>131</v>
      </c>
      <c r="BE373" s="194">
        <f>IF(N373="základní",J373,0)</f>
        <v>0</v>
      </c>
      <c r="BF373" s="194">
        <f>IF(N373="snížená",J373,0)</f>
        <v>0</v>
      </c>
      <c r="BG373" s="194">
        <f>IF(N373="zákl. přenesená",J373,0)</f>
        <v>0</v>
      </c>
      <c r="BH373" s="194">
        <f>IF(N373="sníž. přenesená",J373,0)</f>
        <v>0</v>
      </c>
      <c r="BI373" s="194">
        <f>IF(N373="nulová",J373,0)</f>
        <v>0</v>
      </c>
      <c r="BJ373" s="16" t="s">
        <v>8</v>
      </c>
      <c r="BK373" s="194">
        <f>ROUND(I373*H373,0)</f>
        <v>0</v>
      </c>
      <c r="BL373" s="16" t="s">
        <v>218</v>
      </c>
      <c r="BM373" s="193" t="s">
        <v>800</v>
      </c>
    </row>
    <row r="374" spans="1:65" s="13" customFormat="1" ht="11.25">
      <c r="B374" s="195"/>
      <c r="C374" s="196"/>
      <c r="D374" s="197" t="s">
        <v>139</v>
      </c>
      <c r="E374" s="198" t="s">
        <v>1</v>
      </c>
      <c r="F374" s="199" t="s">
        <v>801</v>
      </c>
      <c r="G374" s="196"/>
      <c r="H374" s="200">
        <v>2.2000000000000002</v>
      </c>
      <c r="I374" s="201"/>
      <c r="J374" s="196"/>
      <c r="K374" s="196"/>
      <c r="L374" s="202"/>
      <c r="M374" s="203"/>
      <c r="N374" s="204"/>
      <c r="O374" s="204"/>
      <c r="P374" s="204"/>
      <c r="Q374" s="204"/>
      <c r="R374" s="204"/>
      <c r="S374" s="204"/>
      <c r="T374" s="205"/>
      <c r="AT374" s="206" t="s">
        <v>139</v>
      </c>
      <c r="AU374" s="206" t="s">
        <v>83</v>
      </c>
      <c r="AV374" s="13" t="s">
        <v>83</v>
      </c>
      <c r="AW374" s="13" t="s">
        <v>33</v>
      </c>
      <c r="AX374" s="13" t="s">
        <v>77</v>
      </c>
      <c r="AY374" s="206" t="s">
        <v>131</v>
      </c>
    </row>
    <row r="375" spans="1:65" s="2" customFormat="1" ht="24.2" customHeight="1">
      <c r="A375" s="33"/>
      <c r="B375" s="34"/>
      <c r="C375" s="181" t="s">
        <v>802</v>
      </c>
      <c r="D375" s="181" t="s">
        <v>133</v>
      </c>
      <c r="E375" s="182" t="s">
        <v>803</v>
      </c>
      <c r="F375" s="183" t="s">
        <v>804</v>
      </c>
      <c r="G375" s="184" t="s">
        <v>335</v>
      </c>
      <c r="H375" s="185">
        <v>8</v>
      </c>
      <c r="I375" s="186"/>
      <c r="J375" s="187">
        <f>ROUND(I375*H375,0)</f>
        <v>0</v>
      </c>
      <c r="K375" s="188"/>
      <c r="L375" s="38"/>
      <c r="M375" s="189" t="s">
        <v>1</v>
      </c>
      <c r="N375" s="190" t="s">
        <v>42</v>
      </c>
      <c r="O375" s="70"/>
      <c r="P375" s="191">
        <f>O375*H375</f>
        <v>0</v>
      </c>
      <c r="Q375" s="191">
        <v>1E-4</v>
      </c>
      <c r="R375" s="191">
        <f>Q375*H375</f>
        <v>8.0000000000000004E-4</v>
      </c>
      <c r="S375" s="191">
        <v>3.2000000000000003E-4</v>
      </c>
      <c r="T375" s="192">
        <f>S375*H375</f>
        <v>2.5600000000000002E-3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3" t="s">
        <v>218</v>
      </c>
      <c r="AT375" s="193" t="s">
        <v>133</v>
      </c>
      <c r="AU375" s="193" t="s">
        <v>83</v>
      </c>
      <c r="AY375" s="16" t="s">
        <v>131</v>
      </c>
      <c r="BE375" s="194">
        <f>IF(N375="základní",J375,0)</f>
        <v>0</v>
      </c>
      <c r="BF375" s="194">
        <f>IF(N375="snížená",J375,0)</f>
        <v>0</v>
      </c>
      <c r="BG375" s="194">
        <f>IF(N375="zákl. přenesená",J375,0)</f>
        <v>0</v>
      </c>
      <c r="BH375" s="194">
        <f>IF(N375="sníž. přenesená",J375,0)</f>
        <v>0</v>
      </c>
      <c r="BI375" s="194">
        <f>IF(N375="nulová",J375,0)</f>
        <v>0</v>
      </c>
      <c r="BJ375" s="16" t="s">
        <v>8</v>
      </c>
      <c r="BK375" s="194">
        <f>ROUND(I375*H375,0)</f>
        <v>0</v>
      </c>
      <c r="BL375" s="16" t="s">
        <v>218</v>
      </c>
      <c r="BM375" s="193" t="s">
        <v>805</v>
      </c>
    </row>
    <row r="376" spans="1:65" s="13" customFormat="1" ht="11.25">
      <c r="B376" s="195"/>
      <c r="C376" s="196"/>
      <c r="D376" s="197" t="s">
        <v>139</v>
      </c>
      <c r="E376" s="198" t="s">
        <v>1</v>
      </c>
      <c r="F376" s="199" t="s">
        <v>806</v>
      </c>
      <c r="G376" s="196"/>
      <c r="H376" s="200">
        <v>8</v>
      </c>
      <c r="I376" s="201"/>
      <c r="J376" s="196"/>
      <c r="K376" s="196"/>
      <c r="L376" s="202"/>
      <c r="M376" s="203"/>
      <c r="N376" s="204"/>
      <c r="O376" s="204"/>
      <c r="P376" s="204"/>
      <c r="Q376" s="204"/>
      <c r="R376" s="204"/>
      <c r="S376" s="204"/>
      <c r="T376" s="205"/>
      <c r="AT376" s="206" t="s">
        <v>139</v>
      </c>
      <c r="AU376" s="206" t="s">
        <v>83</v>
      </c>
      <c r="AV376" s="13" t="s">
        <v>83</v>
      </c>
      <c r="AW376" s="13" t="s">
        <v>33</v>
      </c>
      <c r="AX376" s="13" t="s">
        <v>77</v>
      </c>
      <c r="AY376" s="206" t="s">
        <v>131</v>
      </c>
    </row>
    <row r="377" spans="1:65" s="2" customFormat="1" ht="24.2" customHeight="1">
      <c r="A377" s="33"/>
      <c r="B377" s="34"/>
      <c r="C377" s="181" t="s">
        <v>807</v>
      </c>
      <c r="D377" s="181" t="s">
        <v>133</v>
      </c>
      <c r="E377" s="182" t="s">
        <v>808</v>
      </c>
      <c r="F377" s="183" t="s">
        <v>809</v>
      </c>
      <c r="G377" s="184" t="s">
        <v>162</v>
      </c>
      <c r="H377" s="185">
        <v>21.55</v>
      </c>
      <c r="I377" s="186"/>
      <c r="J377" s="187">
        <f>ROUND(I377*H377,0)</f>
        <v>0</v>
      </c>
      <c r="K377" s="188"/>
      <c r="L377" s="38"/>
      <c r="M377" s="189" t="s">
        <v>1</v>
      </c>
      <c r="N377" s="190" t="s">
        <v>42</v>
      </c>
      <c r="O377" s="70"/>
      <c r="P377" s="191">
        <f>O377*H377</f>
        <v>0</v>
      </c>
      <c r="Q377" s="191">
        <v>7.4999999999999997E-3</v>
      </c>
      <c r="R377" s="191">
        <f>Q377*H377</f>
        <v>0.16162499999999999</v>
      </c>
      <c r="S377" s="191">
        <v>0</v>
      </c>
      <c r="T377" s="19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3" t="s">
        <v>218</v>
      </c>
      <c r="AT377" s="193" t="s">
        <v>133</v>
      </c>
      <c r="AU377" s="193" t="s">
        <v>83</v>
      </c>
      <c r="AY377" s="16" t="s">
        <v>131</v>
      </c>
      <c r="BE377" s="194">
        <f>IF(N377="základní",J377,0)</f>
        <v>0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6" t="s">
        <v>8</v>
      </c>
      <c r="BK377" s="194">
        <f>ROUND(I377*H377,0)</f>
        <v>0</v>
      </c>
      <c r="BL377" s="16" t="s">
        <v>218</v>
      </c>
      <c r="BM377" s="193" t="s">
        <v>810</v>
      </c>
    </row>
    <row r="378" spans="1:65" s="2" customFormat="1" ht="33" customHeight="1">
      <c r="A378" s="33"/>
      <c r="B378" s="34"/>
      <c r="C378" s="217" t="s">
        <v>811</v>
      </c>
      <c r="D378" s="217" t="s">
        <v>413</v>
      </c>
      <c r="E378" s="218" t="s">
        <v>812</v>
      </c>
      <c r="F378" s="219" t="s">
        <v>813</v>
      </c>
      <c r="G378" s="220" t="s">
        <v>162</v>
      </c>
      <c r="H378" s="221">
        <v>23.704999999999998</v>
      </c>
      <c r="I378" s="222"/>
      <c r="J378" s="223">
        <f>ROUND(I378*H378,0)</f>
        <v>0</v>
      </c>
      <c r="K378" s="224"/>
      <c r="L378" s="225"/>
      <c r="M378" s="226" t="s">
        <v>1</v>
      </c>
      <c r="N378" s="227" t="s">
        <v>42</v>
      </c>
      <c r="O378" s="70"/>
      <c r="P378" s="191">
        <f>O378*H378</f>
        <v>0</v>
      </c>
      <c r="Q378" s="191">
        <v>1.77E-2</v>
      </c>
      <c r="R378" s="191">
        <f>Q378*H378</f>
        <v>0.41957849999999997</v>
      </c>
      <c r="S378" s="191">
        <v>0</v>
      </c>
      <c r="T378" s="19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3" t="s">
        <v>297</v>
      </c>
      <c r="AT378" s="193" t="s">
        <v>413</v>
      </c>
      <c r="AU378" s="193" t="s">
        <v>83</v>
      </c>
      <c r="AY378" s="16" t="s">
        <v>131</v>
      </c>
      <c r="BE378" s="194">
        <f>IF(N378="základní",J378,0)</f>
        <v>0</v>
      </c>
      <c r="BF378" s="194">
        <f>IF(N378="snížená",J378,0)</f>
        <v>0</v>
      </c>
      <c r="BG378" s="194">
        <f>IF(N378="zákl. přenesená",J378,0)</f>
        <v>0</v>
      </c>
      <c r="BH378" s="194">
        <f>IF(N378="sníž. přenesená",J378,0)</f>
        <v>0</v>
      </c>
      <c r="BI378" s="194">
        <f>IF(N378="nulová",J378,0)</f>
        <v>0</v>
      </c>
      <c r="BJ378" s="16" t="s">
        <v>8</v>
      </c>
      <c r="BK378" s="194">
        <f>ROUND(I378*H378,0)</f>
        <v>0</v>
      </c>
      <c r="BL378" s="16" t="s">
        <v>218</v>
      </c>
      <c r="BM378" s="193" t="s">
        <v>814</v>
      </c>
    </row>
    <row r="379" spans="1:65" s="13" customFormat="1" ht="11.25">
      <c r="B379" s="195"/>
      <c r="C379" s="196"/>
      <c r="D379" s="197" t="s">
        <v>139</v>
      </c>
      <c r="E379" s="198" t="s">
        <v>1</v>
      </c>
      <c r="F379" s="199" t="s">
        <v>815</v>
      </c>
      <c r="G379" s="196"/>
      <c r="H379" s="200">
        <v>23.704999999999998</v>
      </c>
      <c r="I379" s="201"/>
      <c r="J379" s="196"/>
      <c r="K379" s="196"/>
      <c r="L379" s="202"/>
      <c r="M379" s="203"/>
      <c r="N379" s="204"/>
      <c r="O379" s="204"/>
      <c r="P379" s="204"/>
      <c r="Q379" s="204"/>
      <c r="R379" s="204"/>
      <c r="S379" s="204"/>
      <c r="T379" s="205"/>
      <c r="AT379" s="206" t="s">
        <v>139</v>
      </c>
      <c r="AU379" s="206" t="s">
        <v>83</v>
      </c>
      <c r="AV379" s="13" t="s">
        <v>83</v>
      </c>
      <c r="AW379" s="13" t="s">
        <v>33</v>
      </c>
      <c r="AX379" s="13" t="s">
        <v>77</v>
      </c>
      <c r="AY379" s="206" t="s">
        <v>131</v>
      </c>
    </row>
    <row r="380" spans="1:65" s="2" customFormat="1" ht="24.2" customHeight="1">
      <c r="A380" s="33"/>
      <c r="B380" s="34"/>
      <c r="C380" s="181" t="s">
        <v>816</v>
      </c>
      <c r="D380" s="181" t="s">
        <v>133</v>
      </c>
      <c r="E380" s="182" t="s">
        <v>817</v>
      </c>
      <c r="F380" s="183" t="s">
        <v>818</v>
      </c>
      <c r="G380" s="184" t="s">
        <v>162</v>
      </c>
      <c r="H380" s="185">
        <v>2.5</v>
      </c>
      <c r="I380" s="186"/>
      <c r="J380" s="187">
        <f>ROUND(I380*H380,0)</f>
        <v>0</v>
      </c>
      <c r="K380" s="188"/>
      <c r="L380" s="38"/>
      <c r="M380" s="189" t="s">
        <v>1</v>
      </c>
      <c r="N380" s="190" t="s">
        <v>42</v>
      </c>
      <c r="O380" s="70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93" t="s">
        <v>218</v>
      </c>
      <c r="AT380" s="193" t="s">
        <v>133</v>
      </c>
      <c r="AU380" s="193" t="s">
        <v>83</v>
      </c>
      <c r="AY380" s="16" t="s">
        <v>131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6" t="s">
        <v>8</v>
      </c>
      <c r="BK380" s="194">
        <f>ROUND(I380*H380,0)</f>
        <v>0</v>
      </c>
      <c r="BL380" s="16" t="s">
        <v>218</v>
      </c>
      <c r="BM380" s="193" t="s">
        <v>819</v>
      </c>
    </row>
    <row r="381" spans="1:65" s="2" customFormat="1" ht="24.2" customHeight="1">
      <c r="A381" s="33"/>
      <c r="B381" s="34"/>
      <c r="C381" s="181" t="s">
        <v>820</v>
      </c>
      <c r="D381" s="181" t="s">
        <v>133</v>
      </c>
      <c r="E381" s="182" t="s">
        <v>821</v>
      </c>
      <c r="F381" s="183" t="s">
        <v>822</v>
      </c>
      <c r="G381" s="184" t="s">
        <v>162</v>
      </c>
      <c r="H381" s="185">
        <v>0.64</v>
      </c>
      <c r="I381" s="186"/>
      <c r="J381" s="187">
        <f>ROUND(I381*H381,0)</f>
        <v>0</v>
      </c>
      <c r="K381" s="188"/>
      <c r="L381" s="38"/>
      <c r="M381" s="189" t="s">
        <v>1</v>
      </c>
      <c r="N381" s="190" t="s">
        <v>42</v>
      </c>
      <c r="O381" s="70"/>
      <c r="P381" s="191">
        <f>O381*H381</f>
        <v>0</v>
      </c>
      <c r="Q381" s="191">
        <v>1.5E-3</v>
      </c>
      <c r="R381" s="191">
        <f>Q381*H381</f>
        <v>9.6000000000000002E-4</v>
      </c>
      <c r="S381" s="191">
        <v>0</v>
      </c>
      <c r="T381" s="19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3" t="s">
        <v>218</v>
      </c>
      <c r="AT381" s="193" t="s">
        <v>133</v>
      </c>
      <c r="AU381" s="193" t="s">
        <v>83</v>
      </c>
      <c r="AY381" s="16" t="s">
        <v>131</v>
      </c>
      <c r="BE381" s="194">
        <f>IF(N381="základní",J381,0)</f>
        <v>0</v>
      </c>
      <c r="BF381" s="194">
        <f>IF(N381="snížená",J381,0)</f>
        <v>0</v>
      </c>
      <c r="BG381" s="194">
        <f>IF(N381="zákl. přenesená",J381,0)</f>
        <v>0</v>
      </c>
      <c r="BH381" s="194">
        <f>IF(N381="sníž. přenesená",J381,0)</f>
        <v>0</v>
      </c>
      <c r="BI381" s="194">
        <f>IF(N381="nulová",J381,0)</f>
        <v>0</v>
      </c>
      <c r="BJ381" s="16" t="s">
        <v>8</v>
      </c>
      <c r="BK381" s="194">
        <f>ROUND(I381*H381,0)</f>
        <v>0</v>
      </c>
      <c r="BL381" s="16" t="s">
        <v>218</v>
      </c>
      <c r="BM381" s="193" t="s">
        <v>823</v>
      </c>
    </row>
    <row r="382" spans="1:65" s="13" customFormat="1" ht="11.25">
      <c r="B382" s="195"/>
      <c r="C382" s="196"/>
      <c r="D382" s="197" t="s">
        <v>139</v>
      </c>
      <c r="E382" s="198" t="s">
        <v>1</v>
      </c>
      <c r="F382" s="199" t="s">
        <v>824</v>
      </c>
      <c r="G382" s="196"/>
      <c r="H382" s="200">
        <v>0.64</v>
      </c>
      <c r="I382" s="201"/>
      <c r="J382" s="196"/>
      <c r="K382" s="196"/>
      <c r="L382" s="202"/>
      <c r="M382" s="203"/>
      <c r="N382" s="204"/>
      <c r="O382" s="204"/>
      <c r="P382" s="204"/>
      <c r="Q382" s="204"/>
      <c r="R382" s="204"/>
      <c r="S382" s="204"/>
      <c r="T382" s="205"/>
      <c r="AT382" s="206" t="s">
        <v>139</v>
      </c>
      <c r="AU382" s="206" t="s">
        <v>83</v>
      </c>
      <c r="AV382" s="13" t="s">
        <v>83</v>
      </c>
      <c r="AW382" s="13" t="s">
        <v>33</v>
      </c>
      <c r="AX382" s="13" t="s">
        <v>77</v>
      </c>
      <c r="AY382" s="206" t="s">
        <v>131</v>
      </c>
    </row>
    <row r="383" spans="1:65" s="2" customFormat="1" ht="24.2" customHeight="1">
      <c r="A383" s="33"/>
      <c r="B383" s="34"/>
      <c r="C383" s="181" t="s">
        <v>825</v>
      </c>
      <c r="D383" s="181" t="s">
        <v>133</v>
      </c>
      <c r="E383" s="182" t="s">
        <v>826</v>
      </c>
      <c r="F383" s="183" t="s">
        <v>827</v>
      </c>
      <c r="G383" s="184" t="s">
        <v>156</v>
      </c>
      <c r="H383" s="185">
        <v>0.59</v>
      </c>
      <c r="I383" s="186"/>
      <c r="J383" s="187">
        <f>ROUND(I383*H383,0)</f>
        <v>0</v>
      </c>
      <c r="K383" s="188"/>
      <c r="L383" s="38"/>
      <c r="M383" s="189" t="s">
        <v>1</v>
      </c>
      <c r="N383" s="190" t="s">
        <v>42</v>
      </c>
      <c r="O383" s="70"/>
      <c r="P383" s="191">
        <f>O383*H383</f>
        <v>0</v>
      </c>
      <c r="Q383" s="191">
        <v>0</v>
      </c>
      <c r="R383" s="191">
        <f>Q383*H383</f>
        <v>0</v>
      </c>
      <c r="S383" s="191">
        <v>0</v>
      </c>
      <c r="T383" s="19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3" t="s">
        <v>218</v>
      </c>
      <c r="AT383" s="193" t="s">
        <v>133</v>
      </c>
      <c r="AU383" s="193" t="s">
        <v>83</v>
      </c>
      <c r="AY383" s="16" t="s">
        <v>131</v>
      </c>
      <c r="BE383" s="194">
        <f>IF(N383="základní",J383,0)</f>
        <v>0</v>
      </c>
      <c r="BF383" s="194">
        <f>IF(N383="snížená",J383,0)</f>
        <v>0</v>
      </c>
      <c r="BG383" s="194">
        <f>IF(N383="zákl. přenesená",J383,0)</f>
        <v>0</v>
      </c>
      <c r="BH383" s="194">
        <f>IF(N383="sníž. přenesená",J383,0)</f>
        <v>0</v>
      </c>
      <c r="BI383" s="194">
        <f>IF(N383="nulová",J383,0)</f>
        <v>0</v>
      </c>
      <c r="BJ383" s="16" t="s">
        <v>8</v>
      </c>
      <c r="BK383" s="194">
        <f>ROUND(I383*H383,0)</f>
        <v>0</v>
      </c>
      <c r="BL383" s="16" t="s">
        <v>218</v>
      </c>
      <c r="BM383" s="193" t="s">
        <v>828</v>
      </c>
    </row>
    <row r="384" spans="1:65" s="2" customFormat="1" ht="24.2" customHeight="1">
      <c r="A384" s="33"/>
      <c r="B384" s="34"/>
      <c r="C384" s="181" t="s">
        <v>829</v>
      </c>
      <c r="D384" s="181" t="s">
        <v>133</v>
      </c>
      <c r="E384" s="182" t="s">
        <v>830</v>
      </c>
      <c r="F384" s="183" t="s">
        <v>831</v>
      </c>
      <c r="G384" s="184" t="s">
        <v>156</v>
      </c>
      <c r="H384" s="185">
        <v>0.59</v>
      </c>
      <c r="I384" s="186"/>
      <c r="J384" s="187">
        <f>ROUND(I384*H384,0)</f>
        <v>0</v>
      </c>
      <c r="K384" s="188"/>
      <c r="L384" s="38"/>
      <c r="M384" s="189" t="s">
        <v>1</v>
      </c>
      <c r="N384" s="190" t="s">
        <v>42</v>
      </c>
      <c r="O384" s="70"/>
      <c r="P384" s="191">
        <f>O384*H384</f>
        <v>0</v>
      </c>
      <c r="Q384" s="191">
        <v>0</v>
      </c>
      <c r="R384" s="191">
        <f>Q384*H384</f>
        <v>0</v>
      </c>
      <c r="S384" s="191">
        <v>0</v>
      </c>
      <c r="T384" s="19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93" t="s">
        <v>218</v>
      </c>
      <c r="AT384" s="193" t="s">
        <v>133</v>
      </c>
      <c r="AU384" s="193" t="s">
        <v>83</v>
      </c>
      <c r="AY384" s="16" t="s">
        <v>131</v>
      </c>
      <c r="BE384" s="194">
        <f>IF(N384="základní",J384,0)</f>
        <v>0</v>
      </c>
      <c r="BF384" s="194">
        <f>IF(N384="snížená",J384,0)</f>
        <v>0</v>
      </c>
      <c r="BG384" s="194">
        <f>IF(N384="zákl. přenesená",J384,0)</f>
        <v>0</v>
      </c>
      <c r="BH384" s="194">
        <f>IF(N384="sníž. přenesená",J384,0)</f>
        <v>0</v>
      </c>
      <c r="BI384" s="194">
        <f>IF(N384="nulová",J384,0)</f>
        <v>0</v>
      </c>
      <c r="BJ384" s="16" t="s">
        <v>8</v>
      </c>
      <c r="BK384" s="194">
        <f>ROUND(I384*H384,0)</f>
        <v>0</v>
      </c>
      <c r="BL384" s="16" t="s">
        <v>218</v>
      </c>
      <c r="BM384" s="193" t="s">
        <v>832</v>
      </c>
    </row>
    <row r="385" spans="1:65" s="12" customFormat="1" ht="22.9" customHeight="1">
      <c r="B385" s="165"/>
      <c r="C385" s="166"/>
      <c r="D385" s="167" t="s">
        <v>76</v>
      </c>
      <c r="E385" s="179" t="s">
        <v>833</v>
      </c>
      <c r="F385" s="179" t="s">
        <v>834</v>
      </c>
      <c r="G385" s="166"/>
      <c r="H385" s="166"/>
      <c r="I385" s="169"/>
      <c r="J385" s="180">
        <f>BK385</f>
        <v>0</v>
      </c>
      <c r="K385" s="166"/>
      <c r="L385" s="171"/>
      <c r="M385" s="172"/>
      <c r="N385" s="173"/>
      <c r="O385" s="173"/>
      <c r="P385" s="174">
        <f>SUM(P386:P432)</f>
        <v>0</v>
      </c>
      <c r="Q385" s="173"/>
      <c r="R385" s="174">
        <f>SUM(R386:R432)</f>
        <v>1.1363700500000002</v>
      </c>
      <c r="S385" s="173"/>
      <c r="T385" s="175">
        <f>SUM(T386:T432)</f>
        <v>0</v>
      </c>
      <c r="AR385" s="176" t="s">
        <v>83</v>
      </c>
      <c r="AT385" s="177" t="s">
        <v>76</v>
      </c>
      <c r="AU385" s="177" t="s">
        <v>8</v>
      </c>
      <c r="AY385" s="176" t="s">
        <v>131</v>
      </c>
      <c r="BK385" s="178">
        <f>SUM(BK386:BK432)</f>
        <v>0</v>
      </c>
    </row>
    <row r="386" spans="1:65" s="2" customFormat="1" ht="16.5" customHeight="1">
      <c r="A386" s="33"/>
      <c r="B386" s="34"/>
      <c r="C386" s="181" t="s">
        <v>835</v>
      </c>
      <c r="D386" s="181" t="s">
        <v>133</v>
      </c>
      <c r="E386" s="182" t="s">
        <v>836</v>
      </c>
      <c r="F386" s="183" t="s">
        <v>837</v>
      </c>
      <c r="G386" s="184" t="s">
        <v>162</v>
      </c>
      <c r="H386" s="185">
        <v>42.936</v>
      </c>
      <c r="I386" s="186"/>
      <c r="J386" s="187">
        <f>ROUND(I386*H386,0)</f>
        <v>0</v>
      </c>
      <c r="K386" s="188"/>
      <c r="L386" s="38"/>
      <c r="M386" s="189" t="s">
        <v>1</v>
      </c>
      <c r="N386" s="190" t="s">
        <v>42</v>
      </c>
      <c r="O386" s="70"/>
      <c r="P386" s="191">
        <f>O386*H386</f>
        <v>0</v>
      </c>
      <c r="Q386" s="191">
        <v>2.9999999999999997E-4</v>
      </c>
      <c r="R386" s="191">
        <f>Q386*H386</f>
        <v>1.28808E-2</v>
      </c>
      <c r="S386" s="191">
        <v>0</v>
      </c>
      <c r="T386" s="19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3" t="s">
        <v>218</v>
      </c>
      <c r="AT386" s="193" t="s">
        <v>133</v>
      </c>
      <c r="AU386" s="193" t="s">
        <v>83</v>
      </c>
      <c r="AY386" s="16" t="s">
        <v>131</v>
      </c>
      <c r="BE386" s="194">
        <f>IF(N386="základní",J386,0)</f>
        <v>0</v>
      </c>
      <c r="BF386" s="194">
        <f>IF(N386="snížená",J386,0)</f>
        <v>0</v>
      </c>
      <c r="BG386" s="194">
        <f>IF(N386="zákl. přenesená",J386,0)</f>
        <v>0</v>
      </c>
      <c r="BH386" s="194">
        <f>IF(N386="sníž. přenesená",J386,0)</f>
        <v>0</v>
      </c>
      <c r="BI386" s="194">
        <f>IF(N386="nulová",J386,0)</f>
        <v>0</v>
      </c>
      <c r="BJ386" s="16" t="s">
        <v>8</v>
      </c>
      <c r="BK386" s="194">
        <f>ROUND(I386*H386,0)</f>
        <v>0</v>
      </c>
      <c r="BL386" s="16" t="s">
        <v>218</v>
      </c>
      <c r="BM386" s="193" t="s">
        <v>838</v>
      </c>
    </row>
    <row r="387" spans="1:65" s="13" customFormat="1" ht="33.75">
      <c r="B387" s="195"/>
      <c r="C387" s="196"/>
      <c r="D387" s="197" t="s">
        <v>139</v>
      </c>
      <c r="E387" s="198" t="s">
        <v>1</v>
      </c>
      <c r="F387" s="199" t="s">
        <v>839</v>
      </c>
      <c r="G387" s="196"/>
      <c r="H387" s="200">
        <v>16.96</v>
      </c>
      <c r="I387" s="201"/>
      <c r="J387" s="196"/>
      <c r="K387" s="196"/>
      <c r="L387" s="202"/>
      <c r="M387" s="203"/>
      <c r="N387" s="204"/>
      <c r="O387" s="204"/>
      <c r="P387" s="204"/>
      <c r="Q387" s="204"/>
      <c r="R387" s="204"/>
      <c r="S387" s="204"/>
      <c r="T387" s="205"/>
      <c r="AT387" s="206" t="s">
        <v>139</v>
      </c>
      <c r="AU387" s="206" t="s">
        <v>83</v>
      </c>
      <c r="AV387" s="13" t="s">
        <v>83</v>
      </c>
      <c r="AW387" s="13" t="s">
        <v>33</v>
      </c>
      <c r="AX387" s="13" t="s">
        <v>77</v>
      </c>
      <c r="AY387" s="206" t="s">
        <v>131</v>
      </c>
    </row>
    <row r="388" spans="1:65" s="13" customFormat="1" ht="22.5">
      <c r="B388" s="195"/>
      <c r="C388" s="196"/>
      <c r="D388" s="197" t="s">
        <v>139</v>
      </c>
      <c r="E388" s="198" t="s">
        <v>1</v>
      </c>
      <c r="F388" s="199" t="s">
        <v>840</v>
      </c>
      <c r="G388" s="196"/>
      <c r="H388" s="200">
        <v>15.975</v>
      </c>
      <c r="I388" s="201"/>
      <c r="J388" s="196"/>
      <c r="K388" s="196"/>
      <c r="L388" s="202"/>
      <c r="M388" s="203"/>
      <c r="N388" s="204"/>
      <c r="O388" s="204"/>
      <c r="P388" s="204"/>
      <c r="Q388" s="204"/>
      <c r="R388" s="204"/>
      <c r="S388" s="204"/>
      <c r="T388" s="205"/>
      <c r="AT388" s="206" t="s">
        <v>139</v>
      </c>
      <c r="AU388" s="206" t="s">
        <v>83</v>
      </c>
      <c r="AV388" s="13" t="s">
        <v>83</v>
      </c>
      <c r="AW388" s="13" t="s">
        <v>33</v>
      </c>
      <c r="AX388" s="13" t="s">
        <v>77</v>
      </c>
      <c r="AY388" s="206" t="s">
        <v>131</v>
      </c>
    </row>
    <row r="389" spans="1:65" s="13" customFormat="1" ht="11.25">
      <c r="B389" s="195"/>
      <c r="C389" s="196"/>
      <c r="D389" s="197" t="s">
        <v>139</v>
      </c>
      <c r="E389" s="198" t="s">
        <v>1</v>
      </c>
      <c r="F389" s="199" t="s">
        <v>841</v>
      </c>
      <c r="G389" s="196"/>
      <c r="H389" s="200">
        <v>10.000999999999999</v>
      </c>
      <c r="I389" s="201"/>
      <c r="J389" s="196"/>
      <c r="K389" s="196"/>
      <c r="L389" s="202"/>
      <c r="M389" s="203"/>
      <c r="N389" s="204"/>
      <c r="O389" s="204"/>
      <c r="P389" s="204"/>
      <c r="Q389" s="204"/>
      <c r="R389" s="204"/>
      <c r="S389" s="204"/>
      <c r="T389" s="205"/>
      <c r="AT389" s="206" t="s">
        <v>139</v>
      </c>
      <c r="AU389" s="206" t="s">
        <v>83</v>
      </c>
      <c r="AV389" s="13" t="s">
        <v>83</v>
      </c>
      <c r="AW389" s="13" t="s">
        <v>33</v>
      </c>
      <c r="AX389" s="13" t="s">
        <v>77</v>
      </c>
      <c r="AY389" s="206" t="s">
        <v>131</v>
      </c>
    </row>
    <row r="390" spans="1:65" s="2" customFormat="1" ht="24.2" customHeight="1">
      <c r="A390" s="33"/>
      <c r="B390" s="34"/>
      <c r="C390" s="181" t="s">
        <v>842</v>
      </c>
      <c r="D390" s="181" t="s">
        <v>133</v>
      </c>
      <c r="E390" s="182" t="s">
        <v>843</v>
      </c>
      <c r="F390" s="183" t="s">
        <v>844</v>
      </c>
      <c r="G390" s="184" t="s">
        <v>162</v>
      </c>
      <c r="H390" s="185">
        <v>2.4</v>
      </c>
      <c r="I390" s="186"/>
      <c r="J390" s="187">
        <f>ROUND(I390*H390,0)</f>
        <v>0</v>
      </c>
      <c r="K390" s="188"/>
      <c r="L390" s="38"/>
      <c r="M390" s="189" t="s">
        <v>1</v>
      </c>
      <c r="N390" s="190" t="s">
        <v>42</v>
      </c>
      <c r="O390" s="70"/>
      <c r="P390" s="191">
        <f>O390*H390</f>
        <v>0</v>
      </c>
      <c r="Q390" s="191">
        <v>1.5E-3</v>
      </c>
      <c r="R390" s="191">
        <f>Q390*H390</f>
        <v>3.5999999999999999E-3</v>
      </c>
      <c r="S390" s="191">
        <v>0</v>
      </c>
      <c r="T390" s="19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93" t="s">
        <v>218</v>
      </c>
      <c r="AT390" s="193" t="s">
        <v>133</v>
      </c>
      <c r="AU390" s="193" t="s">
        <v>83</v>
      </c>
      <c r="AY390" s="16" t="s">
        <v>131</v>
      </c>
      <c r="BE390" s="194">
        <f>IF(N390="základní",J390,0)</f>
        <v>0</v>
      </c>
      <c r="BF390" s="194">
        <f>IF(N390="snížená",J390,0)</f>
        <v>0</v>
      </c>
      <c r="BG390" s="194">
        <f>IF(N390="zákl. přenesená",J390,0)</f>
        <v>0</v>
      </c>
      <c r="BH390" s="194">
        <f>IF(N390="sníž. přenesená",J390,0)</f>
        <v>0</v>
      </c>
      <c r="BI390" s="194">
        <f>IF(N390="nulová",J390,0)</f>
        <v>0</v>
      </c>
      <c r="BJ390" s="16" t="s">
        <v>8</v>
      </c>
      <c r="BK390" s="194">
        <f>ROUND(I390*H390,0)</f>
        <v>0</v>
      </c>
      <c r="BL390" s="16" t="s">
        <v>218</v>
      </c>
      <c r="BM390" s="193" t="s">
        <v>845</v>
      </c>
    </row>
    <row r="391" spans="1:65" s="13" customFormat="1" ht="11.25">
      <c r="B391" s="195"/>
      <c r="C391" s="196"/>
      <c r="D391" s="197" t="s">
        <v>139</v>
      </c>
      <c r="E391" s="198" t="s">
        <v>1</v>
      </c>
      <c r="F391" s="199" t="s">
        <v>846</v>
      </c>
      <c r="G391" s="196"/>
      <c r="H391" s="200">
        <v>2.4</v>
      </c>
      <c r="I391" s="201"/>
      <c r="J391" s="196"/>
      <c r="K391" s="196"/>
      <c r="L391" s="202"/>
      <c r="M391" s="203"/>
      <c r="N391" s="204"/>
      <c r="O391" s="204"/>
      <c r="P391" s="204"/>
      <c r="Q391" s="204"/>
      <c r="R391" s="204"/>
      <c r="S391" s="204"/>
      <c r="T391" s="205"/>
      <c r="AT391" s="206" t="s">
        <v>139</v>
      </c>
      <c r="AU391" s="206" t="s">
        <v>83</v>
      </c>
      <c r="AV391" s="13" t="s">
        <v>83</v>
      </c>
      <c r="AW391" s="13" t="s">
        <v>33</v>
      </c>
      <c r="AX391" s="13" t="s">
        <v>77</v>
      </c>
      <c r="AY391" s="206" t="s">
        <v>131</v>
      </c>
    </row>
    <row r="392" spans="1:65" s="2" customFormat="1" ht="24.2" customHeight="1">
      <c r="A392" s="33"/>
      <c r="B392" s="34"/>
      <c r="C392" s="181" t="s">
        <v>847</v>
      </c>
      <c r="D392" s="181" t="s">
        <v>133</v>
      </c>
      <c r="E392" s="182" t="s">
        <v>848</v>
      </c>
      <c r="F392" s="183" t="s">
        <v>849</v>
      </c>
      <c r="G392" s="184" t="s">
        <v>207</v>
      </c>
      <c r="H392" s="185">
        <v>3.2</v>
      </c>
      <c r="I392" s="186"/>
      <c r="J392" s="187">
        <f>ROUND(I392*H392,0)</f>
        <v>0</v>
      </c>
      <c r="K392" s="188"/>
      <c r="L392" s="38"/>
      <c r="M392" s="189" t="s">
        <v>1</v>
      </c>
      <c r="N392" s="190" t="s">
        <v>42</v>
      </c>
      <c r="O392" s="70"/>
      <c r="P392" s="191">
        <f>O392*H392</f>
        <v>0</v>
      </c>
      <c r="Q392" s="191">
        <v>2.7999999999999998E-4</v>
      </c>
      <c r="R392" s="191">
        <f>Q392*H392</f>
        <v>8.9599999999999999E-4</v>
      </c>
      <c r="S392" s="191">
        <v>0</v>
      </c>
      <c r="T392" s="19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3" t="s">
        <v>218</v>
      </c>
      <c r="AT392" s="193" t="s">
        <v>133</v>
      </c>
      <c r="AU392" s="193" t="s">
        <v>83</v>
      </c>
      <c r="AY392" s="16" t="s">
        <v>131</v>
      </c>
      <c r="BE392" s="194">
        <f>IF(N392="základní",J392,0)</f>
        <v>0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6" t="s">
        <v>8</v>
      </c>
      <c r="BK392" s="194">
        <f>ROUND(I392*H392,0)</f>
        <v>0</v>
      </c>
      <c r="BL392" s="16" t="s">
        <v>218</v>
      </c>
      <c r="BM392" s="193" t="s">
        <v>850</v>
      </c>
    </row>
    <row r="393" spans="1:65" s="13" customFormat="1" ht="11.25">
      <c r="B393" s="195"/>
      <c r="C393" s="196"/>
      <c r="D393" s="197" t="s">
        <v>139</v>
      </c>
      <c r="E393" s="198" t="s">
        <v>1</v>
      </c>
      <c r="F393" s="199" t="s">
        <v>851</v>
      </c>
      <c r="G393" s="196"/>
      <c r="H393" s="200">
        <v>3.2</v>
      </c>
      <c r="I393" s="201"/>
      <c r="J393" s="196"/>
      <c r="K393" s="196"/>
      <c r="L393" s="202"/>
      <c r="M393" s="203"/>
      <c r="N393" s="204"/>
      <c r="O393" s="204"/>
      <c r="P393" s="204"/>
      <c r="Q393" s="204"/>
      <c r="R393" s="204"/>
      <c r="S393" s="204"/>
      <c r="T393" s="205"/>
      <c r="AT393" s="206" t="s">
        <v>139</v>
      </c>
      <c r="AU393" s="206" t="s">
        <v>83</v>
      </c>
      <c r="AV393" s="13" t="s">
        <v>83</v>
      </c>
      <c r="AW393" s="13" t="s">
        <v>33</v>
      </c>
      <c r="AX393" s="13" t="s">
        <v>77</v>
      </c>
      <c r="AY393" s="206" t="s">
        <v>131</v>
      </c>
    </row>
    <row r="394" spans="1:65" s="2" customFormat="1" ht="16.5" customHeight="1">
      <c r="A394" s="33"/>
      <c r="B394" s="34"/>
      <c r="C394" s="181" t="s">
        <v>852</v>
      </c>
      <c r="D394" s="181" t="s">
        <v>133</v>
      </c>
      <c r="E394" s="182" t="s">
        <v>853</v>
      </c>
      <c r="F394" s="183" t="s">
        <v>854</v>
      </c>
      <c r="G394" s="184" t="s">
        <v>335</v>
      </c>
      <c r="H394" s="185">
        <v>2</v>
      </c>
      <c r="I394" s="186"/>
      <c r="J394" s="187">
        <f>ROUND(I394*H394,0)</f>
        <v>0</v>
      </c>
      <c r="K394" s="188"/>
      <c r="L394" s="38"/>
      <c r="M394" s="189" t="s">
        <v>1</v>
      </c>
      <c r="N394" s="190" t="s">
        <v>42</v>
      </c>
      <c r="O394" s="70"/>
      <c r="P394" s="191">
        <f>O394*H394</f>
        <v>0</v>
      </c>
      <c r="Q394" s="191">
        <v>2.1000000000000001E-4</v>
      </c>
      <c r="R394" s="191">
        <f>Q394*H394</f>
        <v>4.2000000000000002E-4</v>
      </c>
      <c r="S394" s="191">
        <v>0</v>
      </c>
      <c r="T394" s="19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93" t="s">
        <v>218</v>
      </c>
      <c r="AT394" s="193" t="s">
        <v>133</v>
      </c>
      <c r="AU394" s="193" t="s">
        <v>83</v>
      </c>
      <c r="AY394" s="16" t="s">
        <v>131</v>
      </c>
      <c r="BE394" s="194">
        <f>IF(N394="základní",J394,0)</f>
        <v>0</v>
      </c>
      <c r="BF394" s="194">
        <f>IF(N394="snížená",J394,0)</f>
        <v>0</v>
      </c>
      <c r="BG394" s="194">
        <f>IF(N394="zákl. přenesená",J394,0)</f>
        <v>0</v>
      </c>
      <c r="BH394" s="194">
        <f>IF(N394="sníž. přenesená",J394,0)</f>
        <v>0</v>
      </c>
      <c r="BI394" s="194">
        <f>IF(N394="nulová",J394,0)</f>
        <v>0</v>
      </c>
      <c r="BJ394" s="16" t="s">
        <v>8</v>
      </c>
      <c r="BK394" s="194">
        <f>ROUND(I394*H394,0)</f>
        <v>0</v>
      </c>
      <c r="BL394" s="16" t="s">
        <v>218</v>
      </c>
      <c r="BM394" s="193" t="s">
        <v>855</v>
      </c>
    </row>
    <row r="395" spans="1:65" s="2" customFormat="1" ht="24.2" customHeight="1">
      <c r="A395" s="33"/>
      <c r="B395" s="34"/>
      <c r="C395" s="181" t="s">
        <v>856</v>
      </c>
      <c r="D395" s="181" t="s">
        <v>133</v>
      </c>
      <c r="E395" s="182" t="s">
        <v>857</v>
      </c>
      <c r="F395" s="183" t="s">
        <v>858</v>
      </c>
      <c r="G395" s="184" t="s">
        <v>335</v>
      </c>
      <c r="H395" s="185">
        <v>2</v>
      </c>
      <c r="I395" s="186"/>
      <c r="J395" s="187">
        <f>ROUND(I395*H395,0)</f>
        <v>0</v>
      </c>
      <c r="K395" s="188"/>
      <c r="L395" s="38"/>
      <c r="M395" s="189" t="s">
        <v>1</v>
      </c>
      <c r="N395" s="190" t="s">
        <v>42</v>
      </c>
      <c r="O395" s="70"/>
      <c r="P395" s="191">
        <f>O395*H395</f>
        <v>0</v>
      </c>
      <c r="Q395" s="191">
        <v>2.1000000000000001E-4</v>
      </c>
      <c r="R395" s="191">
        <f>Q395*H395</f>
        <v>4.2000000000000002E-4</v>
      </c>
      <c r="S395" s="191">
        <v>0</v>
      </c>
      <c r="T395" s="19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3" t="s">
        <v>218</v>
      </c>
      <c r="AT395" s="193" t="s">
        <v>133</v>
      </c>
      <c r="AU395" s="193" t="s">
        <v>83</v>
      </c>
      <c r="AY395" s="16" t="s">
        <v>131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6" t="s">
        <v>8</v>
      </c>
      <c r="BK395" s="194">
        <f>ROUND(I395*H395,0)</f>
        <v>0</v>
      </c>
      <c r="BL395" s="16" t="s">
        <v>218</v>
      </c>
      <c r="BM395" s="193" t="s">
        <v>859</v>
      </c>
    </row>
    <row r="396" spans="1:65" s="2" customFormat="1" ht="24.2" customHeight="1">
      <c r="A396" s="33"/>
      <c r="B396" s="34"/>
      <c r="C396" s="181" t="s">
        <v>860</v>
      </c>
      <c r="D396" s="181" t="s">
        <v>133</v>
      </c>
      <c r="E396" s="182" t="s">
        <v>861</v>
      </c>
      <c r="F396" s="183" t="s">
        <v>862</v>
      </c>
      <c r="G396" s="184" t="s">
        <v>207</v>
      </c>
      <c r="H396" s="185">
        <v>1.5</v>
      </c>
      <c r="I396" s="186"/>
      <c r="J396" s="187">
        <f>ROUND(I396*H396,0)</f>
        <v>0</v>
      </c>
      <c r="K396" s="188"/>
      <c r="L396" s="38"/>
      <c r="M396" s="189" t="s">
        <v>1</v>
      </c>
      <c r="N396" s="190" t="s">
        <v>42</v>
      </c>
      <c r="O396" s="70"/>
      <c r="P396" s="191">
        <f>O396*H396</f>
        <v>0</v>
      </c>
      <c r="Q396" s="191">
        <v>3.2000000000000003E-4</v>
      </c>
      <c r="R396" s="191">
        <f>Q396*H396</f>
        <v>4.8000000000000007E-4</v>
      </c>
      <c r="S396" s="191">
        <v>0</v>
      </c>
      <c r="T396" s="19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93" t="s">
        <v>218</v>
      </c>
      <c r="AT396" s="193" t="s">
        <v>133</v>
      </c>
      <c r="AU396" s="193" t="s">
        <v>83</v>
      </c>
      <c r="AY396" s="16" t="s">
        <v>131</v>
      </c>
      <c r="BE396" s="194">
        <f>IF(N396="základní",J396,0)</f>
        <v>0</v>
      </c>
      <c r="BF396" s="194">
        <f>IF(N396="snížená",J396,0)</f>
        <v>0</v>
      </c>
      <c r="BG396" s="194">
        <f>IF(N396="zákl. přenesená",J396,0)</f>
        <v>0</v>
      </c>
      <c r="BH396" s="194">
        <f>IF(N396="sníž. přenesená",J396,0)</f>
        <v>0</v>
      </c>
      <c r="BI396" s="194">
        <f>IF(N396="nulová",J396,0)</f>
        <v>0</v>
      </c>
      <c r="BJ396" s="16" t="s">
        <v>8</v>
      </c>
      <c r="BK396" s="194">
        <f>ROUND(I396*H396,0)</f>
        <v>0</v>
      </c>
      <c r="BL396" s="16" t="s">
        <v>218</v>
      </c>
      <c r="BM396" s="193" t="s">
        <v>863</v>
      </c>
    </row>
    <row r="397" spans="1:65" s="13" customFormat="1" ht="11.25">
      <c r="B397" s="195"/>
      <c r="C397" s="196"/>
      <c r="D397" s="197" t="s">
        <v>139</v>
      </c>
      <c r="E397" s="198" t="s">
        <v>1</v>
      </c>
      <c r="F397" s="199" t="s">
        <v>864</v>
      </c>
      <c r="G397" s="196"/>
      <c r="H397" s="200">
        <v>1.5</v>
      </c>
      <c r="I397" s="201"/>
      <c r="J397" s="196"/>
      <c r="K397" s="196"/>
      <c r="L397" s="202"/>
      <c r="M397" s="203"/>
      <c r="N397" s="204"/>
      <c r="O397" s="204"/>
      <c r="P397" s="204"/>
      <c r="Q397" s="204"/>
      <c r="R397" s="204"/>
      <c r="S397" s="204"/>
      <c r="T397" s="205"/>
      <c r="AT397" s="206" t="s">
        <v>139</v>
      </c>
      <c r="AU397" s="206" t="s">
        <v>83</v>
      </c>
      <c r="AV397" s="13" t="s">
        <v>83</v>
      </c>
      <c r="AW397" s="13" t="s">
        <v>33</v>
      </c>
      <c r="AX397" s="13" t="s">
        <v>77</v>
      </c>
      <c r="AY397" s="206" t="s">
        <v>131</v>
      </c>
    </row>
    <row r="398" spans="1:65" s="2" customFormat="1" ht="16.5" customHeight="1">
      <c r="A398" s="33"/>
      <c r="B398" s="34"/>
      <c r="C398" s="181" t="s">
        <v>865</v>
      </c>
      <c r="D398" s="181" t="s">
        <v>133</v>
      </c>
      <c r="E398" s="182" t="s">
        <v>866</v>
      </c>
      <c r="F398" s="183" t="s">
        <v>867</v>
      </c>
      <c r="G398" s="184" t="s">
        <v>162</v>
      </c>
      <c r="H398" s="185">
        <v>42.936</v>
      </c>
      <c r="I398" s="186"/>
      <c r="J398" s="187">
        <f>ROUND(I398*H398,0)</f>
        <v>0</v>
      </c>
      <c r="K398" s="188"/>
      <c r="L398" s="38"/>
      <c r="M398" s="189" t="s">
        <v>1</v>
      </c>
      <c r="N398" s="190" t="s">
        <v>42</v>
      </c>
      <c r="O398" s="70"/>
      <c r="P398" s="191">
        <f>O398*H398</f>
        <v>0</v>
      </c>
      <c r="Q398" s="191">
        <v>4.4999999999999997E-3</v>
      </c>
      <c r="R398" s="191">
        <f>Q398*H398</f>
        <v>0.19321199999999999</v>
      </c>
      <c r="S398" s="191">
        <v>0</v>
      </c>
      <c r="T398" s="19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3" t="s">
        <v>218</v>
      </c>
      <c r="AT398" s="193" t="s">
        <v>133</v>
      </c>
      <c r="AU398" s="193" t="s">
        <v>83</v>
      </c>
      <c r="AY398" s="16" t="s">
        <v>131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6" t="s">
        <v>8</v>
      </c>
      <c r="BK398" s="194">
        <f>ROUND(I398*H398,0)</f>
        <v>0</v>
      </c>
      <c r="BL398" s="16" t="s">
        <v>218</v>
      </c>
      <c r="BM398" s="193" t="s">
        <v>868</v>
      </c>
    </row>
    <row r="399" spans="1:65" s="2" customFormat="1" ht="24.2" customHeight="1">
      <c r="A399" s="33"/>
      <c r="B399" s="34"/>
      <c r="C399" s="181" t="s">
        <v>869</v>
      </c>
      <c r="D399" s="181" t="s">
        <v>133</v>
      </c>
      <c r="E399" s="182" t="s">
        <v>870</v>
      </c>
      <c r="F399" s="183" t="s">
        <v>871</v>
      </c>
      <c r="G399" s="184" t="s">
        <v>162</v>
      </c>
      <c r="H399" s="185">
        <v>21.468</v>
      </c>
      <c r="I399" s="186"/>
      <c r="J399" s="187">
        <f>ROUND(I399*H399,0)</f>
        <v>0</v>
      </c>
      <c r="K399" s="188"/>
      <c r="L399" s="38"/>
      <c r="M399" s="189" t="s">
        <v>1</v>
      </c>
      <c r="N399" s="190" t="s">
        <v>42</v>
      </c>
      <c r="O399" s="70"/>
      <c r="P399" s="191">
        <f>O399*H399</f>
        <v>0</v>
      </c>
      <c r="Q399" s="191">
        <v>1.4499999999999999E-3</v>
      </c>
      <c r="R399" s="191">
        <f>Q399*H399</f>
        <v>3.1128599999999999E-2</v>
      </c>
      <c r="S399" s="191">
        <v>0</v>
      </c>
      <c r="T399" s="19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93" t="s">
        <v>218</v>
      </c>
      <c r="AT399" s="193" t="s">
        <v>133</v>
      </c>
      <c r="AU399" s="193" t="s">
        <v>83</v>
      </c>
      <c r="AY399" s="16" t="s">
        <v>131</v>
      </c>
      <c r="BE399" s="194">
        <f>IF(N399="základní",J399,0)</f>
        <v>0</v>
      </c>
      <c r="BF399" s="194">
        <f>IF(N399="snížená",J399,0)</f>
        <v>0</v>
      </c>
      <c r="BG399" s="194">
        <f>IF(N399="zákl. přenesená",J399,0)</f>
        <v>0</v>
      </c>
      <c r="BH399" s="194">
        <f>IF(N399="sníž. přenesená",J399,0)</f>
        <v>0</v>
      </c>
      <c r="BI399" s="194">
        <f>IF(N399="nulová",J399,0)</f>
        <v>0</v>
      </c>
      <c r="BJ399" s="16" t="s">
        <v>8</v>
      </c>
      <c r="BK399" s="194">
        <f>ROUND(I399*H399,0)</f>
        <v>0</v>
      </c>
      <c r="BL399" s="16" t="s">
        <v>218</v>
      </c>
      <c r="BM399" s="193" t="s">
        <v>872</v>
      </c>
    </row>
    <row r="400" spans="1:65" s="13" customFormat="1" ht="11.25">
      <c r="B400" s="195"/>
      <c r="C400" s="196"/>
      <c r="D400" s="197" t="s">
        <v>139</v>
      </c>
      <c r="E400" s="198" t="s">
        <v>1</v>
      </c>
      <c r="F400" s="199" t="s">
        <v>873</v>
      </c>
      <c r="G400" s="196"/>
      <c r="H400" s="200">
        <v>21.468</v>
      </c>
      <c r="I400" s="201"/>
      <c r="J400" s="196"/>
      <c r="K400" s="196"/>
      <c r="L400" s="202"/>
      <c r="M400" s="203"/>
      <c r="N400" s="204"/>
      <c r="O400" s="204"/>
      <c r="P400" s="204"/>
      <c r="Q400" s="204"/>
      <c r="R400" s="204"/>
      <c r="S400" s="204"/>
      <c r="T400" s="205"/>
      <c r="AT400" s="206" t="s">
        <v>139</v>
      </c>
      <c r="AU400" s="206" t="s">
        <v>83</v>
      </c>
      <c r="AV400" s="13" t="s">
        <v>83</v>
      </c>
      <c r="AW400" s="13" t="s">
        <v>33</v>
      </c>
      <c r="AX400" s="13" t="s">
        <v>77</v>
      </c>
      <c r="AY400" s="206" t="s">
        <v>131</v>
      </c>
    </row>
    <row r="401" spans="1:65" s="2" customFormat="1" ht="33" customHeight="1">
      <c r="A401" s="33"/>
      <c r="B401" s="34"/>
      <c r="C401" s="181" t="s">
        <v>874</v>
      </c>
      <c r="D401" s="181" t="s">
        <v>133</v>
      </c>
      <c r="E401" s="182" t="s">
        <v>875</v>
      </c>
      <c r="F401" s="183" t="s">
        <v>876</v>
      </c>
      <c r="G401" s="184" t="s">
        <v>162</v>
      </c>
      <c r="H401" s="185">
        <v>42.936</v>
      </c>
      <c r="I401" s="186"/>
      <c r="J401" s="187">
        <f>ROUND(I401*H401,0)</f>
        <v>0</v>
      </c>
      <c r="K401" s="188"/>
      <c r="L401" s="38"/>
      <c r="M401" s="189" t="s">
        <v>1</v>
      </c>
      <c r="N401" s="190" t="s">
        <v>42</v>
      </c>
      <c r="O401" s="70"/>
      <c r="P401" s="191">
        <f>O401*H401</f>
        <v>0</v>
      </c>
      <c r="Q401" s="191">
        <v>6.0499999999999998E-3</v>
      </c>
      <c r="R401" s="191">
        <f>Q401*H401</f>
        <v>0.25976280000000002</v>
      </c>
      <c r="S401" s="191">
        <v>0</v>
      </c>
      <c r="T401" s="19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3" t="s">
        <v>218</v>
      </c>
      <c r="AT401" s="193" t="s">
        <v>133</v>
      </c>
      <c r="AU401" s="193" t="s">
        <v>83</v>
      </c>
      <c r="AY401" s="16" t="s">
        <v>131</v>
      </c>
      <c r="BE401" s="194">
        <f>IF(N401="základní",J401,0)</f>
        <v>0</v>
      </c>
      <c r="BF401" s="194">
        <f>IF(N401="snížená",J401,0)</f>
        <v>0</v>
      </c>
      <c r="BG401" s="194">
        <f>IF(N401="zákl. přenesená",J401,0)</f>
        <v>0</v>
      </c>
      <c r="BH401" s="194">
        <f>IF(N401="sníž. přenesená",J401,0)</f>
        <v>0</v>
      </c>
      <c r="BI401" s="194">
        <f>IF(N401="nulová",J401,0)</f>
        <v>0</v>
      </c>
      <c r="BJ401" s="16" t="s">
        <v>8</v>
      </c>
      <c r="BK401" s="194">
        <f>ROUND(I401*H401,0)</f>
        <v>0</v>
      </c>
      <c r="BL401" s="16" t="s">
        <v>218</v>
      </c>
      <c r="BM401" s="193" t="s">
        <v>877</v>
      </c>
    </row>
    <row r="402" spans="1:65" s="13" customFormat="1" ht="33.75">
      <c r="B402" s="195"/>
      <c r="C402" s="196"/>
      <c r="D402" s="197" t="s">
        <v>139</v>
      </c>
      <c r="E402" s="198" t="s">
        <v>1</v>
      </c>
      <c r="F402" s="199" t="s">
        <v>839</v>
      </c>
      <c r="G402" s="196"/>
      <c r="H402" s="200">
        <v>16.96</v>
      </c>
      <c r="I402" s="201"/>
      <c r="J402" s="196"/>
      <c r="K402" s="196"/>
      <c r="L402" s="202"/>
      <c r="M402" s="203"/>
      <c r="N402" s="204"/>
      <c r="O402" s="204"/>
      <c r="P402" s="204"/>
      <c r="Q402" s="204"/>
      <c r="R402" s="204"/>
      <c r="S402" s="204"/>
      <c r="T402" s="205"/>
      <c r="AT402" s="206" t="s">
        <v>139</v>
      </c>
      <c r="AU402" s="206" t="s">
        <v>83</v>
      </c>
      <c r="AV402" s="13" t="s">
        <v>83</v>
      </c>
      <c r="AW402" s="13" t="s">
        <v>33</v>
      </c>
      <c r="AX402" s="13" t="s">
        <v>77</v>
      </c>
      <c r="AY402" s="206" t="s">
        <v>131</v>
      </c>
    </row>
    <row r="403" spans="1:65" s="13" customFormat="1" ht="22.5">
      <c r="B403" s="195"/>
      <c r="C403" s="196"/>
      <c r="D403" s="197" t="s">
        <v>139</v>
      </c>
      <c r="E403" s="198" t="s">
        <v>1</v>
      </c>
      <c r="F403" s="199" t="s">
        <v>840</v>
      </c>
      <c r="G403" s="196"/>
      <c r="H403" s="200">
        <v>15.975</v>
      </c>
      <c r="I403" s="201"/>
      <c r="J403" s="196"/>
      <c r="K403" s="196"/>
      <c r="L403" s="202"/>
      <c r="M403" s="203"/>
      <c r="N403" s="204"/>
      <c r="O403" s="204"/>
      <c r="P403" s="204"/>
      <c r="Q403" s="204"/>
      <c r="R403" s="204"/>
      <c r="S403" s="204"/>
      <c r="T403" s="205"/>
      <c r="AT403" s="206" t="s">
        <v>139</v>
      </c>
      <c r="AU403" s="206" t="s">
        <v>83</v>
      </c>
      <c r="AV403" s="13" t="s">
        <v>83</v>
      </c>
      <c r="AW403" s="13" t="s">
        <v>33</v>
      </c>
      <c r="AX403" s="13" t="s">
        <v>77</v>
      </c>
      <c r="AY403" s="206" t="s">
        <v>131</v>
      </c>
    </row>
    <row r="404" spans="1:65" s="13" customFormat="1" ht="11.25">
      <c r="B404" s="195"/>
      <c r="C404" s="196"/>
      <c r="D404" s="197" t="s">
        <v>139</v>
      </c>
      <c r="E404" s="198" t="s">
        <v>1</v>
      </c>
      <c r="F404" s="199" t="s">
        <v>841</v>
      </c>
      <c r="G404" s="196"/>
      <c r="H404" s="200">
        <v>10.000999999999999</v>
      </c>
      <c r="I404" s="201"/>
      <c r="J404" s="196"/>
      <c r="K404" s="196"/>
      <c r="L404" s="202"/>
      <c r="M404" s="203"/>
      <c r="N404" s="204"/>
      <c r="O404" s="204"/>
      <c r="P404" s="204"/>
      <c r="Q404" s="204"/>
      <c r="R404" s="204"/>
      <c r="S404" s="204"/>
      <c r="T404" s="205"/>
      <c r="AT404" s="206" t="s">
        <v>139</v>
      </c>
      <c r="AU404" s="206" t="s">
        <v>83</v>
      </c>
      <c r="AV404" s="13" t="s">
        <v>83</v>
      </c>
      <c r="AW404" s="13" t="s">
        <v>33</v>
      </c>
      <c r="AX404" s="13" t="s">
        <v>77</v>
      </c>
      <c r="AY404" s="206" t="s">
        <v>131</v>
      </c>
    </row>
    <row r="405" spans="1:65" s="2" customFormat="1" ht="24.2" customHeight="1">
      <c r="A405" s="33"/>
      <c r="B405" s="34"/>
      <c r="C405" s="217" t="s">
        <v>878</v>
      </c>
      <c r="D405" s="217" t="s">
        <v>413</v>
      </c>
      <c r="E405" s="218" t="s">
        <v>879</v>
      </c>
      <c r="F405" s="219" t="s">
        <v>880</v>
      </c>
      <c r="G405" s="220" t="s">
        <v>162</v>
      </c>
      <c r="H405" s="221">
        <v>23.614999999999998</v>
      </c>
      <c r="I405" s="222"/>
      <c r="J405" s="223">
        <f>ROUND(I405*H405,0)</f>
        <v>0</v>
      </c>
      <c r="K405" s="224"/>
      <c r="L405" s="225"/>
      <c r="M405" s="226" t="s">
        <v>1</v>
      </c>
      <c r="N405" s="227" t="s">
        <v>42</v>
      </c>
      <c r="O405" s="70"/>
      <c r="P405" s="191">
        <f>O405*H405</f>
        <v>0</v>
      </c>
      <c r="Q405" s="191">
        <v>1.29E-2</v>
      </c>
      <c r="R405" s="191">
        <f>Q405*H405</f>
        <v>0.3046335</v>
      </c>
      <c r="S405" s="191">
        <v>0</v>
      </c>
      <c r="T405" s="19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3" t="s">
        <v>297</v>
      </c>
      <c r="AT405" s="193" t="s">
        <v>413</v>
      </c>
      <c r="AU405" s="193" t="s">
        <v>83</v>
      </c>
      <c r="AY405" s="16" t="s">
        <v>131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6" t="s">
        <v>8</v>
      </c>
      <c r="BK405" s="194">
        <f>ROUND(I405*H405,0)</f>
        <v>0</v>
      </c>
      <c r="BL405" s="16" t="s">
        <v>218</v>
      </c>
      <c r="BM405" s="193" t="s">
        <v>881</v>
      </c>
    </row>
    <row r="406" spans="1:65" s="13" customFormat="1" ht="11.25">
      <c r="B406" s="195"/>
      <c r="C406" s="196"/>
      <c r="D406" s="197" t="s">
        <v>139</v>
      </c>
      <c r="E406" s="198" t="s">
        <v>1</v>
      </c>
      <c r="F406" s="199" t="s">
        <v>882</v>
      </c>
      <c r="G406" s="196"/>
      <c r="H406" s="200">
        <v>23.614999999999998</v>
      </c>
      <c r="I406" s="201"/>
      <c r="J406" s="196"/>
      <c r="K406" s="196"/>
      <c r="L406" s="202"/>
      <c r="M406" s="203"/>
      <c r="N406" s="204"/>
      <c r="O406" s="204"/>
      <c r="P406" s="204"/>
      <c r="Q406" s="204"/>
      <c r="R406" s="204"/>
      <c r="S406" s="204"/>
      <c r="T406" s="205"/>
      <c r="AT406" s="206" t="s">
        <v>139</v>
      </c>
      <c r="AU406" s="206" t="s">
        <v>83</v>
      </c>
      <c r="AV406" s="13" t="s">
        <v>83</v>
      </c>
      <c r="AW406" s="13" t="s">
        <v>33</v>
      </c>
      <c r="AX406" s="13" t="s">
        <v>77</v>
      </c>
      <c r="AY406" s="206" t="s">
        <v>131</v>
      </c>
    </row>
    <row r="407" spans="1:65" s="2" customFormat="1" ht="24.2" customHeight="1">
      <c r="A407" s="33"/>
      <c r="B407" s="34"/>
      <c r="C407" s="217" t="s">
        <v>883</v>
      </c>
      <c r="D407" s="217" t="s">
        <v>413</v>
      </c>
      <c r="E407" s="218" t="s">
        <v>884</v>
      </c>
      <c r="F407" s="219" t="s">
        <v>885</v>
      </c>
      <c r="G407" s="220" t="s">
        <v>162</v>
      </c>
      <c r="H407" s="221">
        <v>5.9039999999999999</v>
      </c>
      <c r="I407" s="222"/>
      <c r="J407" s="223">
        <f>ROUND(I407*H407,0)</f>
        <v>0</v>
      </c>
      <c r="K407" s="224"/>
      <c r="L407" s="225"/>
      <c r="M407" s="226" t="s">
        <v>1</v>
      </c>
      <c r="N407" s="227" t="s">
        <v>42</v>
      </c>
      <c r="O407" s="70"/>
      <c r="P407" s="191">
        <f>O407*H407</f>
        <v>0</v>
      </c>
      <c r="Q407" s="191">
        <v>1.29E-2</v>
      </c>
      <c r="R407" s="191">
        <f>Q407*H407</f>
        <v>7.6161599999999996E-2</v>
      </c>
      <c r="S407" s="191">
        <v>0</v>
      </c>
      <c r="T407" s="19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3" t="s">
        <v>297</v>
      </c>
      <c r="AT407" s="193" t="s">
        <v>413</v>
      </c>
      <c r="AU407" s="193" t="s">
        <v>83</v>
      </c>
      <c r="AY407" s="16" t="s">
        <v>131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6" t="s">
        <v>8</v>
      </c>
      <c r="BK407" s="194">
        <f>ROUND(I407*H407,0)</f>
        <v>0</v>
      </c>
      <c r="BL407" s="16" t="s">
        <v>218</v>
      </c>
      <c r="BM407" s="193" t="s">
        <v>886</v>
      </c>
    </row>
    <row r="408" spans="1:65" s="13" customFormat="1" ht="11.25">
      <c r="B408" s="195"/>
      <c r="C408" s="196"/>
      <c r="D408" s="197" t="s">
        <v>139</v>
      </c>
      <c r="E408" s="198" t="s">
        <v>1</v>
      </c>
      <c r="F408" s="199" t="s">
        <v>887</v>
      </c>
      <c r="G408" s="196"/>
      <c r="H408" s="200">
        <v>5.9039999999999999</v>
      </c>
      <c r="I408" s="201"/>
      <c r="J408" s="196"/>
      <c r="K408" s="196"/>
      <c r="L408" s="202"/>
      <c r="M408" s="203"/>
      <c r="N408" s="204"/>
      <c r="O408" s="204"/>
      <c r="P408" s="204"/>
      <c r="Q408" s="204"/>
      <c r="R408" s="204"/>
      <c r="S408" s="204"/>
      <c r="T408" s="205"/>
      <c r="AT408" s="206" t="s">
        <v>139</v>
      </c>
      <c r="AU408" s="206" t="s">
        <v>83</v>
      </c>
      <c r="AV408" s="13" t="s">
        <v>83</v>
      </c>
      <c r="AW408" s="13" t="s">
        <v>33</v>
      </c>
      <c r="AX408" s="13" t="s">
        <v>77</v>
      </c>
      <c r="AY408" s="206" t="s">
        <v>131</v>
      </c>
    </row>
    <row r="409" spans="1:65" s="2" customFormat="1" ht="24.2" customHeight="1">
      <c r="A409" s="33"/>
      <c r="B409" s="34"/>
      <c r="C409" s="217" t="s">
        <v>888</v>
      </c>
      <c r="D409" s="217" t="s">
        <v>413</v>
      </c>
      <c r="E409" s="218" t="s">
        <v>889</v>
      </c>
      <c r="F409" s="219" t="s">
        <v>890</v>
      </c>
      <c r="G409" s="220" t="s">
        <v>162</v>
      </c>
      <c r="H409" s="221">
        <v>17.710999999999999</v>
      </c>
      <c r="I409" s="222"/>
      <c r="J409" s="223">
        <f>ROUND(I409*H409,0)</f>
        <v>0</v>
      </c>
      <c r="K409" s="224"/>
      <c r="L409" s="225"/>
      <c r="M409" s="226" t="s">
        <v>1</v>
      </c>
      <c r="N409" s="227" t="s">
        <v>42</v>
      </c>
      <c r="O409" s="70"/>
      <c r="P409" s="191">
        <f>O409*H409</f>
        <v>0</v>
      </c>
      <c r="Q409" s="191">
        <v>1.29E-2</v>
      </c>
      <c r="R409" s="191">
        <f>Q409*H409</f>
        <v>0.22847189999999998</v>
      </c>
      <c r="S409" s="191">
        <v>0</v>
      </c>
      <c r="T409" s="19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3" t="s">
        <v>297</v>
      </c>
      <c r="AT409" s="193" t="s">
        <v>413</v>
      </c>
      <c r="AU409" s="193" t="s">
        <v>83</v>
      </c>
      <c r="AY409" s="16" t="s">
        <v>131</v>
      </c>
      <c r="BE409" s="194">
        <f>IF(N409="základní",J409,0)</f>
        <v>0</v>
      </c>
      <c r="BF409" s="194">
        <f>IF(N409="snížená",J409,0)</f>
        <v>0</v>
      </c>
      <c r="BG409" s="194">
        <f>IF(N409="zákl. přenesená",J409,0)</f>
        <v>0</v>
      </c>
      <c r="BH409" s="194">
        <f>IF(N409="sníž. přenesená",J409,0)</f>
        <v>0</v>
      </c>
      <c r="BI409" s="194">
        <f>IF(N409="nulová",J409,0)</f>
        <v>0</v>
      </c>
      <c r="BJ409" s="16" t="s">
        <v>8</v>
      </c>
      <c r="BK409" s="194">
        <f>ROUND(I409*H409,0)</f>
        <v>0</v>
      </c>
      <c r="BL409" s="16" t="s">
        <v>218</v>
      </c>
      <c r="BM409" s="193" t="s">
        <v>891</v>
      </c>
    </row>
    <row r="410" spans="1:65" s="13" customFormat="1" ht="11.25">
      <c r="B410" s="195"/>
      <c r="C410" s="196"/>
      <c r="D410" s="197" t="s">
        <v>139</v>
      </c>
      <c r="E410" s="198" t="s">
        <v>1</v>
      </c>
      <c r="F410" s="199" t="s">
        <v>892</v>
      </c>
      <c r="G410" s="196"/>
      <c r="H410" s="200">
        <v>17.710999999999999</v>
      </c>
      <c r="I410" s="201"/>
      <c r="J410" s="196"/>
      <c r="K410" s="196"/>
      <c r="L410" s="202"/>
      <c r="M410" s="203"/>
      <c r="N410" s="204"/>
      <c r="O410" s="204"/>
      <c r="P410" s="204"/>
      <c r="Q410" s="204"/>
      <c r="R410" s="204"/>
      <c r="S410" s="204"/>
      <c r="T410" s="205"/>
      <c r="AT410" s="206" t="s">
        <v>139</v>
      </c>
      <c r="AU410" s="206" t="s">
        <v>83</v>
      </c>
      <c r="AV410" s="13" t="s">
        <v>83</v>
      </c>
      <c r="AW410" s="13" t="s">
        <v>33</v>
      </c>
      <c r="AX410" s="13" t="s">
        <v>77</v>
      </c>
      <c r="AY410" s="206" t="s">
        <v>131</v>
      </c>
    </row>
    <row r="411" spans="1:65" s="2" customFormat="1" ht="24.2" customHeight="1">
      <c r="A411" s="33"/>
      <c r="B411" s="34"/>
      <c r="C411" s="181" t="s">
        <v>893</v>
      </c>
      <c r="D411" s="181" t="s">
        <v>133</v>
      </c>
      <c r="E411" s="182" t="s">
        <v>894</v>
      </c>
      <c r="F411" s="183" t="s">
        <v>895</v>
      </c>
      <c r="G411" s="184" t="s">
        <v>162</v>
      </c>
      <c r="H411" s="185">
        <v>9.8879999999999999</v>
      </c>
      <c r="I411" s="186"/>
      <c r="J411" s="187">
        <f>ROUND(I411*H411,0)</f>
        <v>0</v>
      </c>
      <c r="K411" s="188"/>
      <c r="L411" s="38"/>
      <c r="M411" s="189" t="s">
        <v>1</v>
      </c>
      <c r="N411" s="190" t="s">
        <v>42</v>
      </c>
      <c r="O411" s="70"/>
      <c r="P411" s="191">
        <f>O411*H411</f>
        <v>0</v>
      </c>
      <c r="Q411" s="191">
        <v>0</v>
      </c>
      <c r="R411" s="191">
        <f>Q411*H411</f>
        <v>0</v>
      </c>
      <c r="S411" s="191">
        <v>0</v>
      </c>
      <c r="T411" s="19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3" t="s">
        <v>218</v>
      </c>
      <c r="AT411" s="193" t="s">
        <v>133</v>
      </c>
      <c r="AU411" s="193" t="s">
        <v>83</v>
      </c>
      <c r="AY411" s="16" t="s">
        <v>131</v>
      </c>
      <c r="BE411" s="194">
        <f>IF(N411="základní",J411,0)</f>
        <v>0</v>
      </c>
      <c r="BF411" s="194">
        <f>IF(N411="snížená",J411,0)</f>
        <v>0</v>
      </c>
      <c r="BG411" s="194">
        <f>IF(N411="zákl. přenesená",J411,0)</f>
        <v>0</v>
      </c>
      <c r="BH411" s="194">
        <f>IF(N411="sníž. přenesená",J411,0)</f>
        <v>0</v>
      </c>
      <c r="BI411" s="194">
        <f>IF(N411="nulová",J411,0)</f>
        <v>0</v>
      </c>
      <c r="BJ411" s="16" t="s">
        <v>8</v>
      </c>
      <c r="BK411" s="194">
        <f>ROUND(I411*H411,0)</f>
        <v>0</v>
      </c>
      <c r="BL411" s="16" t="s">
        <v>218</v>
      </c>
      <c r="BM411" s="193" t="s">
        <v>896</v>
      </c>
    </row>
    <row r="412" spans="1:65" s="13" customFormat="1" ht="11.25">
      <c r="B412" s="195"/>
      <c r="C412" s="196"/>
      <c r="D412" s="197" t="s">
        <v>139</v>
      </c>
      <c r="E412" s="198" t="s">
        <v>1</v>
      </c>
      <c r="F412" s="199" t="s">
        <v>897</v>
      </c>
      <c r="G412" s="196"/>
      <c r="H412" s="200">
        <v>9.8879999999999999</v>
      </c>
      <c r="I412" s="201"/>
      <c r="J412" s="196"/>
      <c r="K412" s="196"/>
      <c r="L412" s="202"/>
      <c r="M412" s="203"/>
      <c r="N412" s="204"/>
      <c r="O412" s="204"/>
      <c r="P412" s="204"/>
      <c r="Q412" s="204"/>
      <c r="R412" s="204"/>
      <c r="S412" s="204"/>
      <c r="T412" s="205"/>
      <c r="AT412" s="206" t="s">
        <v>139</v>
      </c>
      <c r="AU412" s="206" t="s">
        <v>83</v>
      </c>
      <c r="AV412" s="13" t="s">
        <v>83</v>
      </c>
      <c r="AW412" s="13" t="s">
        <v>33</v>
      </c>
      <c r="AX412" s="13" t="s">
        <v>77</v>
      </c>
      <c r="AY412" s="206" t="s">
        <v>131</v>
      </c>
    </row>
    <row r="413" spans="1:65" s="2" customFormat="1" ht="24.2" customHeight="1">
      <c r="A413" s="33"/>
      <c r="B413" s="34"/>
      <c r="C413" s="181" t="s">
        <v>898</v>
      </c>
      <c r="D413" s="181" t="s">
        <v>133</v>
      </c>
      <c r="E413" s="182" t="s">
        <v>899</v>
      </c>
      <c r="F413" s="183" t="s">
        <v>900</v>
      </c>
      <c r="G413" s="184" t="s">
        <v>162</v>
      </c>
      <c r="H413" s="185">
        <v>0.96</v>
      </c>
      <c r="I413" s="186"/>
      <c r="J413" s="187">
        <f>ROUND(I413*H413,0)</f>
        <v>0</v>
      </c>
      <c r="K413" s="188"/>
      <c r="L413" s="38"/>
      <c r="M413" s="189" t="s">
        <v>1</v>
      </c>
      <c r="N413" s="190" t="s">
        <v>42</v>
      </c>
      <c r="O413" s="70"/>
      <c r="P413" s="191">
        <f>O413*H413</f>
        <v>0</v>
      </c>
      <c r="Q413" s="191">
        <v>6.3000000000000003E-4</v>
      </c>
      <c r="R413" s="191">
        <f>Q413*H413</f>
        <v>6.0479999999999996E-4</v>
      </c>
      <c r="S413" s="191">
        <v>0</v>
      </c>
      <c r="T413" s="19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3" t="s">
        <v>218</v>
      </c>
      <c r="AT413" s="193" t="s">
        <v>133</v>
      </c>
      <c r="AU413" s="193" t="s">
        <v>83</v>
      </c>
      <c r="AY413" s="16" t="s">
        <v>131</v>
      </c>
      <c r="BE413" s="194">
        <f>IF(N413="základní",J413,0)</f>
        <v>0</v>
      </c>
      <c r="BF413" s="194">
        <f>IF(N413="snížená",J413,0)</f>
        <v>0</v>
      </c>
      <c r="BG413" s="194">
        <f>IF(N413="zákl. přenesená",J413,0)</f>
        <v>0</v>
      </c>
      <c r="BH413" s="194">
        <f>IF(N413="sníž. přenesená",J413,0)</f>
        <v>0</v>
      </c>
      <c r="BI413" s="194">
        <f>IF(N413="nulová",J413,0)</f>
        <v>0</v>
      </c>
      <c r="BJ413" s="16" t="s">
        <v>8</v>
      </c>
      <c r="BK413" s="194">
        <f>ROUND(I413*H413,0)</f>
        <v>0</v>
      </c>
      <c r="BL413" s="16" t="s">
        <v>218</v>
      </c>
      <c r="BM413" s="193" t="s">
        <v>901</v>
      </c>
    </row>
    <row r="414" spans="1:65" s="13" customFormat="1" ht="11.25">
      <c r="B414" s="195"/>
      <c r="C414" s="196"/>
      <c r="D414" s="197" t="s">
        <v>139</v>
      </c>
      <c r="E414" s="198" t="s">
        <v>1</v>
      </c>
      <c r="F414" s="199" t="s">
        <v>902</v>
      </c>
      <c r="G414" s="196"/>
      <c r="H414" s="200">
        <v>0.96</v>
      </c>
      <c r="I414" s="201"/>
      <c r="J414" s="196"/>
      <c r="K414" s="196"/>
      <c r="L414" s="202"/>
      <c r="M414" s="203"/>
      <c r="N414" s="204"/>
      <c r="O414" s="204"/>
      <c r="P414" s="204"/>
      <c r="Q414" s="204"/>
      <c r="R414" s="204"/>
      <c r="S414" s="204"/>
      <c r="T414" s="205"/>
      <c r="AT414" s="206" t="s">
        <v>139</v>
      </c>
      <c r="AU414" s="206" t="s">
        <v>83</v>
      </c>
      <c r="AV414" s="13" t="s">
        <v>83</v>
      </c>
      <c r="AW414" s="13" t="s">
        <v>33</v>
      </c>
      <c r="AX414" s="13" t="s">
        <v>77</v>
      </c>
      <c r="AY414" s="206" t="s">
        <v>131</v>
      </c>
    </row>
    <row r="415" spans="1:65" s="2" customFormat="1" ht="24.2" customHeight="1">
      <c r="A415" s="33"/>
      <c r="B415" s="34"/>
      <c r="C415" s="217" t="s">
        <v>903</v>
      </c>
      <c r="D415" s="217" t="s">
        <v>413</v>
      </c>
      <c r="E415" s="218" t="s">
        <v>904</v>
      </c>
      <c r="F415" s="219" t="s">
        <v>905</v>
      </c>
      <c r="G415" s="220" t="s">
        <v>162</v>
      </c>
      <c r="H415" s="221">
        <v>1.1519999999999999</v>
      </c>
      <c r="I415" s="222"/>
      <c r="J415" s="223">
        <f>ROUND(I415*H415,0)</f>
        <v>0</v>
      </c>
      <c r="K415" s="224"/>
      <c r="L415" s="225"/>
      <c r="M415" s="226" t="s">
        <v>1</v>
      </c>
      <c r="N415" s="227" t="s">
        <v>42</v>
      </c>
      <c r="O415" s="70"/>
      <c r="P415" s="191">
        <f>O415*H415</f>
        <v>0</v>
      </c>
      <c r="Q415" s="191">
        <v>0.01</v>
      </c>
      <c r="R415" s="191">
        <f>Q415*H415</f>
        <v>1.1519999999999999E-2</v>
      </c>
      <c r="S415" s="191">
        <v>0</v>
      </c>
      <c r="T415" s="19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93" t="s">
        <v>297</v>
      </c>
      <c r="AT415" s="193" t="s">
        <v>413</v>
      </c>
      <c r="AU415" s="193" t="s">
        <v>83</v>
      </c>
      <c r="AY415" s="16" t="s">
        <v>131</v>
      </c>
      <c r="BE415" s="194">
        <f>IF(N415="základní",J415,0)</f>
        <v>0</v>
      </c>
      <c r="BF415" s="194">
        <f>IF(N415="snížená",J415,0)</f>
        <v>0</v>
      </c>
      <c r="BG415" s="194">
        <f>IF(N415="zákl. přenesená",J415,0)</f>
        <v>0</v>
      </c>
      <c r="BH415" s="194">
        <f>IF(N415="sníž. přenesená",J415,0)</f>
        <v>0</v>
      </c>
      <c r="BI415" s="194">
        <f>IF(N415="nulová",J415,0)</f>
        <v>0</v>
      </c>
      <c r="BJ415" s="16" t="s">
        <v>8</v>
      </c>
      <c r="BK415" s="194">
        <f>ROUND(I415*H415,0)</f>
        <v>0</v>
      </c>
      <c r="BL415" s="16" t="s">
        <v>218</v>
      </c>
      <c r="BM415" s="193" t="s">
        <v>906</v>
      </c>
    </row>
    <row r="416" spans="1:65" s="13" customFormat="1" ht="11.25">
      <c r="B416" s="195"/>
      <c r="C416" s="196"/>
      <c r="D416" s="197" t="s">
        <v>139</v>
      </c>
      <c r="E416" s="198" t="s">
        <v>1</v>
      </c>
      <c r="F416" s="199" t="s">
        <v>907</v>
      </c>
      <c r="G416" s="196"/>
      <c r="H416" s="200">
        <v>1.1519999999999999</v>
      </c>
      <c r="I416" s="201"/>
      <c r="J416" s="196"/>
      <c r="K416" s="196"/>
      <c r="L416" s="202"/>
      <c r="M416" s="203"/>
      <c r="N416" s="204"/>
      <c r="O416" s="204"/>
      <c r="P416" s="204"/>
      <c r="Q416" s="204"/>
      <c r="R416" s="204"/>
      <c r="S416" s="204"/>
      <c r="T416" s="205"/>
      <c r="AT416" s="206" t="s">
        <v>139</v>
      </c>
      <c r="AU416" s="206" t="s">
        <v>83</v>
      </c>
      <c r="AV416" s="13" t="s">
        <v>83</v>
      </c>
      <c r="AW416" s="13" t="s">
        <v>33</v>
      </c>
      <c r="AX416" s="13" t="s">
        <v>77</v>
      </c>
      <c r="AY416" s="206" t="s">
        <v>131</v>
      </c>
    </row>
    <row r="417" spans="1:65" s="2" customFormat="1" ht="16.5" customHeight="1">
      <c r="A417" s="33"/>
      <c r="B417" s="34"/>
      <c r="C417" s="181" t="s">
        <v>908</v>
      </c>
      <c r="D417" s="181" t="s">
        <v>133</v>
      </c>
      <c r="E417" s="182" t="s">
        <v>909</v>
      </c>
      <c r="F417" s="183" t="s">
        <v>910</v>
      </c>
      <c r="G417" s="184" t="s">
        <v>207</v>
      </c>
      <c r="H417" s="185">
        <v>9.6</v>
      </c>
      <c r="I417" s="186"/>
      <c r="J417" s="187">
        <f>ROUND(I417*H417,0)</f>
        <v>0</v>
      </c>
      <c r="K417" s="188"/>
      <c r="L417" s="38"/>
      <c r="M417" s="189" t="s">
        <v>1</v>
      </c>
      <c r="N417" s="190" t="s">
        <v>42</v>
      </c>
      <c r="O417" s="70"/>
      <c r="P417" s="191">
        <f>O417*H417</f>
        <v>0</v>
      </c>
      <c r="Q417" s="191">
        <v>0</v>
      </c>
      <c r="R417" s="191">
        <f>Q417*H417</f>
        <v>0</v>
      </c>
      <c r="S417" s="191">
        <v>0</v>
      </c>
      <c r="T417" s="19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3" t="s">
        <v>218</v>
      </c>
      <c r="AT417" s="193" t="s">
        <v>133</v>
      </c>
      <c r="AU417" s="193" t="s">
        <v>83</v>
      </c>
      <c r="AY417" s="16" t="s">
        <v>131</v>
      </c>
      <c r="BE417" s="194">
        <f>IF(N417="základní",J417,0)</f>
        <v>0</v>
      </c>
      <c r="BF417" s="194">
        <f>IF(N417="snížená",J417,0)</f>
        <v>0</v>
      </c>
      <c r="BG417" s="194">
        <f>IF(N417="zákl. přenesená",J417,0)</f>
        <v>0</v>
      </c>
      <c r="BH417" s="194">
        <f>IF(N417="sníž. přenesená",J417,0)</f>
        <v>0</v>
      </c>
      <c r="BI417" s="194">
        <f>IF(N417="nulová",J417,0)</f>
        <v>0</v>
      </c>
      <c r="BJ417" s="16" t="s">
        <v>8</v>
      </c>
      <c r="BK417" s="194">
        <f>ROUND(I417*H417,0)</f>
        <v>0</v>
      </c>
      <c r="BL417" s="16" t="s">
        <v>218</v>
      </c>
      <c r="BM417" s="193" t="s">
        <v>911</v>
      </c>
    </row>
    <row r="418" spans="1:65" s="13" customFormat="1" ht="11.25">
      <c r="B418" s="195"/>
      <c r="C418" s="196"/>
      <c r="D418" s="197" t="s">
        <v>139</v>
      </c>
      <c r="E418" s="198" t="s">
        <v>1</v>
      </c>
      <c r="F418" s="199" t="s">
        <v>912</v>
      </c>
      <c r="G418" s="196"/>
      <c r="H418" s="200">
        <v>9.6</v>
      </c>
      <c r="I418" s="201"/>
      <c r="J418" s="196"/>
      <c r="K418" s="196"/>
      <c r="L418" s="202"/>
      <c r="M418" s="203"/>
      <c r="N418" s="204"/>
      <c r="O418" s="204"/>
      <c r="P418" s="204"/>
      <c r="Q418" s="204"/>
      <c r="R418" s="204"/>
      <c r="S418" s="204"/>
      <c r="T418" s="205"/>
      <c r="AT418" s="206" t="s">
        <v>139</v>
      </c>
      <c r="AU418" s="206" t="s">
        <v>83</v>
      </c>
      <c r="AV418" s="13" t="s">
        <v>83</v>
      </c>
      <c r="AW418" s="13" t="s">
        <v>33</v>
      </c>
      <c r="AX418" s="13" t="s">
        <v>77</v>
      </c>
      <c r="AY418" s="206" t="s">
        <v>131</v>
      </c>
    </row>
    <row r="419" spans="1:65" s="2" customFormat="1" ht="21.75" customHeight="1">
      <c r="A419" s="33"/>
      <c r="B419" s="34"/>
      <c r="C419" s="181" t="s">
        <v>913</v>
      </c>
      <c r="D419" s="181" t="s">
        <v>133</v>
      </c>
      <c r="E419" s="182" t="s">
        <v>914</v>
      </c>
      <c r="F419" s="183" t="s">
        <v>915</v>
      </c>
      <c r="G419" s="184" t="s">
        <v>335</v>
      </c>
      <c r="H419" s="185">
        <v>2</v>
      </c>
      <c r="I419" s="186"/>
      <c r="J419" s="187">
        <f>ROUND(I419*H419,0)</f>
        <v>0</v>
      </c>
      <c r="K419" s="188"/>
      <c r="L419" s="38"/>
      <c r="M419" s="189" t="s">
        <v>1</v>
      </c>
      <c r="N419" s="190" t="s">
        <v>42</v>
      </c>
      <c r="O419" s="70"/>
      <c r="P419" s="191">
        <f>O419*H419</f>
        <v>0</v>
      </c>
      <c r="Q419" s="191">
        <v>2.0000000000000001E-4</v>
      </c>
      <c r="R419" s="191">
        <f>Q419*H419</f>
        <v>4.0000000000000002E-4</v>
      </c>
      <c r="S419" s="191">
        <v>0</v>
      </c>
      <c r="T419" s="19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3" t="s">
        <v>218</v>
      </c>
      <c r="AT419" s="193" t="s">
        <v>133</v>
      </c>
      <c r="AU419" s="193" t="s">
        <v>83</v>
      </c>
      <c r="AY419" s="16" t="s">
        <v>131</v>
      </c>
      <c r="BE419" s="194">
        <f>IF(N419="základní",J419,0)</f>
        <v>0</v>
      </c>
      <c r="BF419" s="194">
        <f>IF(N419="snížená",J419,0)</f>
        <v>0</v>
      </c>
      <c r="BG419" s="194">
        <f>IF(N419="zákl. přenesená",J419,0)</f>
        <v>0</v>
      </c>
      <c r="BH419" s="194">
        <f>IF(N419="sníž. přenesená",J419,0)</f>
        <v>0</v>
      </c>
      <c r="BI419" s="194">
        <f>IF(N419="nulová",J419,0)</f>
        <v>0</v>
      </c>
      <c r="BJ419" s="16" t="s">
        <v>8</v>
      </c>
      <c r="BK419" s="194">
        <f>ROUND(I419*H419,0)</f>
        <v>0</v>
      </c>
      <c r="BL419" s="16" t="s">
        <v>218</v>
      </c>
      <c r="BM419" s="193" t="s">
        <v>916</v>
      </c>
    </row>
    <row r="420" spans="1:65" s="13" customFormat="1" ht="11.25">
      <c r="B420" s="195"/>
      <c r="C420" s="196"/>
      <c r="D420" s="197" t="s">
        <v>139</v>
      </c>
      <c r="E420" s="198" t="s">
        <v>1</v>
      </c>
      <c r="F420" s="199" t="s">
        <v>917</v>
      </c>
      <c r="G420" s="196"/>
      <c r="H420" s="200">
        <v>2</v>
      </c>
      <c r="I420" s="201"/>
      <c r="J420" s="196"/>
      <c r="K420" s="196"/>
      <c r="L420" s="202"/>
      <c r="M420" s="203"/>
      <c r="N420" s="204"/>
      <c r="O420" s="204"/>
      <c r="P420" s="204"/>
      <c r="Q420" s="204"/>
      <c r="R420" s="204"/>
      <c r="S420" s="204"/>
      <c r="T420" s="205"/>
      <c r="AT420" s="206" t="s">
        <v>139</v>
      </c>
      <c r="AU420" s="206" t="s">
        <v>83</v>
      </c>
      <c r="AV420" s="13" t="s">
        <v>83</v>
      </c>
      <c r="AW420" s="13" t="s">
        <v>33</v>
      </c>
      <c r="AX420" s="13" t="s">
        <v>77</v>
      </c>
      <c r="AY420" s="206" t="s">
        <v>131</v>
      </c>
    </row>
    <row r="421" spans="1:65" s="2" customFormat="1" ht="16.5" customHeight="1">
      <c r="A421" s="33"/>
      <c r="B421" s="34"/>
      <c r="C421" s="217" t="s">
        <v>918</v>
      </c>
      <c r="D421" s="217" t="s">
        <v>413</v>
      </c>
      <c r="E421" s="218" t="s">
        <v>919</v>
      </c>
      <c r="F421" s="219" t="s">
        <v>920</v>
      </c>
      <c r="G421" s="220" t="s">
        <v>335</v>
      </c>
      <c r="H421" s="221">
        <v>2</v>
      </c>
      <c r="I421" s="222"/>
      <c r="J421" s="223">
        <f>ROUND(I421*H421,0)</f>
        <v>0</v>
      </c>
      <c r="K421" s="224"/>
      <c r="L421" s="225"/>
      <c r="M421" s="226" t="s">
        <v>1</v>
      </c>
      <c r="N421" s="227" t="s">
        <v>42</v>
      </c>
      <c r="O421" s="70"/>
      <c r="P421" s="191">
        <f>O421*H421</f>
        <v>0</v>
      </c>
      <c r="Q421" s="191">
        <v>3.6000000000000002E-4</v>
      </c>
      <c r="R421" s="191">
        <f>Q421*H421</f>
        <v>7.2000000000000005E-4</v>
      </c>
      <c r="S421" s="191">
        <v>0</v>
      </c>
      <c r="T421" s="19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3" t="s">
        <v>297</v>
      </c>
      <c r="AT421" s="193" t="s">
        <v>413</v>
      </c>
      <c r="AU421" s="193" t="s">
        <v>83</v>
      </c>
      <c r="AY421" s="16" t="s">
        <v>131</v>
      </c>
      <c r="BE421" s="194">
        <f>IF(N421="základní",J421,0)</f>
        <v>0</v>
      </c>
      <c r="BF421" s="194">
        <f>IF(N421="snížená",J421,0)</f>
        <v>0</v>
      </c>
      <c r="BG421" s="194">
        <f>IF(N421="zákl. přenesená",J421,0)</f>
        <v>0</v>
      </c>
      <c r="BH421" s="194">
        <f>IF(N421="sníž. přenesená",J421,0)</f>
        <v>0</v>
      </c>
      <c r="BI421" s="194">
        <f>IF(N421="nulová",J421,0)</f>
        <v>0</v>
      </c>
      <c r="BJ421" s="16" t="s">
        <v>8</v>
      </c>
      <c r="BK421" s="194">
        <f>ROUND(I421*H421,0)</f>
        <v>0</v>
      </c>
      <c r="BL421" s="16" t="s">
        <v>218</v>
      </c>
      <c r="BM421" s="193" t="s">
        <v>921</v>
      </c>
    </row>
    <row r="422" spans="1:65" s="2" customFormat="1" ht="21.75" customHeight="1">
      <c r="A422" s="33"/>
      <c r="B422" s="34"/>
      <c r="C422" s="181" t="s">
        <v>922</v>
      </c>
      <c r="D422" s="181" t="s">
        <v>133</v>
      </c>
      <c r="E422" s="182" t="s">
        <v>923</v>
      </c>
      <c r="F422" s="183" t="s">
        <v>924</v>
      </c>
      <c r="G422" s="184" t="s">
        <v>207</v>
      </c>
      <c r="H422" s="185">
        <v>18.5</v>
      </c>
      <c r="I422" s="186"/>
      <c r="J422" s="187">
        <f>ROUND(I422*H422,0)</f>
        <v>0</v>
      </c>
      <c r="K422" s="188"/>
      <c r="L422" s="38"/>
      <c r="M422" s="189" t="s">
        <v>1</v>
      </c>
      <c r="N422" s="190" t="s">
        <v>42</v>
      </c>
      <c r="O422" s="70"/>
      <c r="P422" s="191">
        <f>O422*H422</f>
        <v>0</v>
      </c>
      <c r="Q422" s="191">
        <v>5.5000000000000003E-4</v>
      </c>
      <c r="R422" s="191">
        <f>Q422*H422</f>
        <v>1.0175E-2</v>
      </c>
      <c r="S422" s="191">
        <v>0</v>
      </c>
      <c r="T422" s="192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3" t="s">
        <v>218</v>
      </c>
      <c r="AT422" s="193" t="s">
        <v>133</v>
      </c>
      <c r="AU422" s="193" t="s">
        <v>83</v>
      </c>
      <c r="AY422" s="16" t="s">
        <v>131</v>
      </c>
      <c r="BE422" s="194">
        <f>IF(N422="základní",J422,0)</f>
        <v>0</v>
      </c>
      <c r="BF422" s="194">
        <f>IF(N422="snížená",J422,0)</f>
        <v>0</v>
      </c>
      <c r="BG422" s="194">
        <f>IF(N422="zákl. přenesená",J422,0)</f>
        <v>0</v>
      </c>
      <c r="BH422" s="194">
        <f>IF(N422="sníž. přenesená",J422,0)</f>
        <v>0</v>
      </c>
      <c r="BI422" s="194">
        <f>IF(N422="nulová",J422,0)</f>
        <v>0</v>
      </c>
      <c r="BJ422" s="16" t="s">
        <v>8</v>
      </c>
      <c r="BK422" s="194">
        <f>ROUND(I422*H422,0)</f>
        <v>0</v>
      </c>
      <c r="BL422" s="16" t="s">
        <v>218</v>
      </c>
      <c r="BM422" s="193" t="s">
        <v>925</v>
      </c>
    </row>
    <row r="423" spans="1:65" s="13" customFormat="1" ht="11.25">
      <c r="B423" s="195"/>
      <c r="C423" s="196"/>
      <c r="D423" s="197" t="s">
        <v>139</v>
      </c>
      <c r="E423" s="198" t="s">
        <v>1</v>
      </c>
      <c r="F423" s="199" t="s">
        <v>926</v>
      </c>
      <c r="G423" s="196"/>
      <c r="H423" s="200">
        <v>10.81</v>
      </c>
      <c r="I423" s="201"/>
      <c r="J423" s="196"/>
      <c r="K423" s="196"/>
      <c r="L423" s="202"/>
      <c r="M423" s="203"/>
      <c r="N423" s="204"/>
      <c r="O423" s="204"/>
      <c r="P423" s="204"/>
      <c r="Q423" s="204"/>
      <c r="R423" s="204"/>
      <c r="S423" s="204"/>
      <c r="T423" s="205"/>
      <c r="AT423" s="206" t="s">
        <v>139</v>
      </c>
      <c r="AU423" s="206" t="s">
        <v>83</v>
      </c>
      <c r="AV423" s="13" t="s">
        <v>83</v>
      </c>
      <c r="AW423" s="13" t="s">
        <v>33</v>
      </c>
      <c r="AX423" s="13" t="s">
        <v>77</v>
      </c>
      <c r="AY423" s="206" t="s">
        <v>131</v>
      </c>
    </row>
    <row r="424" spans="1:65" s="13" customFormat="1" ht="11.25">
      <c r="B424" s="195"/>
      <c r="C424" s="196"/>
      <c r="D424" s="197" t="s">
        <v>139</v>
      </c>
      <c r="E424" s="198" t="s">
        <v>1</v>
      </c>
      <c r="F424" s="199" t="s">
        <v>927</v>
      </c>
      <c r="G424" s="196"/>
      <c r="H424" s="200">
        <v>5.34</v>
      </c>
      <c r="I424" s="201"/>
      <c r="J424" s="196"/>
      <c r="K424" s="196"/>
      <c r="L424" s="202"/>
      <c r="M424" s="203"/>
      <c r="N424" s="204"/>
      <c r="O424" s="204"/>
      <c r="P424" s="204"/>
      <c r="Q424" s="204"/>
      <c r="R424" s="204"/>
      <c r="S424" s="204"/>
      <c r="T424" s="205"/>
      <c r="AT424" s="206" t="s">
        <v>139</v>
      </c>
      <c r="AU424" s="206" t="s">
        <v>83</v>
      </c>
      <c r="AV424" s="13" t="s">
        <v>83</v>
      </c>
      <c r="AW424" s="13" t="s">
        <v>33</v>
      </c>
      <c r="AX424" s="13" t="s">
        <v>77</v>
      </c>
      <c r="AY424" s="206" t="s">
        <v>131</v>
      </c>
    </row>
    <row r="425" spans="1:65" s="13" customFormat="1" ht="11.25">
      <c r="B425" s="195"/>
      <c r="C425" s="196"/>
      <c r="D425" s="197" t="s">
        <v>139</v>
      </c>
      <c r="E425" s="198" t="s">
        <v>1</v>
      </c>
      <c r="F425" s="199" t="s">
        <v>928</v>
      </c>
      <c r="G425" s="196"/>
      <c r="H425" s="200">
        <v>2.35</v>
      </c>
      <c r="I425" s="201"/>
      <c r="J425" s="196"/>
      <c r="K425" s="196"/>
      <c r="L425" s="202"/>
      <c r="M425" s="203"/>
      <c r="N425" s="204"/>
      <c r="O425" s="204"/>
      <c r="P425" s="204"/>
      <c r="Q425" s="204"/>
      <c r="R425" s="204"/>
      <c r="S425" s="204"/>
      <c r="T425" s="205"/>
      <c r="AT425" s="206" t="s">
        <v>139</v>
      </c>
      <c r="AU425" s="206" t="s">
        <v>83</v>
      </c>
      <c r="AV425" s="13" t="s">
        <v>83</v>
      </c>
      <c r="AW425" s="13" t="s">
        <v>33</v>
      </c>
      <c r="AX425" s="13" t="s">
        <v>77</v>
      </c>
      <c r="AY425" s="206" t="s">
        <v>131</v>
      </c>
    </row>
    <row r="426" spans="1:65" s="2" customFormat="1" ht="16.5" customHeight="1">
      <c r="A426" s="33"/>
      <c r="B426" s="34"/>
      <c r="C426" s="181" t="s">
        <v>929</v>
      </c>
      <c r="D426" s="181" t="s">
        <v>133</v>
      </c>
      <c r="E426" s="182" t="s">
        <v>930</v>
      </c>
      <c r="F426" s="183" t="s">
        <v>931</v>
      </c>
      <c r="G426" s="184" t="s">
        <v>207</v>
      </c>
      <c r="H426" s="185">
        <v>29.434999999999999</v>
      </c>
      <c r="I426" s="186"/>
      <c r="J426" s="187">
        <f>ROUND(I426*H426,0)</f>
        <v>0</v>
      </c>
      <c r="K426" s="188"/>
      <c r="L426" s="38"/>
      <c r="M426" s="189" t="s">
        <v>1</v>
      </c>
      <c r="N426" s="190" t="s">
        <v>42</v>
      </c>
      <c r="O426" s="70"/>
      <c r="P426" s="191">
        <f>O426*H426</f>
        <v>0</v>
      </c>
      <c r="Q426" s="191">
        <v>3.0000000000000001E-5</v>
      </c>
      <c r="R426" s="191">
        <f>Q426*H426</f>
        <v>8.8305000000000002E-4</v>
      </c>
      <c r="S426" s="191">
        <v>0</v>
      </c>
      <c r="T426" s="192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3" t="s">
        <v>218</v>
      </c>
      <c r="AT426" s="193" t="s">
        <v>133</v>
      </c>
      <c r="AU426" s="193" t="s">
        <v>83</v>
      </c>
      <c r="AY426" s="16" t="s">
        <v>131</v>
      </c>
      <c r="BE426" s="194">
        <f>IF(N426="základní",J426,0)</f>
        <v>0</v>
      </c>
      <c r="BF426" s="194">
        <f>IF(N426="snížená",J426,0)</f>
        <v>0</v>
      </c>
      <c r="BG426" s="194">
        <f>IF(N426="zákl. přenesená",J426,0)</f>
        <v>0</v>
      </c>
      <c r="BH426" s="194">
        <f>IF(N426="sníž. přenesená",J426,0)</f>
        <v>0</v>
      </c>
      <c r="BI426" s="194">
        <f>IF(N426="nulová",J426,0)</f>
        <v>0</v>
      </c>
      <c r="BJ426" s="16" t="s">
        <v>8</v>
      </c>
      <c r="BK426" s="194">
        <f>ROUND(I426*H426,0)</f>
        <v>0</v>
      </c>
      <c r="BL426" s="16" t="s">
        <v>218</v>
      </c>
      <c r="BM426" s="193" t="s">
        <v>932</v>
      </c>
    </row>
    <row r="427" spans="1:65" s="14" customFormat="1" ht="11.25">
      <c r="B427" s="207"/>
      <c r="C427" s="208"/>
      <c r="D427" s="197" t="s">
        <v>139</v>
      </c>
      <c r="E427" s="209" t="s">
        <v>1</v>
      </c>
      <c r="F427" s="210" t="s">
        <v>933</v>
      </c>
      <c r="G427" s="208"/>
      <c r="H427" s="209" t="s">
        <v>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139</v>
      </c>
      <c r="AU427" s="216" t="s">
        <v>83</v>
      </c>
      <c r="AV427" s="14" t="s">
        <v>8</v>
      </c>
      <c r="AW427" s="14" t="s">
        <v>33</v>
      </c>
      <c r="AX427" s="14" t="s">
        <v>77</v>
      </c>
      <c r="AY427" s="216" t="s">
        <v>131</v>
      </c>
    </row>
    <row r="428" spans="1:65" s="13" customFormat="1" ht="11.25">
      <c r="B428" s="195"/>
      <c r="C428" s="196"/>
      <c r="D428" s="197" t="s">
        <v>139</v>
      </c>
      <c r="E428" s="198" t="s">
        <v>1</v>
      </c>
      <c r="F428" s="199" t="s">
        <v>934</v>
      </c>
      <c r="G428" s="196"/>
      <c r="H428" s="200">
        <v>12.055</v>
      </c>
      <c r="I428" s="201"/>
      <c r="J428" s="196"/>
      <c r="K428" s="196"/>
      <c r="L428" s="202"/>
      <c r="M428" s="203"/>
      <c r="N428" s="204"/>
      <c r="O428" s="204"/>
      <c r="P428" s="204"/>
      <c r="Q428" s="204"/>
      <c r="R428" s="204"/>
      <c r="S428" s="204"/>
      <c r="T428" s="205"/>
      <c r="AT428" s="206" t="s">
        <v>139</v>
      </c>
      <c r="AU428" s="206" t="s">
        <v>83</v>
      </c>
      <c r="AV428" s="13" t="s">
        <v>83</v>
      </c>
      <c r="AW428" s="13" t="s">
        <v>33</v>
      </c>
      <c r="AX428" s="13" t="s">
        <v>77</v>
      </c>
      <c r="AY428" s="206" t="s">
        <v>131</v>
      </c>
    </row>
    <row r="429" spans="1:65" s="13" customFormat="1" ht="11.25">
      <c r="B429" s="195"/>
      <c r="C429" s="196"/>
      <c r="D429" s="197" t="s">
        <v>139</v>
      </c>
      <c r="E429" s="198" t="s">
        <v>1</v>
      </c>
      <c r="F429" s="199" t="s">
        <v>935</v>
      </c>
      <c r="G429" s="196"/>
      <c r="H429" s="200">
        <v>11.5</v>
      </c>
      <c r="I429" s="201"/>
      <c r="J429" s="196"/>
      <c r="K429" s="196"/>
      <c r="L429" s="202"/>
      <c r="M429" s="203"/>
      <c r="N429" s="204"/>
      <c r="O429" s="204"/>
      <c r="P429" s="204"/>
      <c r="Q429" s="204"/>
      <c r="R429" s="204"/>
      <c r="S429" s="204"/>
      <c r="T429" s="205"/>
      <c r="AT429" s="206" t="s">
        <v>139</v>
      </c>
      <c r="AU429" s="206" t="s">
        <v>83</v>
      </c>
      <c r="AV429" s="13" t="s">
        <v>83</v>
      </c>
      <c r="AW429" s="13" t="s">
        <v>33</v>
      </c>
      <c r="AX429" s="13" t="s">
        <v>77</v>
      </c>
      <c r="AY429" s="206" t="s">
        <v>131</v>
      </c>
    </row>
    <row r="430" spans="1:65" s="13" customFormat="1" ht="11.25">
      <c r="B430" s="195"/>
      <c r="C430" s="196"/>
      <c r="D430" s="197" t="s">
        <v>139</v>
      </c>
      <c r="E430" s="198" t="s">
        <v>1</v>
      </c>
      <c r="F430" s="199" t="s">
        <v>213</v>
      </c>
      <c r="G430" s="196"/>
      <c r="H430" s="200">
        <v>5.88</v>
      </c>
      <c r="I430" s="201"/>
      <c r="J430" s="196"/>
      <c r="K430" s="196"/>
      <c r="L430" s="202"/>
      <c r="M430" s="203"/>
      <c r="N430" s="204"/>
      <c r="O430" s="204"/>
      <c r="P430" s="204"/>
      <c r="Q430" s="204"/>
      <c r="R430" s="204"/>
      <c r="S430" s="204"/>
      <c r="T430" s="205"/>
      <c r="AT430" s="206" t="s">
        <v>139</v>
      </c>
      <c r="AU430" s="206" t="s">
        <v>83</v>
      </c>
      <c r="AV430" s="13" t="s">
        <v>83</v>
      </c>
      <c r="AW430" s="13" t="s">
        <v>33</v>
      </c>
      <c r="AX430" s="13" t="s">
        <v>77</v>
      </c>
      <c r="AY430" s="206" t="s">
        <v>131</v>
      </c>
    </row>
    <row r="431" spans="1:65" s="2" customFormat="1" ht="24.2" customHeight="1">
      <c r="A431" s="33"/>
      <c r="B431" s="34"/>
      <c r="C431" s="181" t="s">
        <v>936</v>
      </c>
      <c r="D431" s="181" t="s">
        <v>133</v>
      </c>
      <c r="E431" s="182" t="s">
        <v>937</v>
      </c>
      <c r="F431" s="183" t="s">
        <v>938</v>
      </c>
      <c r="G431" s="184" t="s">
        <v>156</v>
      </c>
      <c r="H431" s="185">
        <v>1.1359999999999999</v>
      </c>
      <c r="I431" s="186"/>
      <c r="J431" s="187">
        <f>ROUND(I431*H431,0)</f>
        <v>0</v>
      </c>
      <c r="K431" s="188"/>
      <c r="L431" s="38"/>
      <c r="M431" s="189" t="s">
        <v>1</v>
      </c>
      <c r="N431" s="190" t="s">
        <v>42</v>
      </c>
      <c r="O431" s="70"/>
      <c r="P431" s="191">
        <f>O431*H431</f>
        <v>0</v>
      </c>
      <c r="Q431" s="191">
        <v>0</v>
      </c>
      <c r="R431" s="191">
        <f>Q431*H431</f>
        <v>0</v>
      </c>
      <c r="S431" s="191">
        <v>0</v>
      </c>
      <c r="T431" s="19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3" t="s">
        <v>218</v>
      </c>
      <c r="AT431" s="193" t="s">
        <v>133</v>
      </c>
      <c r="AU431" s="193" t="s">
        <v>83</v>
      </c>
      <c r="AY431" s="16" t="s">
        <v>131</v>
      </c>
      <c r="BE431" s="194">
        <f>IF(N431="základní",J431,0)</f>
        <v>0</v>
      </c>
      <c r="BF431" s="194">
        <f>IF(N431="snížená",J431,0)</f>
        <v>0</v>
      </c>
      <c r="BG431" s="194">
        <f>IF(N431="zákl. přenesená",J431,0)</f>
        <v>0</v>
      </c>
      <c r="BH431" s="194">
        <f>IF(N431="sníž. přenesená",J431,0)</f>
        <v>0</v>
      </c>
      <c r="BI431" s="194">
        <f>IF(N431="nulová",J431,0)</f>
        <v>0</v>
      </c>
      <c r="BJ431" s="16" t="s">
        <v>8</v>
      </c>
      <c r="BK431" s="194">
        <f>ROUND(I431*H431,0)</f>
        <v>0</v>
      </c>
      <c r="BL431" s="16" t="s">
        <v>218</v>
      </c>
      <c r="BM431" s="193" t="s">
        <v>939</v>
      </c>
    </row>
    <row r="432" spans="1:65" s="2" customFormat="1" ht="24.2" customHeight="1">
      <c r="A432" s="33"/>
      <c r="B432" s="34"/>
      <c r="C432" s="181" t="s">
        <v>940</v>
      </c>
      <c r="D432" s="181" t="s">
        <v>133</v>
      </c>
      <c r="E432" s="182" t="s">
        <v>941</v>
      </c>
      <c r="F432" s="183" t="s">
        <v>942</v>
      </c>
      <c r="G432" s="184" t="s">
        <v>156</v>
      </c>
      <c r="H432" s="185">
        <v>1.1359999999999999</v>
      </c>
      <c r="I432" s="186"/>
      <c r="J432" s="187">
        <f>ROUND(I432*H432,0)</f>
        <v>0</v>
      </c>
      <c r="K432" s="188"/>
      <c r="L432" s="38"/>
      <c r="M432" s="189" t="s">
        <v>1</v>
      </c>
      <c r="N432" s="190" t="s">
        <v>42</v>
      </c>
      <c r="O432" s="70"/>
      <c r="P432" s="191">
        <f>O432*H432</f>
        <v>0</v>
      </c>
      <c r="Q432" s="191">
        <v>0</v>
      </c>
      <c r="R432" s="191">
        <f>Q432*H432</f>
        <v>0</v>
      </c>
      <c r="S432" s="191">
        <v>0</v>
      </c>
      <c r="T432" s="19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93" t="s">
        <v>218</v>
      </c>
      <c r="AT432" s="193" t="s">
        <v>133</v>
      </c>
      <c r="AU432" s="193" t="s">
        <v>83</v>
      </c>
      <c r="AY432" s="16" t="s">
        <v>131</v>
      </c>
      <c r="BE432" s="194">
        <f>IF(N432="základní",J432,0)</f>
        <v>0</v>
      </c>
      <c r="BF432" s="194">
        <f>IF(N432="snížená",J432,0)</f>
        <v>0</v>
      </c>
      <c r="BG432" s="194">
        <f>IF(N432="zákl. přenesená",J432,0)</f>
        <v>0</v>
      </c>
      <c r="BH432" s="194">
        <f>IF(N432="sníž. přenesená",J432,0)</f>
        <v>0</v>
      </c>
      <c r="BI432" s="194">
        <f>IF(N432="nulová",J432,0)</f>
        <v>0</v>
      </c>
      <c r="BJ432" s="16" t="s">
        <v>8</v>
      </c>
      <c r="BK432" s="194">
        <f>ROUND(I432*H432,0)</f>
        <v>0</v>
      </c>
      <c r="BL432" s="16" t="s">
        <v>218</v>
      </c>
      <c r="BM432" s="193" t="s">
        <v>943</v>
      </c>
    </row>
    <row r="433" spans="1:65" s="12" customFormat="1" ht="22.9" customHeight="1">
      <c r="B433" s="165"/>
      <c r="C433" s="166"/>
      <c r="D433" s="167" t="s">
        <v>76</v>
      </c>
      <c r="E433" s="179" t="s">
        <v>944</v>
      </c>
      <c r="F433" s="179" t="s">
        <v>945</v>
      </c>
      <c r="G433" s="166"/>
      <c r="H433" s="166"/>
      <c r="I433" s="169"/>
      <c r="J433" s="180">
        <f>BK433</f>
        <v>0</v>
      </c>
      <c r="K433" s="166"/>
      <c r="L433" s="171"/>
      <c r="M433" s="172"/>
      <c r="N433" s="173"/>
      <c r="O433" s="173"/>
      <c r="P433" s="174">
        <f>SUM(P434:P444)</f>
        <v>0</v>
      </c>
      <c r="Q433" s="173"/>
      <c r="R433" s="174">
        <f>SUM(R434:R444)</f>
        <v>5.8472000000000003E-3</v>
      </c>
      <c r="S433" s="173"/>
      <c r="T433" s="175">
        <f>SUM(T434:T444)</f>
        <v>0</v>
      </c>
      <c r="AR433" s="176" t="s">
        <v>83</v>
      </c>
      <c r="AT433" s="177" t="s">
        <v>76</v>
      </c>
      <c r="AU433" s="177" t="s">
        <v>8</v>
      </c>
      <c r="AY433" s="176" t="s">
        <v>131</v>
      </c>
      <c r="BK433" s="178">
        <f>SUM(BK434:BK444)</f>
        <v>0</v>
      </c>
    </row>
    <row r="434" spans="1:65" s="2" customFormat="1" ht="24.2" customHeight="1">
      <c r="A434" s="33"/>
      <c r="B434" s="34"/>
      <c r="C434" s="181" t="s">
        <v>946</v>
      </c>
      <c r="D434" s="181" t="s">
        <v>133</v>
      </c>
      <c r="E434" s="182" t="s">
        <v>947</v>
      </c>
      <c r="F434" s="183" t="s">
        <v>948</v>
      </c>
      <c r="G434" s="184" t="s">
        <v>162</v>
      </c>
      <c r="H434" s="185">
        <v>0.88</v>
      </c>
      <c r="I434" s="186"/>
      <c r="J434" s="187">
        <f>ROUND(I434*H434,0)</f>
        <v>0</v>
      </c>
      <c r="K434" s="188"/>
      <c r="L434" s="38"/>
      <c r="M434" s="189" t="s">
        <v>1</v>
      </c>
      <c r="N434" s="190" t="s">
        <v>42</v>
      </c>
      <c r="O434" s="70"/>
      <c r="P434" s="191">
        <f>O434*H434</f>
        <v>0</v>
      </c>
      <c r="Q434" s="191">
        <v>1.3999999999999999E-4</v>
      </c>
      <c r="R434" s="191">
        <f>Q434*H434</f>
        <v>1.2319999999999999E-4</v>
      </c>
      <c r="S434" s="191">
        <v>0</v>
      </c>
      <c r="T434" s="19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3" t="s">
        <v>218</v>
      </c>
      <c r="AT434" s="193" t="s">
        <v>133</v>
      </c>
      <c r="AU434" s="193" t="s">
        <v>83</v>
      </c>
      <c r="AY434" s="16" t="s">
        <v>131</v>
      </c>
      <c r="BE434" s="194">
        <f>IF(N434="základní",J434,0)</f>
        <v>0</v>
      </c>
      <c r="BF434" s="194">
        <f>IF(N434="snížená",J434,0)</f>
        <v>0</v>
      </c>
      <c r="BG434" s="194">
        <f>IF(N434="zákl. přenesená",J434,0)</f>
        <v>0</v>
      </c>
      <c r="BH434" s="194">
        <f>IF(N434="sníž. přenesená",J434,0)</f>
        <v>0</v>
      </c>
      <c r="BI434" s="194">
        <f>IF(N434="nulová",J434,0)</f>
        <v>0</v>
      </c>
      <c r="BJ434" s="16" t="s">
        <v>8</v>
      </c>
      <c r="BK434" s="194">
        <f>ROUND(I434*H434,0)</f>
        <v>0</v>
      </c>
      <c r="BL434" s="16" t="s">
        <v>218</v>
      </c>
      <c r="BM434" s="193" t="s">
        <v>949</v>
      </c>
    </row>
    <row r="435" spans="1:65" s="13" customFormat="1" ht="11.25">
      <c r="B435" s="195"/>
      <c r="C435" s="196"/>
      <c r="D435" s="197" t="s">
        <v>139</v>
      </c>
      <c r="E435" s="198" t="s">
        <v>1</v>
      </c>
      <c r="F435" s="199" t="s">
        <v>950</v>
      </c>
      <c r="G435" s="196"/>
      <c r="H435" s="200">
        <v>0.88</v>
      </c>
      <c r="I435" s="201"/>
      <c r="J435" s="196"/>
      <c r="K435" s="196"/>
      <c r="L435" s="202"/>
      <c r="M435" s="203"/>
      <c r="N435" s="204"/>
      <c r="O435" s="204"/>
      <c r="P435" s="204"/>
      <c r="Q435" s="204"/>
      <c r="R435" s="204"/>
      <c r="S435" s="204"/>
      <c r="T435" s="205"/>
      <c r="AT435" s="206" t="s">
        <v>139</v>
      </c>
      <c r="AU435" s="206" t="s">
        <v>83</v>
      </c>
      <c r="AV435" s="13" t="s">
        <v>83</v>
      </c>
      <c r="AW435" s="13" t="s">
        <v>33</v>
      </c>
      <c r="AX435" s="13" t="s">
        <v>77</v>
      </c>
      <c r="AY435" s="206" t="s">
        <v>131</v>
      </c>
    </row>
    <row r="436" spans="1:65" s="2" customFormat="1" ht="24.2" customHeight="1">
      <c r="A436" s="33"/>
      <c r="B436" s="34"/>
      <c r="C436" s="181" t="s">
        <v>951</v>
      </c>
      <c r="D436" s="181" t="s">
        <v>133</v>
      </c>
      <c r="E436" s="182" t="s">
        <v>952</v>
      </c>
      <c r="F436" s="183" t="s">
        <v>953</v>
      </c>
      <c r="G436" s="184" t="s">
        <v>162</v>
      </c>
      <c r="H436" s="185">
        <v>7.92</v>
      </c>
      <c r="I436" s="186"/>
      <c r="J436" s="187">
        <f>ROUND(I436*H436,0)</f>
        <v>0</v>
      </c>
      <c r="K436" s="188"/>
      <c r="L436" s="38"/>
      <c r="M436" s="189" t="s">
        <v>1</v>
      </c>
      <c r="N436" s="190" t="s">
        <v>42</v>
      </c>
      <c r="O436" s="70"/>
      <c r="P436" s="191">
        <f>O436*H436</f>
        <v>0</v>
      </c>
      <c r="Q436" s="191">
        <v>0</v>
      </c>
      <c r="R436" s="191">
        <f>Q436*H436</f>
        <v>0</v>
      </c>
      <c r="S436" s="191">
        <v>0</v>
      </c>
      <c r="T436" s="19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93" t="s">
        <v>218</v>
      </c>
      <c r="AT436" s="193" t="s">
        <v>133</v>
      </c>
      <c r="AU436" s="193" t="s">
        <v>83</v>
      </c>
      <c r="AY436" s="16" t="s">
        <v>131</v>
      </c>
      <c r="BE436" s="194">
        <f>IF(N436="základní",J436,0)</f>
        <v>0</v>
      </c>
      <c r="BF436" s="194">
        <f>IF(N436="snížená",J436,0)</f>
        <v>0</v>
      </c>
      <c r="BG436" s="194">
        <f>IF(N436="zákl. přenesená",J436,0)</f>
        <v>0</v>
      </c>
      <c r="BH436" s="194">
        <f>IF(N436="sníž. přenesená",J436,0)</f>
        <v>0</v>
      </c>
      <c r="BI436" s="194">
        <f>IF(N436="nulová",J436,0)</f>
        <v>0</v>
      </c>
      <c r="BJ436" s="16" t="s">
        <v>8</v>
      </c>
      <c r="BK436" s="194">
        <f>ROUND(I436*H436,0)</f>
        <v>0</v>
      </c>
      <c r="BL436" s="16" t="s">
        <v>218</v>
      </c>
      <c r="BM436" s="193" t="s">
        <v>954</v>
      </c>
    </row>
    <row r="437" spans="1:65" s="13" customFormat="1" ht="11.25">
      <c r="B437" s="195"/>
      <c r="C437" s="196"/>
      <c r="D437" s="197" t="s">
        <v>139</v>
      </c>
      <c r="E437" s="198" t="s">
        <v>1</v>
      </c>
      <c r="F437" s="199" t="s">
        <v>955</v>
      </c>
      <c r="G437" s="196"/>
      <c r="H437" s="200">
        <v>7.92</v>
      </c>
      <c r="I437" s="201"/>
      <c r="J437" s="196"/>
      <c r="K437" s="196"/>
      <c r="L437" s="202"/>
      <c r="M437" s="203"/>
      <c r="N437" s="204"/>
      <c r="O437" s="204"/>
      <c r="P437" s="204"/>
      <c r="Q437" s="204"/>
      <c r="R437" s="204"/>
      <c r="S437" s="204"/>
      <c r="T437" s="205"/>
      <c r="AT437" s="206" t="s">
        <v>139</v>
      </c>
      <c r="AU437" s="206" t="s">
        <v>83</v>
      </c>
      <c r="AV437" s="13" t="s">
        <v>83</v>
      </c>
      <c r="AW437" s="13" t="s">
        <v>33</v>
      </c>
      <c r="AX437" s="13" t="s">
        <v>77</v>
      </c>
      <c r="AY437" s="206" t="s">
        <v>131</v>
      </c>
    </row>
    <row r="438" spans="1:65" s="2" customFormat="1" ht="24.2" customHeight="1">
      <c r="A438" s="33"/>
      <c r="B438" s="34"/>
      <c r="C438" s="181" t="s">
        <v>956</v>
      </c>
      <c r="D438" s="181" t="s">
        <v>133</v>
      </c>
      <c r="E438" s="182" t="s">
        <v>957</v>
      </c>
      <c r="F438" s="183" t="s">
        <v>958</v>
      </c>
      <c r="G438" s="184" t="s">
        <v>162</v>
      </c>
      <c r="H438" s="185">
        <v>7.92</v>
      </c>
      <c r="I438" s="186"/>
      <c r="J438" s="187">
        <f>ROUND(I438*H438,0)</f>
        <v>0</v>
      </c>
      <c r="K438" s="188"/>
      <c r="L438" s="38"/>
      <c r="M438" s="189" t="s">
        <v>1</v>
      </c>
      <c r="N438" s="190" t="s">
        <v>42</v>
      </c>
      <c r="O438" s="70"/>
      <c r="P438" s="191">
        <f>O438*H438</f>
        <v>0</v>
      </c>
      <c r="Q438" s="191">
        <v>1E-4</v>
      </c>
      <c r="R438" s="191">
        <f>Q438*H438</f>
        <v>7.9200000000000006E-4</v>
      </c>
      <c r="S438" s="191">
        <v>0</v>
      </c>
      <c r="T438" s="19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93" t="s">
        <v>218</v>
      </c>
      <c r="AT438" s="193" t="s">
        <v>133</v>
      </c>
      <c r="AU438" s="193" t="s">
        <v>83</v>
      </c>
      <c r="AY438" s="16" t="s">
        <v>131</v>
      </c>
      <c r="BE438" s="194">
        <f>IF(N438="základní",J438,0)</f>
        <v>0</v>
      </c>
      <c r="BF438" s="194">
        <f>IF(N438="snížená",J438,0)</f>
        <v>0</v>
      </c>
      <c r="BG438" s="194">
        <f>IF(N438="zákl. přenesená",J438,0)</f>
        <v>0</v>
      </c>
      <c r="BH438" s="194">
        <f>IF(N438="sníž. přenesená",J438,0)</f>
        <v>0</v>
      </c>
      <c r="BI438" s="194">
        <f>IF(N438="nulová",J438,0)</f>
        <v>0</v>
      </c>
      <c r="BJ438" s="16" t="s">
        <v>8</v>
      </c>
      <c r="BK438" s="194">
        <f>ROUND(I438*H438,0)</f>
        <v>0</v>
      </c>
      <c r="BL438" s="16" t="s">
        <v>218</v>
      </c>
      <c r="BM438" s="193" t="s">
        <v>959</v>
      </c>
    </row>
    <row r="439" spans="1:65" s="2" customFormat="1" ht="21.75" customHeight="1">
      <c r="A439" s="33"/>
      <c r="B439" s="34"/>
      <c r="C439" s="181" t="s">
        <v>960</v>
      </c>
      <c r="D439" s="181" t="s">
        <v>133</v>
      </c>
      <c r="E439" s="182" t="s">
        <v>961</v>
      </c>
      <c r="F439" s="183" t="s">
        <v>962</v>
      </c>
      <c r="G439" s="184" t="s">
        <v>207</v>
      </c>
      <c r="H439" s="185">
        <v>3</v>
      </c>
      <c r="I439" s="186"/>
      <c r="J439" s="187">
        <f>ROUND(I439*H439,0)</f>
        <v>0</v>
      </c>
      <c r="K439" s="188"/>
      <c r="L439" s="38"/>
      <c r="M439" s="189" t="s">
        <v>1</v>
      </c>
      <c r="N439" s="190" t="s">
        <v>42</v>
      </c>
      <c r="O439" s="70"/>
      <c r="P439" s="191">
        <f>O439*H439</f>
        <v>0</v>
      </c>
      <c r="Q439" s="191">
        <v>1.0000000000000001E-5</v>
      </c>
      <c r="R439" s="191">
        <f>Q439*H439</f>
        <v>3.0000000000000004E-5</v>
      </c>
      <c r="S439" s="191">
        <v>0</v>
      </c>
      <c r="T439" s="19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3" t="s">
        <v>218</v>
      </c>
      <c r="AT439" s="193" t="s">
        <v>133</v>
      </c>
      <c r="AU439" s="193" t="s">
        <v>83</v>
      </c>
      <c r="AY439" s="16" t="s">
        <v>131</v>
      </c>
      <c r="BE439" s="194">
        <f>IF(N439="základní",J439,0)</f>
        <v>0</v>
      </c>
      <c r="BF439" s="194">
        <f>IF(N439="snížená",J439,0)</f>
        <v>0</v>
      </c>
      <c r="BG439" s="194">
        <f>IF(N439="zákl. přenesená",J439,0)</f>
        <v>0</v>
      </c>
      <c r="BH439" s="194">
        <f>IF(N439="sníž. přenesená",J439,0)</f>
        <v>0</v>
      </c>
      <c r="BI439" s="194">
        <f>IF(N439="nulová",J439,0)</f>
        <v>0</v>
      </c>
      <c r="BJ439" s="16" t="s">
        <v>8</v>
      </c>
      <c r="BK439" s="194">
        <f>ROUND(I439*H439,0)</f>
        <v>0</v>
      </c>
      <c r="BL439" s="16" t="s">
        <v>218</v>
      </c>
      <c r="BM439" s="193" t="s">
        <v>963</v>
      </c>
    </row>
    <row r="440" spans="1:65" s="13" customFormat="1" ht="11.25">
      <c r="B440" s="195"/>
      <c r="C440" s="196"/>
      <c r="D440" s="197" t="s">
        <v>139</v>
      </c>
      <c r="E440" s="198" t="s">
        <v>1</v>
      </c>
      <c r="F440" s="199" t="s">
        <v>964</v>
      </c>
      <c r="G440" s="196"/>
      <c r="H440" s="200">
        <v>3</v>
      </c>
      <c r="I440" s="201"/>
      <c r="J440" s="196"/>
      <c r="K440" s="196"/>
      <c r="L440" s="202"/>
      <c r="M440" s="203"/>
      <c r="N440" s="204"/>
      <c r="O440" s="204"/>
      <c r="P440" s="204"/>
      <c r="Q440" s="204"/>
      <c r="R440" s="204"/>
      <c r="S440" s="204"/>
      <c r="T440" s="205"/>
      <c r="AT440" s="206" t="s">
        <v>139</v>
      </c>
      <c r="AU440" s="206" t="s">
        <v>83</v>
      </c>
      <c r="AV440" s="13" t="s">
        <v>83</v>
      </c>
      <c r="AW440" s="13" t="s">
        <v>33</v>
      </c>
      <c r="AX440" s="13" t="s">
        <v>77</v>
      </c>
      <c r="AY440" s="206" t="s">
        <v>131</v>
      </c>
    </row>
    <row r="441" spans="1:65" s="2" customFormat="1" ht="24.2" customHeight="1">
      <c r="A441" s="33"/>
      <c r="B441" s="34"/>
      <c r="C441" s="181" t="s">
        <v>965</v>
      </c>
      <c r="D441" s="181" t="s">
        <v>133</v>
      </c>
      <c r="E441" s="182" t="s">
        <v>966</v>
      </c>
      <c r="F441" s="183" t="s">
        <v>967</v>
      </c>
      <c r="G441" s="184" t="s">
        <v>162</v>
      </c>
      <c r="H441" s="185">
        <v>7.92</v>
      </c>
      <c r="I441" s="186"/>
      <c r="J441" s="187">
        <f>ROUND(I441*H441,0)</f>
        <v>0</v>
      </c>
      <c r="K441" s="188"/>
      <c r="L441" s="38"/>
      <c r="M441" s="189" t="s">
        <v>1</v>
      </c>
      <c r="N441" s="190" t="s">
        <v>42</v>
      </c>
      <c r="O441" s="70"/>
      <c r="P441" s="191">
        <f>O441*H441</f>
        <v>0</v>
      </c>
      <c r="Q441" s="191">
        <v>1.7000000000000001E-4</v>
      </c>
      <c r="R441" s="191">
        <f>Q441*H441</f>
        <v>1.3464E-3</v>
      </c>
      <c r="S441" s="191">
        <v>0</v>
      </c>
      <c r="T441" s="192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3" t="s">
        <v>218</v>
      </c>
      <c r="AT441" s="193" t="s">
        <v>133</v>
      </c>
      <c r="AU441" s="193" t="s">
        <v>83</v>
      </c>
      <c r="AY441" s="16" t="s">
        <v>131</v>
      </c>
      <c r="BE441" s="194">
        <f>IF(N441="základní",J441,0)</f>
        <v>0</v>
      </c>
      <c r="BF441" s="194">
        <f>IF(N441="snížená",J441,0)</f>
        <v>0</v>
      </c>
      <c r="BG441" s="194">
        <f>IF(N441="zákl. přenesená",J441,0)</f>
        <v>0</v>
      </c>
      <c r="BH441" s="194">
        <f>IF(N441="sníž. přenesená",J441,0)</f>
        <v>0</v>
      </c>
      <c r="BI441" s="194">
        <f>IF(N441="nulová",J441,0)</f>
        <v>0</v>
      </c>
      <c r="BJ441" s="16" t="s">
        <v>8</v>
      </c>
      <c r="BK441" s="194">
        <f>ROUND(I441*H441,0)</f>
        <v>0</v>
      </c>
      <c r="BL441" s="16" t="s">
        <v>218</v>
      </c>
      <c r="BM441" s="193" t="s">
        <v>968</v>
      </c>
    </row>
    <row r="442" spans="1:65" s="2" customFormat="1" ht="24.2" customHeight="1">
      <c r="A442" s="33"/>
      <c r="B442" s="34"/>
      <c r="C442" s="181" t="s">
        <v>969</v>
      </c>
      <c r="D442" s="181" t="s">
        <v>133</v>
      </c>
      <c r="E442" s="182" t="s">
        <v>970</v>
      </c>
      <c r="F442" s="183" t="s">
        <v>971</v>
      </c>
      <c r="G442" s="184" t="s">
        <v>207</v>
      </c>
      <c r="H442" s="185">
        <v>3</v>
      </c>
      <c r="I442" s="186"/>
      <c r="J442" s="187">
        <f>ROUND(I442*H442,0)</f>
        <v>0</v>
      </c>
      <c r="K442" s="188"/>
      <c r="L442" s="38"/>
      <c r="M442" s="189" t="s">
        <v>1</v>
      </c>
      <c r="N442" s="190" t="s">
        <v>42</v>
      </c>
      <c r="O442" s="70"/>
      <c r="P442" s="191">
        <f>O442*H442</f>
        <v>0</v>
      </c>
      <c r="Q442" s="191">
        <v>2.0000000000000002E-5</v>
      </c>
      <c r="R442" s="191">
        <f>Q442*H442</f>
        <v>6.0000000000000008E-5</v>
      </c>
      <c r="S442" s="191">
        <v>0</v>
      </c>
      <c r="T442" s="192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93" t="s">
        <v>218</v>
      </c>
      <c r="AT442" s="193" t="s">
        <v>133</v>
      </c>
      <c r="AU442" s="193" t="s">
        <v>83</v>
      </c>
      <c r="AY442" s="16" t="s">
        <v>131</v>
      </c>
      <c r="BE442" s="194">
        <f>IF(N442="základní",J442,0)</f>
        <v>0</v>
      </c>
      <c r="BF442" s="194">
        <f>IF(N442="snížená",J442,0)</f>
        <v>0</v>
      </c>
      <c r="BG442" s="194">
        <f>IF(N442="zákl. přenesená",J442,0)</f>
        <v>0</v>
      </c>
      <c r="BH442" s="194">
        <f>IF(N442="sníž. přenesená",J442,0)</f>
        <v>0</v>
      </c>
      <c r="BI442" s="194">
        <f>IF(N442="nulová",J442,0)</f>
        <v>0</v>
      </c>
      <c r="BJ442" s="16" t="s">
        <v>8</v>
      </c>
      <c r="BK442" s="194">
        <f>ROUND(I442*H442,0)</f>
        <v>0</v>
      </c>
      <c r="BL442" s="16" t="s">
        <v>218</v>
      </c>
      <c r="BM442" s="193" t="s">
        <v>972</v>
      </c>
    </row>
    <row r="443" spans="1:65" s="2" customFormat="1" ht="24.2" customHeight="1">
      <c r="A443" s="33"/>
      <c r="B443" s="34"/>
      <c r="C443" s="181" t="s">
        <v>973</v>
      </c>
      <c r="D443" s="181" t="s">
        <v>133</v>
      </c>
      <c r="E443" s="182" t="s">
        <v>974</v>
      </c>
      <c r="F443" s="183" t="s">
        <v>975</v>
      </c>
      <c r="G443" s="184" t="s">
        <v>162</v>
      </c>
      <c r="H443" s="185">
        <v>7.92</v>
      </c>
      <c r="I443" s="186"/>
      <c r="J443" s="187">
        <f>ROUND(I443*H443,0)</f>
        <v>0</v>
      </c>
      <c r="K443" s="188"/>
      <c r="L443" s="38"/>
      <c r="M443" s="189" t="s">
        <v>1</v>
      </c>
      <c r="N443" s="190" t="s">
        <v>42</v>
      </c>
      <c r="O443" s="70"/>
      <c r="P443" s="191">
        <f>O443*H443</f>
        <v>0</v>
      </c>
      <c r="Q443" s="191">
        <v>4.2999999999999999E-4</v>
      </c>
      <c r="R443" s="191">
        <f>Q443*H443</f>
        <v>3.4055999999999999E-3</v>
      </c>
      <c r="S443" s="191">
        <v>0</v>
      </c>
      <c r="T443" s="19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93" t="s">
        <v>218</v>
      </c>
      <c r="AT443" s="193" t="s">
        <v>133</v>
      </c>
      <c r="AU443" s="193" t="s">
        <v>83</v>
      </c>
      <c r="AY443" s="16" t="s">
        <v>131</v>
      </c>
      <c r="BE443" s="194">
        <f>IF(N443="základní",J443,0)</f>
        <v>0</v>
      </c>
      <c r="BF443" s="194">
        <f>IF(N443="snížená",J443,0)</f>
        <v>0</v>
      </c>
      <c r="BG443" s="194">
        <f>IF(N443="zákl. přenesená",J443,0)</f>
        <v>0</v>
      </c>
      <c r="BH443" s="194">
        <f>IF(N443="sníž. přenesená",J443,0)</f>
        <v>0</v>
      </c>
      <c r="BI443" s="194">
        <f>IF(N443="nulová",J443,0)</f>
        <v>0</v>
      </c>
      <c r="BJ443" s="16" t="s">
        <v>8</v>
      </c>
      <c r="BK443" s="194">
        <f>ROUND(I443*H443,0)</f>
        <v>0</v>
      </c>
      <c r="BL443" s="16" t="s">
        <v>218</v>
      </c>
      <c r="BM443" s="193" t="s">
        <v>976</v>
      </c>
    </row>
    <row r="444" spans="1:65" s="2" customFormat="1" ht="24.2" customHeight="1">
      <c r="A444" s="33"/>
      <c r="B444" s="34"/>
      <c r="C444" s="181" t="s">
        <v>977</v>
      </c>
      <c r="D444" s="181" t="s">
        <v>133</v>
      </c>
      <c r="E444" s="182" t="s">
        <v>978</v>
      </c>
      <c r="F444" s="183" t="s">
        <v>979</v>
      </c>
      <c r="G444" s="184" t="s">
        <v>207</v>
      </c>
      <c r="H444" s="185">
        <v>3</v>
      </c>
      <c r="I444" s="186"/>
      <c r="J444" s="187">
        <f>ROUND(I444*H444,0)</f>
        <v>0</v>
      </c>
      <c r="K444" s="188"/>
      <c r="L444" s="38"/>
      <c r="M444" s="189" t="s">
        <v>1</v>
      </c>
      <c r="N444" s="190" t="s">
        <v>42</v>
      </c>
      <c r="O444" s="70"/>
      <c r="P444" s="191">
        <f>O444*H444</f>
        <v>0</v>
      </c>
      <c r="Q444" s="191">
        <v>3.0000000000000001E-5</v>
      </c>
      <c r="R444" s="191">
        <f>Q444*H444</f>
        <v>9.0000000000000006E-5</v>
      </c>
      <c r="S444" s="191">
        <v>0</v>
      </c>
      <c r="T444" s="19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93" t="s">
        <v>218</v>
      </c>
      <c r="AT444" s="193" t="s">
        <v>133</v>
      </c>
      <c r="AU444" s="193" t="s">
        <v>83</v>
      </c>
      <c r="AY444" s="16" t="s">
        <v>131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16" t="s">
        <v>8</v>
      </c>
      <c r="BK444" s="194">
        <f>ROUND(I444*H444,0)</f>
        <v>0</v>
      </c>
      <c r="BL444" s="16" t="s">
        <v>218</v>
      </c>
      <c r="BM444" s="193" t="s">
        <v>980</v>
      </c>
    </row>
    <row r="445" spans="1:65" s="12" customFormat="1" ht="22.9" customHeight="1">
      <c r="B445" s="165"/>
      <c r="C445" s="166"/>
      <c r="D445" s="167" t="s">
        <v>76</v>
      </c>
      <c r="E445" s="179" t="s">
        <v>981</v>
      </c>
      <c r="F445" s="179" t="s">
        <v>982</v>
      </c>
      <c r="G445" s="166"/>
      <c r="H445" s="166"/>
      <c r="I445" s="169"/>
      <c r="J445" s="180">
        <f>BK445</f>
        <v>0</v>
      </c>
      <c r="K445" s="166"/>
      <c r="L445" s="171"/>
      <c r="M445" s="172"/>
      <c r="N445" s="173"/>
      <c r="O445" s="173"/>
      <c r="P445" s="174">
        <f>SUM(P446:P464)</f>
        <v>0</v>
      </c>
      <c r="Q445" s="173"/>
      <c r="R445" s="174">
        <f>SUM(R446:R464)</f>
        <v>8.6113159999999994E-2</v>
      </c>
      <c r="S445" s="173"/>
      <c r="T445" s="175">
        <f>SUM(T446:T464)</f>
        <v>1.7448039999999998E-2</v>
      </c>
      <c r="AR445" s="176" t="s">
        <v>83</v>
      </c>
      <c r="AT445" s="177" t="s">
        <v>76</v>
      </c>
      <c r="AU445" s="177" t="s">
        <v>8</v>
      </c>
      <c r="AY445" s="176" t="s">
        <v>131</v>
      </c>
      <c r="BK445" s="178">
        <f>SUM(BK446:BK464)</f>
        <v>0</v>
      </c>
    </row>
    <row r="446" spans="1:65" s="2" customFormat="1" ht="16.5" customHeight="1">
      <c r="A446" s="33"/>
      <c r="B446" s="34"/>
      <c r="C446" s="181" t="s">
        <v>983</v>
      </c>
      <c r="D446" s="181" t="s">
        <v>133</v>
      </c>
      <c r="E446" s="182" t="s">
        <v>984</v>
      </c>
      <c r="F446" s="183" t="s">
        <v>985</v>
      </c>
      <c r="G446" s="184" t="s">
        <v>162</v>
      </c>
      <c r="H446" s="185">
        <v>56.283999999999999</v>
      </c>
      <c r="I446" s="186"/>
      <c r="J446" s="187">
        <f>ROUND(I446*H446,0)</f>
        <v>0</v>
      </c>
      <c r="K446" s="188"/>
      <c r="L446" s="38"/>
      <c r="M446" s="189" t="s">
        <v>1</v>
      </c>
      <c r="N446" s="190" t="s">
        <v>42</v>
      </c>
      <c r="O446" s="70"/>
      <c r="P446" s="191">
        <f>O446*H446</f>
        <v>0</v>
      </c>
      <c r="Q446" s="191">
        <v>1E-3</v>
      </c>
      <c r="R446" s="191">
        <f>Q446*H446</f>
        <v>5.6284000000000001E-2</v>
      </c>
      <c r="S446" s="191">
        <v>3.1E-4</v>
      </c>
      <c r="T446" s="192">
        <f>S446*H446</f>
        <v>1.7448039999999998E-2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3" t="s">
        <v>218</v>
      </c>
      <c r="AT446" s="193" t="s">
        <v>133</v>
      </c>
      <c r="AU446" s="193" t="s">
        <v>83</v>
      </c>
      <c r="AY446" s="16" t="s">
        <v>131</v>
      </c>
      <c r="BE446" s="194">
        <f>IF(N446="základní",J446,0)</f>
        <v>0</v>
      </c>
      <c r="BF446" s="194">
        <f>IF(N446="snížená",J446,0)</f>
        <v>0</v>
      </c>
      <c r="BG446" s="194">
        <f>IF(N446="zákl. přenesená",J446,0)</f>
        <v>0</v>
      </c>
      <c r="BH446" s="194">
        <f>IF(N446="sníž. přenesená",J446,0)</f>
        <v>0</v>
      </c>
      <c r="BI446" s="194">
        <f>IF(N446="nulová",J446,0)</f>
        <v>0</v>
      </c>
      <c r="BJ446" s="16" t="s">
        <v>8</v>
      </c>
      <c r="BK446" s="194">
        <f>ROUND(I446*H446,0)</f>
        <v>0</v>
      </c>
      <c r="BL446" s="16" t="s">
        <v>218</v>
      </c>
      <c r="BM446" s="193" t="s">
        <v>986</v>
      </c>
    </row>
    <row r="447" spans="1:65" s="13" customFormat="1" ht="33.75">
      <c r="B447" s="195"/>
      <c r="C447" s="196"/>
      <c r="D447" s="197" t="s">
        <v>139</v>
      </c>
      <c r="E447" s="198" t="s">
        <v>1</v>
      </c>
      <c r="F447" s="199" t="s">
        <v>987</v>
      </c>
      <c r="G447" s="196"/>
      <c r="H447" s="200">
        <v>34.734000000000002</v>
      </c>
      <c r="I447" s="201"/>
      <c r="J447" s="196"/>
      <c r="K447" s="196"/>
      <c r="L447" s="202"/>
      <c r="M447" s="203"/>
      <c r="N447" s="204"/>
      <c r="O447" s="204"/>
      <c r="P447" s="204"/>
      <c r="Q447" s="204"/>
      <c r="R447" s="204"/>
      <c r="S447" s="204"/>
      <c r="T447" s="205"/>
      <c r="AT447" s="206" t="s">
        <v>139</v>
      </c>
      <c r="AU447" s="206" t="s">
        <v>83</v>
      </c>
      <c r="AV447" s="13" t="s">
        <v>83</v>
      </c>
      <c r="AW447" s="13" t="s">
        <v>33</v>
      </c>
      <c r="AX447" s="13" t="s">
        <v>77</v>
      </c>
      <c r="AY447" s="206" t="s">
        <v>131</v>
      </c>
    </row>
    <row r="448" spans="1:65" s="13" customFormat="1" ht="11.25">
      <c r="B448" s="195"/>
      <c r="C448" s="196"/>
      <c r="D448" s="197" t="s">
        <v>139</v>
      </c>
      <c r="E448" s="198" t="s">
        <v>1</v>
      </c>
      <c r="F448" s="199" t="s">
        <v>988</v>
      </c>
      <c r="G448" s="196"/>
      <c r="H448" s="200">
        <v>21.55</v>
      </c>
      <c r="I448" s="201"/>
      <c r="J448" s="196"/>
      <c r="K448" s="196"/>
      <c r="L448" s="202"/>
      <c r="M448" s="203"/>
      <c r="N448" s="204"/>
      <c r="O448" s="204"/>
      <c r="P448" s="204"/>
      <c r="Q448" s="204"/>
      <c r="R448" s="204"/>
      <c r="S448" s="204"/>
      <c r="T448" s="205"/>
      <c r="AT448" s="206" t="s">
        <v>139</v>
      </c>
      <c r="AU448" s="206" t="s">
        <v>83</v>
      </c>
      <c r="AV448" s="13" t="s">
        <v>83</v>
      </c>
      <c r="AW448" s="13" t="s">
        <v>33</v>
      </c>
      <c r="AX448" s="13" t="s">
        <v>77</v>
      </c>
      <c r="AY448" s="206" t="s">
        <v>131</v>
      </c>
    </row>
    <row r="449" spans="1:65" s="2" customFormat="1" ht="21.75" customHeight="1">
      <c r="A449" s="33"/>
      <c r="B449" s="34"/>
      <c r="C449" s="181" t="s">
        <v>989</v>
      </c>
      <c r="D449" s="181" t="s">
        <v>133</v>
      </c>
      <c r="E449" s="182" t="s">
        <v>990</v>
      </c>
      <c r="F449" s="183" t="s">
        <v>991</v>
      </c>
      <c r="G449" s="184" t="s">
        <v>162</v>
      </c>
      <c r="H449" s="185">
        <v>6.5</v>
      </c>
      <c r="I449" s="186"/>
      <c r="J449" s="187">
        <f>ROUND(I449*H449,0)</f>
        <v>0</v>
      </c>
      <c r="K449" s="188"/>
      <c r="L449" s="38"/>
      <c r="M449" s="189" t="s">
        <v>1</v>
      </c>
      <c r="N449" s="190" t="s">
        <v>42</v>
      </c>
      <c r="O449" s="70"/>
      <c r="P449" s="191">
        <f>O449*H449</f>
        <v>0</v>
      </c>
      <c r="Q449" s="191">
        <v>0</v>
      </c>
      <c r="R449" s="191">
        <f>Q449*H449</f>
        <v>0</v>
      </c>
      <c r="S449" s="191">
        <v>0</v>
      </c>
      <c r="T449" s="19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3" t="s">
        <v>218</v>
      </c>
      <c r="AT449" s="193" t="s">
        <v>133</v>
      </c>
      <c r="AU449" s="193" t="s">
        <v>83</v>
      </c>
      <c r="AY449" s="16" t="s">
        <v>131</v>
      </c>
      <c r="BE449" s="194">
        <f>IF(N449="základní",J449,0)</f>
        <v>0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16" t="s">
        <v>8</v>
      </c>
      <c r="BK449" s="194">
        <f>ROUND(I449*H449,0)</f>
        <v>0</v>
      </c>
      <c r="BL449" s="16" t="s">
        <v>218</v>
      </c>
      <c r="BM449" s="193" t="s">
        <v>992</v>
      </c>
    </row>
    <row r="450" spans="1:65" s="13" customFormat="1" ht="11.25">
      <c r="B450" s="195"/>
      <c r="C450" s="196"/>
      <c r="D450" s="197" t="s">
        <v>139</v>
      </c>
      <c r="E450" s="198" t="s">
        <v>1</v>
      </c>
      <c r="F450" s="199" t="s">
        <v>993</v>
      </c>
      <c r="G450" s="196"/>
      <c r="H450" s="200">
        <v>6.5</v>
      </c>
      <c r="I450" s="201"/>
      <c r="J450" s="196"/>
      <c r="K450" s="196"/>
      <c r="L450" s="202"/>
      <c r="M450" s="203"/>
      <c r="N450" s="204"/>
      <c r="O450" s="204"/>
      <c r="P450" s="204"/>
      <c r="Q450" s="204"/>
      <c r="R450" s="204"/>
      <c r="S450" s="204"/>
      <c r="T450" s="205"/>
      <c r="AT450" s="206" t="s">
        <v>139</v>
      </c>
      <c r="AU450" s="206" t="s">
        <v>83</v>
      </c>
      <c r="AV450" s="13" t="s">
        <v>83</v>
      </c>
      <c r="AW450" s="13" t="s">
        <v>33</v>
      </c>
      <c r="AX450" s="13" t="s">
        <v>77</v>
      </c>
      <c r="AY450" s="206" t="s">
        <v>131</v>
      </c>
    </row>
    <row r="451" spans="1:65" s="2" customFormat="1" ht="24.2" customHeight="1">
      <c r="A451" s="33"/>
      <c r="B451" s="34"/>
      <c r="C451" s="181" t="s">
        <v>994</v>
      </c>
      <c r="D451" s="181" t="s">
        <v>133</v>
      </c>
      <c r="E451" s="182" t="s">
        <v>995</v>
      </c>
      <c r="F451" s="183" t="s">
        <v>996</v>
      </c>
      <c r="G451" s="184" t="s">
        <v>335</v>
      </c>
      <c r="H451" s="185">
        <v>5</v>
      </c>
      <c r="I451" s="186"/>
      <c r="J451" s="187">
        <f>ROUND(I451*H451,0)</f>
        <v>0</v>
      </c>
      <c r="K451" s="188"/>
      <c r="L451" s="38"/>
      <c r="M451" s="189" t="s">
        <v>1</v>
      </c>
      <c r="N451" s="190" t="s">
        <v>42</v>
      </c>
      <c r="O451" s="70"/>
      <c r="P451" s="191">
        <f>O451*H451</f>
        <v>0</v>
      </c>
      <c r="Q451" s="191">
        <v>4.4999999999999999E-4</v>
      </c>
      <c r="R451" s="191">
        <f>Q451*H451</f>
        <v>2.2499999999999998E-3</v>
      </c>
      <c r="S451" s="191">
        <v>0</v>
      </c>
      <c r="T451" s="192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3" t="s">
        <v>218</v>
      </c>
      <c r="AT451" s="193" t="s">
        <v>133</v>
      </c>
      <c r="AU451" s="193" t="s">
        <v>83</v>
      </c>
      <c r="AY451" s="16" t="s">
        <v>131</v>
      </c>
      <c r="BE451" s="194">
        <f>IF(N451="základní",J451,0)</f>
        <v>0</v>
      </c>
      <c r="BF451" s="194">
        <f>IF(N451="snížená",J451,0)</f>
        <v>0</v>
      </c>
      <c r="BG451" s="194">
        <f>IF(N451="zákl. přenesená",J451,0)</f>
        <v>0</v>
      </c>
      <c r="BH451" s="194">
        <f>IF(N451="sníž. přenesená",J451,0)</f>
        <v>0</v>
      </c>
      <c r="BI451" s="194">
        <f>IF(N451="nulová",J451,0)</f>
        <v>0</v>
      </c>
      <c r="BJ451" s="16" t="s">
        <v>8</v>
      </c>
      <c r="BK451" s="194">
        <f>ROUND(I451*H451,0)</f>
        <v>0</v>
      </c>
      <c r="BL451" s="16" t="s">
        <v>218</v>
      </c>
      <c r="BM451" s="193" t="s">
        <v>997</v>
      </c>
    </row>
    <row r="452" spans="1:65" s="13" customFormat="1" ht="11.25">
      <c r="B452" s="195"/>
      <c r="C452" s="196"/>
      <c r="D452" s="197" t="s">
        <v>139</v>
      </c>
      <c r="E452" s="198" t="s">
        <v>1</v>
      </c>
      <c r="F452" s="199" t="s">
        <v>998</v>
      </c>
      <c r="G452" s="196"/>
      <c r="H452" s="200">
        <v>5</v>
      </c>
      <c r="I452" s="201"/>
      <c r="J452" s="196"/>
      <c r="K452" s="196"/>
      <c r="L452" s="202"/>
      <c r="M452" s="203"/>
      <c r="N452" s="204"/>
      <c r="O452" s="204"/>
      <c r="P452" s="204"/>
      <c r="Q452" s="204"/>
      <c r="R452" s="204"/>
      <c r="S452" s="204"/>
      <c r="T452" s="205"/>
      <c r="AT452" s="206" t="s">
        <v>139</v>
      </c>
      <c r="AU452" s="206" t="s">
        <v>83</v>
      </c>
      <c r="AV452" s="13" t="s">
        <v>83</v>
      </c>
      <c r="AW452" s="13" t="s">
        <v>33</v>
      </c>
      <c r="AX452" s="13" t="s">
        <v>77</v>
      </c>
      <c r="AY452" s="206" t="s">
        <v>131</v>
      </c>
    </row>
    <row r="453" spans="1:65" s="2" customFormat="1" ht="21.75" customHeight="1">
      <c r="A453" s="33"/>
      <c r="B453" s="34"/>
      <c r="C453" s="181" t="s">
        <v>999</v>
      </c>
      <c r="D453" s="181" t="s">
        <v>133</v>
      </c>
      <c r="E453" s="182" t="s">
        <v>1000</v>
      </c>
      <c r="F453" s="183" t="s">
        <v>1001</v>
      </c>
      <c r="G453" s="184" t="s">
        <v>162</v>
      </c>
      <c r="H453" s="185">
        <v>66.021000000000001</v>
      </c>
      <c r="I453" s="186"/>
      <c r="J453" s="187">
        <f>ROUND(I453*H453,0)</f>
        <v>0</v>
      </c>
      <c r="K453" s="188"/>
      <c r="L453" s="38"/>
      <c r="M453" s="189" t="s">
        <v>1</v>
      </c>
      <c r="N453" s="190" t="s">
        <v>42</v>
      </c>
      <c r="O453" s="70"/>
      <c r="P453" s="191">
        <f>O453*H453</f>
        <v>0</v>
      </c>
      <c r="Q453" s="191">
        <v>0</v>
      </c>
      <c r="R453" s="191">
        <f>Q453*H453</f>
        <v>0</v>
      </c>
      <c r="S453" s="191">
        <v>0</v>
      </c>
      <c r="T453" s="192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3" t="s">
        <v>218</v>
      </c>
      <c r="AT453" s="193" t="s">
        <v>133</v>
      </c>
      <c r="AU453" s="193" t="s">
        <v>83</v>
      </c>
      <c r="AY453" s="16" t="s">
        <v>131</v>
      </c>
      <c r="BE453" s="194">
        <f>IF(N453="základní",J453,0)</f>
        <v>0</v>
      </c>
      <c r="BF453" s="194">
        <f>IF(N453="snížená",J453,0)</f>
        <v>0</v>
      </c>
      <c r="BG453" s="194">
        <f>IF(N453="zákl. přenesená",J453,0)</f>
        <v>0</v>
      </c>
      <c r="BH453" s="194">
        <f>IF(N453="sníž. přenesená",J453,0)</f>
        <v>0</v>
      </c>
      <c r="BI453" s="194">
        <f>IF(N453="nulová",J453,0)</f>
        <v>0</v>
      </c>
      <c r="BJ453" s="16" t="s">
        <v>8</v>
      </c>
      <c r="BK453" s="194">
        <f>ROUND(I453*H453,0)</f>
        <v>0</v>
      </c>
      <c r="BL453" s="16" t="s">
        <v>218</v>
      </c>
      <c r="BM453" s="193" t="s">
        <v>1002</v>
      </c>
    </row>
    <row r="454" spans="1:65" s="13" customFormat="1" ht="11.25">
      <c r="B454" s="195"/>
      <c r="C454" s="196"/>
      <c r="D454" s="197" t="s">
        <v>139</v>
      </c>
      <c r="E454" s="198" t="s">
        <v>1</v>
      </c>
      <c r="F454" s="199" t="s">
        <v>1003</v>
      </c>
      <c r="G454" s="196"/>
      <c r="H454" s="200">
        <v>42.216000000000001</v>
      </c>
      <c r="I454" s="201"/>
      <c r="J454" s="196"/>
      <c r="K454" s="196"/>
      <c r="L454" s="202"/>
      <c r="M454" s="203"/>
      <c r="N454" s="204"/>
      <c r="O454" s="204"/>
      <c r="P454" s="204"/>
      <c r="Q454" s="204"/>
      <c r="R454" s="204"/>
      <c r="S454" s="204"/>
      <c r="T454" s="205"/>
      <c r="AT454" s="206" t="s">
        <v>139</v>
      </c>
      <c r="AU454" s="206" t="s">
        <v>83</v>
      </c>
      <c r="AV454" s="13" t="s">
        <v>83</v>
      </c>
      <c r="AW454" s="13" t="s">
        <v>33</v>
      </c>
      <c r="AX454" s="13" t="s">
        <v>77</v>
      </c>
      <c r="AY454" s="206" t="s">
        <v>131</v>
      </c>
    </row>
    <row r="455" spans="1:65" s="13" customFormat="1" ht="11.25">
      <c r="B455" s="195"/>
      <c r="C455" s="196"/>
      <c r="D455" s="197" t="s">
        <v>139</v>
      </c>
      <c r="E455" s="198" t="s">
        <v>1</v>
      </c>
      <c r="F455" s="199" t="s">
        <v>1004</v>
      </c>
      <c r="G455" s="196"/>
      <c r="H455" s="200">
        <v>2.5310000000000001</v>
      </c>
      <c r="I455" s="201"/>
      <c r="J455" s="196"/>
      <c r="K455" s="196"/>
      <c r="L455" s="202"/>
      <c r="M455" s="203"/>
      <c r="N455" s="204"/>
      <c r="O455" s="204"/>
      <c r="P455" s="204"/>
      <c r="Q455" s="204"/>
      <c r="R455" s="204"/>
      <c r="S455" s="204"/>
      <c r="T455" s="205"/>
      <c r="AT455" s="206" t="s">
        <v>139</v>
      </c>
      <c r="AU455" s="206" t="s">
        <v>83</v>
      </c>
      <c r="AV455" s="13" t="s">
        <v>83</v>
      </c>
      <c r="AW455" s="13" t="s">
        <v>33</v>
      </c>
      <c r="AX455" s="13" t="s">
        <v>77</v>
      </c>
      <c r="AY455" s="206" t="s">
        <v>131</v>
      </c>
    </row>
    <row r="456" spans="1:65" s="13" customFormat="1" ht="22.5">
      <c r="B456" s="195"/>
      <c r="C456" s="196"/>
      <c r="D456" s="197" t="s">
        <v>139</v>
      </c>
      <c r="E456" s="198" t="s">
        <v>1</v>
      </c>
      <c r="F456" s="199" t="s">
        <v>1005</v>
      </c>
      <c r="G456" s="196"/>
      <c r="H456" s="200">
        <v>21.274000000000001</v>
      </c>
      <c r="I456" s="201"/>
      <c r="J456" s="196"/>
      <c r="K456" s="196"/>
      <c r="L456" s="202"/>
      <c r="M456" s="203"/>
      <c r="N456" s="204"/>
      <c r="O456" s="204"/>
      <c r="P456" s="204"/>
      <c r="Q456" s="204"/>
      <c r="R456" s="204"/>
      <c r="S456" s="204"/>
      <c r="T456" s="205"/>
      <c r="AT456" s="206" t="s">
        <v>139</v>
      </c>
      <c r="AU456" s="206" t="s">
        <v>83</v>
      </c>
      <c r="AV456" s="13" t="s">
        <v>83</v>
      </c>
      <c r="AW456" s="13" t="s">
        <v>33</v>
      </c>
      <c r="AX456" s="13" t="s">
        <v>77</v>
      </c>
      <c r="AY456" s="206" t="s">
        <v>131</v>
      </c>
    </row>
    <row r="457" spans="1:65" s="2" customFormat="1" ht="16.5" customHeight="1">
      <c r="A457" s="33"/>
      <c r="B457" s="34"/>
      <c r="C457" s="217" t="s">
        <v>1006</v>
      </c>
      <c r="D457" s="217" t="s">
        <v>413</v>
      </c>
      <c r="E457" s="218" t="s">
        <v>1007</v>
      </c>
      <c r="F457" s="219" t="s">
        <v>1008</v>
      </c>
      <c r="G457" s="220" t="s">
        <v>162</v>
      </c>
      <c r="H457" s="221">
        <v>79.224999999999994</v>
      </c>
      <c r="I457" s="222"/>
      <c r="J457" s="223">
        <f>ROUND(I457*H457,0)</f>
        <v>0</v>
      </c>
      <c r="K457" s="224"/>
      <c r="L457" s="225"/>
      <c r="M457" s="226" t="s">
        <v>1</v>
      </c>
      <c r="N457" s="227" t="s">
        <v>42</v>
      </c>
      <c r="O457" s="70"/>
      <c r="P457" s="191">
        <f>O457*H457</f>
        <v>0</v>
      </c>
      <c r="Q457" s="191">
        <v>0</v>
      </c>
      <c r="R457" s="191">
        <f>Q457*H457</f>
        <v>0</v>
      </c>
      <c r="S457" s="191">
        <v>0</v>
      </c>
      <c r="T457" s="19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93" t="s">
        <v>297</v>
      </c>
      <c r="AT457" s="193" t="s">
        <v>413</v>
      </c>
      <c r="AU457" s="193" t="s">
        <v>83</v>
      </c>
      <c r="AY457" s="16" t="s">
        <v>131</v>
      </c>
      <c r="BE457" s="194">
        <f>IF(N457="základní",J457,0)</f>
        <v>0</v>
      </c>
      <c r="BF457" s="194">
        <f>IF(N457="snížená",J457,0)</f>
        <v>0</v>
      </c>
      <c r="BG457" s="194">
        <f>IF(N457="zákl. přenesená",J457,0)</f>
        <v>0</v>
      </c>
      <c r="BH457" s="194">
        <f>IF(N457="sníž. přenesená",J457,0)</f>
        <v>0</v>
      </c>
      <c r="BI457" s="194">
        <f>IF(N457="nulová",J457,0)</f>
        <v>0</v>
      </c>
      <c r="BJ457" s="16" t="s">
        <v>8</v>
      </c>
      <c r="BK457" s="194">
        <f>ROUND(I457*H457,0)</f>
        <v>0</v>
      </c>
      <c r="BL457" s="16" t="s">
        <v>218</v>
      </c>
      <c r="BM457" s="193" t="s">
        <v>1009</v>
      </c>
    </row>
    <row r="458" spans="1:65" s="13" customFormat="1" ht="11.25">
      <c r="B458" s="195"/>
      <c r="C458" s="196"/>
      <c r="D458" s="197" t="s">
        <v>139</v>
      </c>
      <c r="E458" s="198" t="s">
        <v>1</v>
      </c>
      <c r="F458" s="199" t="s">
        <v>1010</v>
      </c>
      <c r="G458" s="196"/>
      <c r="H458" s="200">
        <v>79.224999999999994</v>
      </c>
      <c r="I458" s="201"/>
      <c r="J458" s="196"/>
      <c r="K458" s="196"/>
      <c r="L458" s="202"/>
      <c r="M458" s="203"/>
      <c r="N458" s="204"/>
      <c r="O458" s="204"/>
      <c r="P458" s="204"/>
      <c r="Q458" s="204"/>
      <c r="R458" s="204"/>
      <c r="S458" s="204"/>
      <c r="T458" s="205"/>
      <c r="AT458" s="206" t="s">
        <v>139</v>
      </c>
      <c r="AU458" s="206" t="s">
        <v>83</v>
      </c>
      <c r="AV458" s="13" t="s">
        <v>83</v>
      </c>
      <c r="AW458" s="13" t="s">
        <v>33</v>
      </c>
      <c r="AX458" s="13" t="s">
        <v>77</v>
      </c>
      <c r="AY458" s="206" t="s">
        <v>131</v>
      </c>
    </row>
    <row r="459" spans="1:65" s="2" customFormat="1" ht="24.2" customHeight="1">
      <c r="A459" s="33"/>
      <c r="B459" s="34"/>
      <c r="C459" s="181" t="s">
        <v>1011</v>
      </c>
      <c r="D459" s="181" t="s">
        <v>133</v>
      </c>
      <c r="E459" s="182" t="s">
        <v>1012</v>
      </c>
      <c r="F459" s="183" t="s">
        <v>1013</v>
      </c>
      <c r="G459" s="184" t="s">
        <v>162</v>
      </c>
      <c r="H459" s="185">
        <v>56.283999999999999</v>
      </c>
      <c r="I459" s="186"/>
      <c r="J459" s="187">
        <f>ROUND(I459*H459,0)</f>
        <v>0</v>
      </c>
      <c r="K459" s="188"/>
      <c r="L459" s="38"/>
      <c r="M459" s="189" t="s">
        <v>1</v>
      </c>
      <c r="N459" s="190" t="s">
        <v>42</v>
      </c>
      <c r="O459" s="70"/>
      <c r="P459" s="191">
        <f>O459*H459</f>
        <v>0</v>
      </c>
      <c r="Q459" s="191">
        <v>2.0000000000000001E-4</v>
      </c>
      <c r="R459" s="191">
        <f>Q459*H459</f>
        <v>1.1256800000000001E-2</v>
      </c>
      <c r="S459" s="191">
        <v>0</v>
      </c>
      <c r="T459" s="19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3" t="s">
        <v>218</v>
      </c>
      <c r="AT459" s="193" t="s">
        <v>133</v>
      </c>
      <c r="AU459" s="193" t="s">
        <v>83</v>
      </c>
      <c r="AY459" s="16" t="s">
        <v>131</v>
      </c>
      <c r="BE459" s="194">
        <f>IF(N459="základní",J459,0)</f>
        <v>0</v>
      </c>
      <c r="BF459" s="194">
        <f>IF(N459="snížená",J459,0)</f>
        <v>0</v>
      </c>
      <c r="BG459" s="194">
        <f>IF(N459="zákl. přenesená",J459,0)</f>
        <v>0</v>
      </c>
      <c r="BH459" s="194">
        <f>IF(N459="sníž. přenesená",J459,0)</f>
        <v>0</v>
      </c>
      <c r="BI459" s="194">
        <f>IF(N459="nulová",J459,0)</f>
        <v>0</v>
      </c>
      <c r="BJ459" s="16" t="s">
        <v>8</v>
      </c>
      <c r="BK459" s="194">
        <f>ROUND(I459*H459,0)</f>
        <v>0</v>
      </c>
      <c r="BL459" s="16" t="s">
        <v>218</v>
      </c>
      <c r="BM459" s="193" t="s">
        <v>1014</v>
      </c>
    </row>
    <row r="460" spans="1:65" s="13" customFormat="1" ht="33.75">
      <c r="B460" s="195"/>
      <c r="C460" s="196"/>
      <c r="D460" s="197" t="s">
        <v>139</v>
      </c>
      <c r="E460" s="198" t="s">
        <v>1</v>
      </c>
      <c r="F460" s="199" t="s">
        <v>987</v>
      </c>
      <c r="G460" s="196"/>
      <c r="H460" s="200">
        <v>34.734000000000002</v>
      </c>
      <c r="I460" s="201"/>
      <c r="J460" s="196"/>
      <c r="K460" s="196"/>
      <c r="L460" s="202"/>
      <c r="M460" s="203"/>
      <c r="N460" s="204"/>
      <c r="O460" s="204"/>
      <c r="P460" s="204"/>
      <c r="Q460" s="204"/>
      <c r="R460" s="204"/>
      <c r="S460" s="204"/>
      <c r="T460" s="205"/>
      <c r="AT460" s="206" t="s">
        <v>139</v>
      </c>
      <c r="AU460" s="206" t="s">
        <v>83</v>
      </c>
      <c r="AV460" s="13" t="s">
        <v>83</v>
      </c>
      <c r="AW460" s="13" t="s">
        <v>33</v>
      </c>
      <c r="AX460" s="13" t="s">
        <v>77</v>
      </c>
      <c r="AY460" s="206" t="s">
        <v>131</v>
      </c>
    </row>
    <row r="461" spans="1:65" s="13" customFormat="1" ht="11.25">
      <c r="B461" s="195"/>
      <c r="C461" s="196"/>
      <c r="D461" s="197" t="s">
        <v>139</v>
      </c>
      <c r="E461" s="198" t="s">
        <v>1</v>
      </c>
      <c r="F461" s="199" t="s">
        <v>1015</v>
      </c>
      <c r="G461" s="196"/>
      <c r="H461" s="200">
        <v>21.55</v>
      </c>
      <c r="I461" s="201"/>
      <c r="J461" s="196"/>
      <c r="K461" s="196"/>
      <c r="L461" s="202"/>
      <c r="M461" s="203"/>
      <c r="N461" s="204"/>
      <c r="O461" s="204"/>
      <c r="P461" s="204"/>
      <c r="Q461" s="204"/>
      <c r="R461" s="204"/>
      <c r="S461" s="204"/>
      <c r="T461" s="205"/>
      <c r="AT461" s="206" t="s">
        <v>139</v>
      </c>
      <c r="AU461" s="206" t="s">
        <v>83</v>
      </c>
      <c r="AV461" s="13" t="s">
        <v>83</v>
      </c>
      <c r="AW461" s="13" t="s">
        <v>33</v>
      </c>
      <c r="AX461" s="13" t="s">
        <v>77</v>
      </c>
      <c r="AY461" s="206" t="s">
        <v>131</v>
      </c>
    </row>
    <row r="462" spans="1:65" s="2" customFormat="1" ht="24.2" customHeight="1">
      <c r="A462" s="33"/>
      <c r="B462" s="34"/>
      <c r="C462" s="181" t="s">
        <v>1016</v>
      </c>
      <c r="D462" s="181" t="s">
        <v>133</v>
      </c>
      <c r="E462" s="182" t="s">
        <v>1017</v>
      </c>
      <c r="F462" s="183" t="s">
        <v>1018</v>
      </c>
      <c r="G462" s="184" t="s">
        <v>162</v>
      </c>
      <c r="H462" s="185">
        <v>56.283999999999999</v>
      </c>
      <c r="I462" s="186"/>
      <c r="J462" s="187">
        <f>ROUND(I462*H462,0)</f>
        <v>0</v>
      </c>
      <c r="K462" s="188"/>
      <c r="L462" s="38"/>
      <c r="M462" s="189" t="s">
        <v>1</v>
      </c>
      <c r="N462" s="190" t="s">
        <v>42</v>
      </c>
      <c r="O462" s="70"/>
      <c r="P462" s="191">
        <f>O462*H462</f>
        <v>0</v>
      </c>
      <c r="Q462" s="191">
        <v>2.9E-4</v>
      </c>
      <c r="R462" s="191">
        <f>Q462*H462</f>
        <v>1.6322360000000001E-2</v>
      </c>
      <c r="S462" s="191">
        <v>0</v>
      </c>
      <c r="T462" s="19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3" t="s">
        <v>218</v>
      </c>
      <c r="AT462" s="193" t="s">
        <v>133</v>
      </c>
      <c r="AU462" s="193" t="s">
        <v>83</v>
      </c>
      <c r="AY462" s="16" t="s">
        <v>131</v>
      </c>
      <c r="BE462" s="194">
        <f>IF(N462="základní",J462,0)</f>
        <v>0</v>
      </c>
      <c r="BF462" s="194">
        <f>IF(N462="snížená",J462,0)</f>
        <v>0</v>
      </c>
      <c r="BG462" s="194">
        <f>IF(N462="zákl. přenesená",J462,0)</f>
        <v>0</v>
      </c>
      <c r="BH462" s="194">
        <f>IF(N462="sníž. přenesená",J462,0)</f>
        <v>0</v>
      </c>
      <c r="BI462" s="194">
        <f>IF(N462="nulová",J462,0)</f>
        <v>0</v>
      </c>
      <c r="BJ462" s="16" t="s">
        <v>8</v>
      </c>
      <c r="BK462" s="194">
        <f>ROUND(I462*H462,0)</f>
        <v>0</v>
      </c>
      <c r="BL462" s="16" t="s">
        <v>218</v>
      </c>
      <c r="BM462" s="193" t="s">
        <v>1019</v>
      </c>
    </row>
    <row r="463" spans="1:65" s="13" customFormat="1" ht="33.75">
      <c r="B463" s="195"/>
      <c r="C463" s="196"/>
      <c r="D463" s="197" t="s">
        <v>139</v>
      </c>
      <c r="E463" s="198" t="s">
        <v>1</v>
      </c>
      <c r="F463" s="199" t="s">
        <v>987</v>
      </c>
      <c r="G463" s="196"/>
      <c r="H463" s="200">
        <v>34.734000000000002</v>
      </c>
      <c r="I463" s="201"/>
      <c r="J463" s="196"/>
      <c r="K463" s="196"/>
      <c r="L463" s="202"/>
      <c r="M463" s="203"/>
      <c r="N463" s="204"/>
      <c r="O463" s="204"/>
      <c r="P463" s="204"/>
      <c r="Q463" s="204"/>
      <c r="R463" s="204"/>
      <c r="S463" s="204"/>
      <c r="T463" s="205"/>
      <c r="AT463" s="206" t="s">
        <v>139</v>
      </c>
      <c r="AU463" s="206" t="s">
        <v>83</v>
      </c>
      <c r="AV463" s="13" t="s">
        <v>83</v>
      </c>
      <c r="AW463" s="13" t="s">
        <v>33</v>
      </c>
      <c r="AX463" s="13" t="s">
        <v>77</v>
      </c>
      <c r="AY463" s="206" t="s">
        <v>131</v>
      </c>
    </row>
    <row r="464" spans="1:65" s="13" customFormat="1" ht="11.25">
      <c r="B464" s="195"/>
      <c r="C464" s="196"/>
      <c r="D464" s="197" t="s">
        <v>139</v>
      </c>
      <c r="E464" s="198" t="s">
        <v>1</v>
      </c>
      <c r="F464" s="199" t="s">
        <v>1015</v>
      </c>
      <c r="G464" s="196"/>
      <c r="H464" s="200">
        <v>21.55</v>
      </c>
      <c r="I464" s="201"/>
      <c r="J464" s="196"/>
      <c r="K464" s="196"/>
      <c r="L464" s="202"/>
      <c r="M464" s="203"/>
      <c r="N464" s="204"/>
      <c r="O464" s="204"/>
      <c r="P464" s="204"/>
      <c r="Q464" s="204"/>
      <c r="R464" s="204"/>
      <c r="S464" s="204"/>
      <c r="T464" s="205"/>
      <c r="AT464" s="206" t="s">
        <v>139</v>
      </c>
      <c r="AU464" s="206" t="s">
        <v>83</v>
      </c>
      <c r="AV464" s="13" t="s">
        <v>83</v>
      </c>
      <c r="AW464" s="13" t="s">
        <v>33</v>
      </c>
      <c r="AX464" s="13" t="s">
        <v>77</v>
      </c>
      <c r="AY464" s="206" t="s">
        <v>131</v>
      </c>
    </row>
    <row r="465" spans="1:65" s="12" customFormat="1" ht="25.9" customHeight="1">
      <c r="B465" s="165"/>
      <c r="C465" s="166"/>
      <c r="D465" s="167" t="s">
        <v>76</v>
      </c>
      <c r="E465" s="168" t="s">
        <v>1020</v>
      </c>
      <c r="F465" s="168" t="s">
        <v>1021</v>
      </c>
      <c r="G465" s="166"/>
      <c r="H465" s="166"/>
      <c r="I465" s="169"/>
      <c r="J465" s="170">
        <f>BK465</f>
        <v>0</v>
      </c>
      <c r="K465" s="166"/>
      <c r="L465" s="171"/>
      <c r="M465" s="172"/>
      <c r="N465" s="173"/>
      <c r="O465" s="173"/>
      <c r="P465" s="174">
        <f>P466+P468</f>
        <v>0</v>
      </c>
      <c r="Q465" s="173"/>
      <c r="R465" s="174">
        <f>R466+R468</f>
        <v>0</v>
      </c>
      <c r="S465" s="173"/>
      <c r="T465" s="175">
        <f>T466+T468</f>
        <v>0</v>
      </c>
      <c r="AR465" s="176" t="s">
        <v>153</v>
      </c>
      <c r="AT465" s="177" t="s">
        <v>76</v>
      </c>
      <c r="AU465" s="177" t="s">
        <v>77</v>
      </c>
      <c r="AY465" s="176" t="s">
        <v>131</v>
      </c>
      <c r="BK465" s="178">
        <f>BK466+BK468</f>
        <v>0</v>
      </c>
    </row>
    <row r="466" spans="1:65" s="12" customFormat="1" ht="22.9" customHeight="1">
      <c r="B466" s="165"/>
      <c r="C466" s="166"/>
      <c r="D466" s="167" t="s">
        <v>76</v>
      </c>
      <c r="E466" s="179" t="s">
        <v>1022</v>
      </c>
      <c r="F466" s="179" t="s">
        <v>1023</v>
      </c>
      <c r="G466" s="166"/>
      <c r="H466" s="166"/>
      <c r="I466" s="169"/>
      <c r="J466" s="180">
        <f>BK466</f>
        <v>0</v>
      </c>
      <c r="K466" s="166"/>
      <c r="L466" s="171"/>
      <c r="M466" s="172"/>
      <c r="N466" s="173"/>
      <c r="O466" s="173"/>
      <c r="P466" s="174">
        <f>P467</f>
        <v>0</v>
      </c>
      <c r="Q466" s="173"/>
      <c r="R466" s="174">
        <f>R467</f>
        <v>0</v>
      </c>
      <c r="S466" s="173"/>
      <c r="T466" s="175">
        <f>T467</f>
        <v>0</v>
      </c>
      <c r="AR466" s="176" t="s">
        <v>153</v>
      </c>
      <c r="AT466" s="177" t="s">
        <v>76</v>
      </c>
      <c r="AU466" s="177" t="s">
        <v>8</v>
      </c>
      <c r="AY466" s="176" t="s">
        <v>131</v>
      </c>
      <c r="BK466" s="178">
        <f>BK467</f>
        <v>0</v>
      </c>
    </row>
    <row r="467" spans="1:65" s="2" customFormat="1" ht="16.5" customHeight="1">
      <c r="A467" s="33"/>
      <c r="B467" s="34"/>
      <c r="C467" s="181" t="s">
        <v>1024</v>
      </c>
      <c r="D467" s="181" t="s">
        <v>133</v>
      </c>
      <c r="E467" s="182" t="s">
        <v>1025</v>
      </c>
      <c r="F467" s="183" t="s">
        <v>1023</v>
      </c>
      <c r="G467" s="184" t="s">
        <v>678</v>
      </c>
      <c r="H467" s="228"/>
      <c r="I467" s="186"/>
      <c r="J467" s="187">
        <f>ROUND(I467*H467,0)</f>
        <v>0</v>
      </c>
      <c r="K467" s="188"/>
      <c r="L467" s="38"/>
      <c r="M467" s="189" t="s">
        <v>1</v>
      </c>
      <c r="N467" s="190" t="s">
        <v>42</v>
      </c>
      <c r="O467" s="70"/>
      <c r="P467" s="191">
        <f>O467*H467</f>
        <v>0</v>
      </c>
      <c r="Q467" s="191">
        <v>0</v>
      </c>
      <c r="R467" s="191">
        <f>Q467*H467</f>
        <v>0</v>
      </c>
      <c r="S467" s="191">
        <v>0</v>
      </c>
      <c r="T467" s="19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3" t="s">
        <v>1026</v>
      </c>
      <c r="AT467" s="193" t="s">
        <v>133</v>
      </c>
      <c r="AU467" s="193" t="s">
        <v>83</v>
      </c>
      <c r="AY467" s="16" t="s">
        <v>131</v>
      </c>
      <c r="BE467" s="194">
        <f>IF(N467="základní",J467,0)</f>
        <v>0</v>
      </c>
      <c r="BF467" s="194">
        <f>IF(N467="snížená",J467,0)</f>
        <v>0</v>
      </c>
      <c r="BG467" s="194">
        <f>IF(N467="zákl. přenesená",J467,0)</f>
        <v>0</v>
      </c>
      <c r="BH467" s="194">
        <f>IF(N467="sníž. přenesená",J467,0)</f>
        <v>0</v>
      </c>
      <c r="BI467" s="194">
        <f>IF(N467="nulová",J467,0)</f>
        <v>0</v>
      </c>
      <c r="BJ467" s="16" t="s">
        <v>8</v>
      </c>
      <c r="BK467" s="194">
        <f>ROUND(I467*H467,0)</f>
        <v>0</v>
      </c>
      <c r="BL467" s="16" t="s">
        <v>1026</v>
      </c>
      <c r="BM467" s="193" t="s">
        <v>1027</v>
      </c>
    </row>
    <row r="468" spans="1:65" s="12" customFormat="1" ht="22.9" customHeight="1">
      <c r="B468" s="165"/>
      <c r="C468" s="166"/>
      <c r="D468" s="167" t="s">
        <v>76</v>
      </c>
      <c r="E468" s="179" t="s">
        <v>1028</v>
      </c>
      <c r="F468" s="179" t="s">
        <v>1029</v>
      </c>
      <c r="G468" s="166"/>
      <c r="H468" s="166"/>
      <c r="I468" s="169"/>
      <c r="J468" s="180">
        <f>BK468</f>
        <v>0</v>
      </c>
      <c r="K468" s="166"/>
      <c r="L468" s="171"/>
      <c r="M468" s="172"/>
      <c r="N468" s="173"/>
      <c r="O468" s="173"/>
      <c r="P468" s="174">
        <f>P469</f>
        <v>0</v>
      </c>
      <c r="Q468" s="173"/>
      <c r="R468" s="174">
        <f>R469</f>
        <v>0</v>
      </c>
      <c r="S468" s="173"/>
      <c r="T468" s="175">
        <f>T469</f>
        <v>0</v>
      </c>
      <c r="AR468" s="176" t="s">
        <v>153</v>
      </c>
      <c r="AT468" s="177" t="s">
        <v>76</v>
      </c>
      <c r="AU468" s="177" t="s">
        <v>8</v>
      </c>
      <c r="AY468" s="176" t="s">
        <v>131</v>
      </c>
      <c r="BK468" s="178">
        <f>BK469</f>
        <v>0</v>
      </c>
    </row>
    <row r="469" spans="1:65" s="2" customFormat="1" ht="16.5" customHeight="1">
      <c r="A469" s="33"/>
      <c r="B469" s="34"/>
      <c r="C469" s="181" t="s">
        <v>1030</v>
      </c>
      <c r="D469" s="181" t="s">
        <v>133</v>
      </c>
      <c r="E469" s="182" t="s">
        <v>1031</v>
      </c>
      <c r="F469" s="183" t="s">
        <v>1029</v>
      </c>
      <c r="G469" s="184" t="s">
        <v>678</v>
      </c>
      <c r="H469" s="228"/>
      <c r="I469" s="186"/>
      <c r="J469" s="187">
        <f>ROUND(I469*H469,0)</f>
        <v>0</v>
      </c>
      <c r="K469" s="188"/>
      <c r="L469" s="38"/>
      <c r="M469" s="229" t="s">
        <v>1</v>
      </c>
      <c r="N469" s="230" t="s">
        <v>42</v>
      </c>
      <c r="O469" s="231"/>
      <c r="P469" s="232">
        <f>O469*H469</f>
        <v>0</v>
      </c>
      <c r="Q469" s="232">
        <v>0</v>
      </c>
      <c r="R469" s="232">
        <f>Q469*H469</f>
        <v>0</v>
      </c>
      <c r="S469" s="232">
        <v>0</v>
      </c>
      <c r="T469" s="233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93" t="s">
        <v>1026</v>
      </c>
      <c r="AT469" s="193" t="s">
        <v>133</v>
      </c>
      <c r="AU469" s="193" t="s">
        <v>83</v>
      </c>
      <c r="AY469" s="16" t="s">
        <v>131</v>
      </c>
      <c r="BE469" s="194">
        <f>IF(N469="základní",J469,0)</f>
        <v>0</v>
      </c>
      <c r="BF469" s="194">
        <f>IF(N469="snížená",J469,0)</f>
        <v>0</v>
      </c>
      <c r="BG469" s="194">
        <f>IF(N469="zákl. přenesená",J469,0)</f>
        <v>0</v>
      </c>
      <c r="BH469" s="194">
        <f>IF(N469="sníž. přenesená",J469,0)</f>
        <v>0</v>
      </c>
      <c r="BI469" s="194">
        <f>IF(N469="nulová",J469,0)</f>
        <v>0</v>
      </c>
      <c r="BJ469" s="16" t="s">
        <v>8</v>
      </c>
      <c r="BK469" s="194">
        <f>ROUND(I469*H469,0)</f>
        <v>0</v>
      </c>
      <c r="BL469" s="16" t="s">
        <v>1026</v>
      </c>
      <c r="BM469" s="193" t="s">
        <v>1032</v>
      </c>
    </row>
    <row r="470" spans="1:65" s="2" customFormat="1" ht="6.95" customHeight="1">
      <c r="A470" s="33"/>
      <c r="B470" s="53"/>
      <c r="C470" s="54"/>
      <c r="D470" s="54"/>
      <c r="E470" s="54"/>
      <c r="F470" s="54"/>
      <c r="G470" s="54"/>
      <c r="H470" s="54"/>
      <c r="I470" s="54"/>
      <c r="J470" s="54"/>
      <c r="K470" s="54"/>
      <c r="L470" s="38"/>
      <c r="M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</row>
  </sheetData>
  <sheetProtection algorithmName="SHA-512" hashValue="Vcz+gCBxc8VMQ88iBuuo4SmUubdDxAmQjXKgWq0wNqpKxHyxne6uQXkjd+xN99fglyGU5Ch0x8LIsbO9QaWwyg==" saltValue="mG+27NzlnNZHnEqivSRvvgnziyyB1fDNKlQxrjHKHltN535Ck5eSodVTonI7VuRzCZG0vxqDtIyh8+rIvqN3tQ==" spinCount="100000" sheet="1" objects="1" scenarios="1" formatColumns="0" formatRows="0" autoFilter="0"/>
  <autoFilter ref="C137:K469"/>
  <mergeCells count="6">
    <mergeCell ref="L2:V2"/>
    <mergeCell ref="E7:H7"/>
    <mergeCell ref="E16:H16"/>
    <mergeCell ref="E25:H25"/>
    <mergeCell ref="E85:H85"/>
    <mergeCell ref="E130:H13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2021-023b - MŠ Lidická, č...</vt:lpstr>
      <vt:lpstr>'2021-023b - MŠ Lidická, č...'!Názvy_tisku</vt:lpstr>
      <vt:lpstr>'Rekapitulace stavby'!Názvy_tisku</vt:lpstr>
      <vt:lpstr>'2021-023b - MŠ Lidická, č...'!Oblast_tisku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PCROZPOCTY\pavelhrba</dc:creator>
  <cp:lastModifiedBy>Pavel Hrba</cp:lastModifiedBy>
  <dcterms:created xsi:type="dcterms:W3CDTF">2022-03-02T07:41:44Z</dcterms:created>
  <dcterms:modified xsi:type="dcterms:W3CDTF">2022-03-02T07:43:08Z</dcterms:modified>
</cp:coreProperties>
</file>