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680" yWindow="-120" windowWidth="29040" windowHeight="15840"/>
  </bookViews>
  <sheets>
    <sheet name="Stavba" sheetId="1" r:id="rId1"/>
    <sheet name="VzorPolozky" sheetId="10" state="hidden" r:id="rId2"/>
    <sheet name="SO 01 01 Pol" sheetId="12" r:id="rId3"/>
    <sheet name="SO 01 9 Pol" sheetId="13" r:id="rId4"/>
  </sheets>
  <externalReferences>
    <externalReference r:id="rId5"/>
  </externalReferences>
  <definedNames>
    <definedName name="CelkemDPHVypocet" localSheetId="0">Stavba!$H$43</definedName>
    <definedName name="CenaCelkem">Stavba!$G$29</definedName>
    <definedName name="CenaCelkemBezDPH">Stavba!$G$28</definedName>
    <definedName name="CenaCelkemVypocet" localSheetId="0">Stavba!$I$43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'SO 01 01 Pol'!$1:$7</definedName>
    <definedName name="_xlnm.Print_Titles" localSheetId="3">'SO 01 9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'SO 01 01 Pol'!$A$1:$I$102</definedName>
    <definedName name="_xlnm.Print_Area" localSheetId="3">'SO 01 9 Pol'!$A$1:$G$17</definedName>
    <definedName name="_xlnm.Print_Area" localSheetId="0">Stavba!$A$1:$J$59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Stavba!$F$43</definedName>
    <definedName name="ZakladDPHZakl">Stavba!$G$25</definedName>
    <definedName name="ZakladDPHZaklVypocet" localSheetId="0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3" l="1"/>
  <c r="G10" i="13"/>
  <c r="G11" i="13"/>
  <c r="G12" i="13"/>
  <c r="G8" i="13" s="1"/>
  <c r="I55" i="1" s="1"/>
  <c r="G13" i="13"/>
  <c r="G14" i="13"/>
  <c r="G15" i="13"/>
  <c r="N17" i="13"/>
  <c r="G9" i="12"/>
  <c r="G11" i="12"/>
  <c r="G13" i="12"/>
  <c r="G16" i="12"/>
  <c r="G19" i="12"/>
  <c r="G20" i="12"/>
  <c r="G21" i="12"/>
  <c r="G22" i="12"/>
  <c r="G23" i="12"/>
  <c r="G26" i="12"/>
  <c r="G28" i="12"/>
  <c r="G29" i="12"/>
  <c r="G32" i="12"/>
  <c r="G35" i="12"/>
  <c r="G38" i="12"/>
  <c r="G39" i="12"/>
  <c r="G41" i="12"/>
  <c r="G42" i="12"/>
  <c r="G43" i="12"/>
  <c r="G47" i="12"/>
  <c r="G51" i="12"/>
  <c r="G54" i="12"/>
  <c r="G56" i="12"/>
  <c r="G58" i="12"/>
  <c r="G62" i="12"/>
  <c r="G63" i="12"/>
  <c r="G74" i="12"/>
  <c r="G75" i="12"/>
  <c r="G79" i="12"/>
  <c r="G82" i="12"/>
  <c r="G86" i="12"/>
  <c r="G87" i="12"/>
  <c r="G88" i="12"/>
  <c r="G89" i="12"/>
  <c r="G91" i="12"/>
  <c r="G93" i="12"/>
  <c r="G92" i="12" s="1"/>
  <c r="I56" i="1" s="1"/>
  <c r="I18" i="1" s="1"/>
  <c r="G95" i="12"/>
  <c r="G96" i="12"/>
  <c r="G97" i="12"/>
  <c r="G98" i="12"/>
  <c r="P102" i="12"/>
  <c r="I20" i="1"/>
  <c r="I17" i="1"/>
  <c r="G53" i="12" l="1"/>
  <c r="I52" i="1" s="1"/>
  <c r="G17" i="13"/>
  <c r="G42" i="1" s="1"/>
  <c r="F39" i="1"/>
  <c r="G31" i="12"/>
  <c r="I51" i="1" s="1"/>
  <c r="G94" i="12"/>
  <c r="G57" i="12"/>
  <c r="I53" i="1" s="1"/>
  <c r="G8" i="12"/>
  <c r="G90" i="12"/>
  <c r="I54" i="1" s="1"/>
  <c r="G23" i="1"/>
  <c r="O17" i="13"/>
  <c r="H42" i="1" s="1"/>
  <c r="J28" i="1"/>
  <c r="J26" i="1"/>
  <c r="G38" i="1"/>
  <c r="F38" i="1"/>
  <c r="J23" i="1"/>
  <c r="J24" i="1"/>
  <c r="J25" i="1"/>
  <c r="J27" i="1"/>
  <c r="E24" i="1"/>
  <c r="E26" i="1"/>
  <c r="I42" i="1" l="1"/>
  <c r="I57" i="1"/>
  <c r="F100" i="12"/>
  <c r="G100" i="12" s="1"/>
  <c r="I50" i="1"/>
  <c r="A23" i="1"/>
  <c r="G99" i="12" l="1"/>
  <c r="Q102" i="12"/>
  <c r="I16" i="1"/>
  <c r="A24" i="1"/>
  <c r="G24" i="1"/>
  <c r="G39" i="1" l="1"/>
  <c r="I58" i="1"/>
  <c r="G102" i="12"/>
  <c r="G41" i="1" s="1"/>
  <c r="G43" i="1" s="1"/>
  <c r="G40" i="1" s="1"/>
  <c r="H40" i="1" s="1"/>
  <c r="I40" i="1" s="1"/>
  <c r="H41" i="1" l="1"/>
  <c r="H39" i="1"/>
  <c r="I19" i="1"/>
  <c r="I21" i="1" s="1"/>
  <c r="G25" i="1" s="1"/>
  <c r="I59" i="1"/>
  <c r="I41" i="1" l="1"/>
  <c r="I43" i="1" s="1"/>
  <c r="H43" i="1"/>
  <c r="A25" i="1"/>
  <c r="G28" i="1"/>
  <c r="I39" i="1"/>
  <c r="A26" i="1" l="1"/>
  <c r="G26" i="1"/>
  <c r="A27" i="1" s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Libor Hejpetr</author>
  </authors>
  <commentList>
    <comment ref="H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I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<sst xmlns="http://schemas.openxmlformats.org/spreadsheetml/2006/main" count="564" uniqueCount="253">
  <si>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</si>
  <si>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</si>
  <si>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</si>
  <si>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</si>
  <si>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</si>
  <si>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</si>
  <si>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</si>
  <si>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</si>
  <si>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</si>
  <si>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</si>
  <si>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</si>
  <si>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</si>
  <si>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</si>
  <si>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</si>
  <si>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</si>
  <si>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</si>
  <si>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</si>
  <si>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</si>
  <si>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</si>
  <si>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</si>
  <si>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</si>
  <si>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</si>
  <si>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</si>
  <si>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</si>
  <si>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</si>
  <si>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</si>
  <si>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</si>
  <si>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</si>
  <si>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</si>
  <si>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</si>
  <si>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</si>
  <si>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</si>
  <si>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</si>
  <si>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</si>
  <si>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</si>
  <si>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</si>
  <si>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</si>
  <si>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</si>
  <si>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</si>
  <si>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N22-SAL-004</t>
  </si>
  <si>
    <t xml:space="preserve">Stavební úpravy cyklostezky okolo restaurace Zavadilka - Strakonice </t>
  </si>
  <si>
    <t>Město Strakonice</t>
  </si>
  <si>
    <t>Velké náměstí 2</t>
  </si>
  <si>
    <t>Strakonice-Strakonice I</t>
  </si>
  <si>
    <t>38601</t>
  </si>
  <si>
    <t>00251810</t>
  </si>
  <si>
    <t>CZ00251810</t>
  </si>
  <si>
    <t>BUILDING-INVESTMENT, s.r.o.</t>
  </si>
  <si>
    <t>Doubravice 40</t>
  </si>
  <si>
    <t>Doubravice</t>
  </si>
  <si>
    <t>38735</t>
  </si>
  <si>
    <t>65415680</t>
  </si>
  <si>
    <t>CZ65415680</t>
  </si>
  <si>
    <t>Stavba</t>
  </si>
  <si>
    <t>SO 01</t>
  </si>
  <si>
    <t>Stavební objekt 01</t>
  </si>
  <si>
    <t>01</t>
  </si>
  <si>
    <t xml:space="preserve">Stavební práce </t>
  </si>
  <si>
    <t>9</t>
  </si>
  <si>
    <t xml:space="preserve">Ostatní náklady a práce 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</si>
  <si>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</si>
  <si>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</si>
  <si>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</si>
  <si>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</si>
  <si>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</si>
  <si>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</si>
  <si>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</si>
  <si>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</si>
  <si>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Ostatní konstrukce, bourání</t>
  </si>
  <si>
    <t>91</t>
  </si>
  <si>
    <t>Doplňující práce na komunikaci</t>
  </si>
  <si>
    <t>99</t>
  </si>
  <si>
    <t>Staveništní přesun hmot</t>
  </si>
  <si>
    <t>VRN</t>
  </si>
  <si>
    <t xml:space="preserve">Vedlejší náklady 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</si>
  <si>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</si>
  <si>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</si>
  <si>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</si>
  <si>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</si>
  <si>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</si>
  <si>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</si>
  <si>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</si>
  <si>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</si>
  <si>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</si>
  <si>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</si>
  <si>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</si>
  <si>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</si>
  <si>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</si>
  <si>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</si>
  <si>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</si>
  <si>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</si>
  <si>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</si>
  <si>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</si>
  <si>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Cen. soustava / platnost</t>
  </si>
  <si>
    <t>Cenová úroveň</t>
  </si>
  <si>
    <t>Díl:</t>
  </si>
  <si>
    <t>DIL</t>
  </si>
  <si>
    <t>113108310R00</t>
  </si>
  <si>
    <t>Odstranění asfaltové vrstvy pl. do 50 m2, tl.10 cm</t>
  </si>
  <si>
    <t>m2</t>
  </si>
  <si>
    <t>RTS 22/ I</t>
  </si>
  <si>
    <t>Kalkul</t>
  </si>
  <si>
    <t>POL1_</t>
  </si>
  <si>
    <t>začátek a konec úseku - napojení na stávající stezku : 95</t>
  </si>
  <si>
    <t>VV</t>
  </si>
  <si>
    <t>113152112R00</t>
  </si>
  <si>
    <t>Odstranění podkladu z kameniva drceného</t>
  </si>
  <si>
    <t>m3</t>
  </si>
  <si>
    <t>začátek a konec úseku - napojení na stávající stezku : 0,2*95</t>
  </si>
  <si>
    <t>121101102R00</t>
  </si>
  <si>
    <t>Sejmutí ornice s přemístěním přes 50 do 100 m</t>
  </si>
  <si>
    <t>Indiv</t>
  </si>
  <si>
    <t>celý úsek : 0,2*2,5*151,6</t>
  </si>
  <si>
    <t>rozšíření na začátku úseku : 0,2*8</t>
  </si>
  <si>
    <t>122202201R00</t>
  </si>
  <si>
    <t>Odkopávky pro silnice v hor. 3 do 100 m3</t>
  </si>
  <si>
    <t>celý úsek : 0,25*2,5*151,6</t>
  </si>
  <si>
    <t>rozšíření na začátku úseku : 0,25*8</t>
  </si>
  <si>
    <t>122202209R00</t>
  </si>
  <si>
    <t>Příplatek za lepivost - odkop. pro silnice v hor.3</t>
  </si>
  <si>
    <t>162701105R00</t>
  </si>
  <si>
    <t>Vodorovné přemístění výkopku z hor.1-4 do 10000 m</t>
  </si>
  <si>
    <t>167101101R00</t>
  </si>
  <si>
    <t>Nakládání výkopku z hor.1-4 v množství do 100 m3</t>
  </si>
  <si>
    <t>180402111R00</t>
  </si>
  <si>
    <t>Založení trávníku parkového výsevem v rovině</t>
  </si>
  <si>
    <t>181101102R00</t>
  </si>
  <si>
    <t>Úprava pláně v zářezech v hor. 1-4, se zhutněním</t>
  </si>
  <si>
    <t>celý úsek : 2,5*151,6</t>
  </si>
  <si>
    <t>rozšíření na začátku úseku : 8</t>
  </si>
  <si>
    <t>181301102R00</t>
  </si>
  <si>
    <t>Rozprostření ornice, rovina, tl. 10-15 cm,do 500m2</t>
  </si>
  <si>
    <t>veškerá ornice bude rozprostřena podél cyklostezky : 77,4/0,25</t>
  </si>
  <si>
    <t>199000002R00</t>
  </si>
  <si>
    <t>Poplatek za skládku horniny 1- 4</t>
  </si>
  <si>
    <t>00572400R</t>
  </si>
  <si>
    <t>Směs travní parková I. běžná zátěž PROFI á 25 kg</t>
  </si>
  <si>
    <t>kg</t>
  </si>
  <si>
    <t>RTS 21/ I</t>
  </si>
  <si>
    <t>POL3_</t>
  </si>
  <si>
    <t>spotřeba 0,033 kg/m2 : 309,6*0,033</t>
  </si>
  <si>
    <t>564851111R00</t>
  </si>
  <si>
    <t>Podklad ze štěrkodrti po zhutnění tloušťky 15 cm</t>
  </si>
  <si>
    <t>skladba dle PD - dvě vrstvy tl. 150 mm : 2*2,5*151,6</t>
  </si>
  <si>
    <t>rozšíření na začátku úseku : 2*8</t>
  </si>
  <si>
    <t>565131111R00</t>
  </si>
  <si>
    <t>Podklad z obal kamen. ACP 16+, š. do 3 m, tl. 5 cm</t>
  </si>
  <si>
    <t>celý úsek : 2*151,6</t>
  </si>
  <si>
    <t>566904111R00</t>
  </si>
  <si>
    <t>Vyspravení podkladu po překopech kam.obal.asfaltem</t>
  </si>
  <si>
    <t>t</t>
  </si>
  <si>
    <t>569621116R00</t>
  </si>
  <si>
    <t>Zpevnění krajnic asfaltovým recyklátem tl. 10 cm</t>
  </si>
  <si>
    <t>celý úsek : 2*0,25*151,6</t>
  </si>
  <si>
    <t>573211111R00</t>
  </si>
  <si>
    <t>Postřik živičný spojovací z asfaltu 0,5-0,7 kg/m2</t>
  </si>
  <si>
    <t>577112113R00</t>
  </si>
  <si>
    <t>Beton asfalt. ACO 11 S modifik. š. do 3 m, tl.4 cm</t>
  </si>
  <si>
    <t>596245041R00</t>
  </si>
  <si>
    <t>Kladení zámkové dlažby tl. 8 cm do MC tl. 5 cm</t>
  </si>
  <si>
    <t xml:space="preserve">napojení na původní cyklostezku : </t>
  </si>
  <si>
    <t>začátek úseku : (0,4*12)</t>
  </si>
  <si>
    <t>konec úseku : (0,4*14)</t>
  </si>
  <si>
    <t>599142111R00</t>
  </si>
  <si>
    <t>Úprava zálivky dil.spár hloubky do 4 cm š. do 4 cm</t>
  </si>
  <si>
    <t>m</t>
  </si>
  <si>
    <t>začátek úseku : 7+3</t>
  </si>
  <si>
    <t>konec úseku : 10+2</t>
  </si>
  <si>
    <t>59245264R</t>
  </si>
  <si>
    <t>Dlažba BEST KLASIKO červená pro nevidomé 20x10x8 povrch STANDARD</t>
  </si>
  <si>
    <t>10,4*1,1</t>
  </si>
  <si>
    <t>966006211R00</t>
  </si>
  <si>
    <t>Odstranění doprav. značky ze sloupů nebo konzolí</t>
  </si>
  <si>
    <t>kus</t>
  </si>
  <si>
    <t>stávající DZ : 2</t>
  </si>
  <si>
    <t>999001001</t>
  </si>
  <si>
    <t>Ochrana stávajícího kabelu VO v místě přechodu nové trasy stezky dvoudílnou chráničkou</t>
  </si>
  <si>
    <t>ks</t>
  </si>
  <si>
    <t>Vlastní</t>
  </si>
  <si>
    <t>914001111R00</t>
  </si>
  <si>
    <t>Osazení sloupků dopr.značky vč. beton. základu</t>
  </si>
  <si>
    <t xml:space="preserve">začátek úseku : </t>
  </si>
  <si>
    <t>C07a - stezka pro chodce : 1</t>
  </si>
  <si>
    <t>C07b - konec stezky pro chodce : 1</t>
  </si>
  <si>
    <t>914001125R00</t>
  </si>
  <si>
    <t>Osazení svislé dopr.značky na sloupek nebo konzolu</t>
  </si>
  <si>
    <t>915721111R00</t>
  </si>
  <si>
    <t>Vodorovné značení střík.barvou stopčar,zeber atd.</t>
  </si>
  <si>
    <t>šipky stanoveného směru jízdy : 2</t>
  </si>
  <si>
    <t>staničení 0,06 - symbol jízdního kola : 1</t>
  </si>
  <si>
    <t>staničení 0,08 - symbol jízdního kola : 1</t>
  </si>
  <si>
    <t/>
  </si>
  <si>
    <t>staničení 0,12 - symbol jízdního kola : 1</t>
  </si>
  <si>
    <t>staničení 0,12 - šipky stanoveného směru jízdy : 2</t>
  </si>
  <si>
    <t>staničení 0,14 - symbol jízdního kola : 1</t>
  </si>
  <si>
    <t>staničení 0,14 - šipky stanoveného směru jízdy : 2</t>
  </si>
  <si>
    <t>915791112R00</t>
  </si>
  <si>
    <t>Předznačení pro značení stopčáry, zebry, nápisů</t>
  </si>
  <si>
    <t>916561111R00</t>
  </si>
  <si>
    <t>Osazení záhon.obrubníků do lože z C 12/15 s opěrou</t>
  </si>
  <si>
    <t>začátek úseku : (0,4+12+0,4)</t>
  </si>
  <si>
    <t>konec úseku : (0,4+14+0,4)</t>
  </si>
  <si>
    <t>918101111R00</t>
  </si>
  <si>
    <t>Lože pod obrubníky nebo obruby dlažeb z C 12/15</t>
  </si>
  <si>
    <t>dlažba : 0,2*10,4</t>
  </si>
  <si>
    <t>obrubníky : 27,6*0,3*0,2</t>
  </si>
  <si>
    <t>919735113R00</t>
  </si>
  <si>
    <t>Řezání stávajícího živičného krytu tl. 10 - 15 cm</t>
  </si>
  <si>
    <t>31175270R</t>
  </si>
  <si>
    <t>Patka sloupku A70</t>
  </si>
  <si>
    <t>RTS 18/ II</t>
  </si>
  <si>
    <t>404459504R</t>
  </si>
  <si>
    <t>Sloupek Fe pr.60 pozinkovaný, l= 3500 mm</t>
  </si>
  <si>
    <t>404459540R</t>
  </si>
  <si>
    <t>Víčko pr. 60</t>
  </si>
  <si>
    <t>59217421R</t>
  </si>
  <si>
    <t>Obrubník chodníkový ABO 14-10 1000/100/250 přírodní</t>
  </si>
  <si>
    <t>998225111R00</t>
  </si>
  <si>
    <t>Přesun hmot, pozemní komunikace, kryt živičný</t>
  </si>
  <si>
    <t>POL7_</t>
  </si>
  <si>
    <t>659001001</t>
  </si>
  <si>
    <t>Doplnění osvětlovacího bodu veřejného osvětlení na stávající stožáry - směrem k cyklostezce</t>
  </si>
  <si>
    <t>979087212R00</t>
  </si>
  <si>
    <t>Nakládání suti na dopravní prostředky - komunikace</t>
  </si>
  <si>
    <t>POL8_</t>
  </si>
  <si>
    <t>979083117R00</t>
  </si>
  <si>
    <t>Vodorovné přemístění suti na skládku do 6000 m</t>
  </si>
  <si>
    <t>979990112R00</t>
  </si>
  <si>
    <t>Poplatek za uložení suti - obal. kamenivo, asfalt</t>
  </si>
  <si>
    <t>979093111R00</t>
  </si>
  <si>
    <t>Uložení suti na skládku bez zhutnění</t>
  </si>
  <si>
    <t>005121 R</t>
  </si>
  <si>
    <t>Zařízení staveniště</t>
  </si>
  <si>
    <t>POL99_2</t>
  </si>
  <si>
    <t>SUM</t>
  </si>
  <si>
    <t>Poznámky uchazeče k zadání</t>
  </si>
  <si>
    <t>POPUZIV</t>
  </si>
  <si>
    <t>END</t>
  </si>
  <si>
    <t>R01</t>
  </si>
  <si>
    <t>Geodetické práce při provádění stavby</t>
  </si>
  <si>
    <t>POL99_8</t>
  </si>
  <si>
    <t>R02</t>
  </si>
  <si>
    <t>Geodetické práce po výstavbě - zaměření skutečného provedení stavby - 4 paré v tištěné podobě a 1x v elektronické podobě na CD</t>
  </si>
  <si>
    <t>R03</t>
  </si>
  <si>
    <t>Dokumentace skutečného provedení stavby - 4paré v tištěné podobě a 1x v elektronické podobě na CD</t>
  </si>
  <si>
    <t>R04</t>
  </si>
  <si>
    <t>Ostatní zkoušky - zkoušky míry zhutnění</t>
  </si>
  <si>
    <t>R05</t>
  </si>
  <si>
    <t>Ostatní zkoušky - kontrolní zkoušky nestmelených vrstev</t>
  </si>
  <si>
    <t>R06</t>
  </si>
  <si>
    <t>Vytýčení stávajících inženýrských sítí před zahájením zemních prací</t>
  </si>
  <si>
    <t>R07</t>
  </si>
  <si>
    <t>Pomocné práce zřizující nebo zajišťující regulaci a ochranu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</si>
</sst>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1" xfId="0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49" fontId="0" fillId="3" borderId="6" xfId="0" applyNumberForma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4" fontId="5" fillId="0" borderId="33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4" fontId="3" fillId="0" borderId="35" xfId="0" applyNumberFormat="1" applyFont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4" fontId="3" fillId="2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2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2" borderId="15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vertical="top"/>
    </xf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5" fillId="2" borderId="0" xfId="0" applyNumberFormat="1" applyFont="1" applyFill="1" applyBorder="1" applyAlignment="1">
      <alignment vertical="top" shrinkToFit="1"/>
    </xf>
    <xf numFmtId="0" fontId="5" fillId="2" borderId="29" xfId="0" applyFont="1" applyFill="1" applyBorder="1" applyAlignment="1">
      <alignment vertical="top"/>
    </xf>
    <xf numFmtId="49" fontId="5" fillId="2" borderId="18" xfId="0" applyNumberFormat="1" applyFont="1" applyFill="1" applyBorder="1" applyAlignment="1">
      <alignment vertical="top"/>
    </xf>
    <xf numFmtId="0" fontId="5" fillId="2" borderId="18" xfId="0" applyFont="1" applyFill="1" applyBorder="1" applyAlignment="1">
      <alignment horizontal="center" vertical="top" shrinkToFit="1"/>
    </xf>
    <xf numFmtId="164" fontId="5" fillId="2" borderId="18" xfId="0" applyNumberFormat="1" applyFont="1" applyFill="1" applyBorder="1" applyAlignment="1">
      <alignment vertical="top" shrinkToFit="1"/>
    </xf>
    <xf numFmtId="4" fontId="5" fillId="2" borderId="18" xfId="0" applyNumberFormat="1" applyFont="1" applyFill="1" applyBorder="1" applyAlignment="1">
      <alignment vertical="top" shrinkToFit="1"/>
    </xf>
    <xf numFmtId="4" fontId="5" fillId="2" borderId="40" xfId="0" applyNumberFormat="1" applyFont="1" applyFill="1" applyBorder="1" applyAlignment="1">
      <alignment vertical="top" shrinkToFit="1"/>
    </xf>
    <xf numFmtId="4" fontId="5" fillId="2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5" fillId="2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  <xf numFmtId="49" fontId="5" fillId="2" borderId="0" xfId="0" applyNumberFormat="1" applyFont="1" applyFill="1" applyAlignment="1">
      <alignment horizontal="left" vertical="center" wrapText="1"/>
    </xf>
    <xf numFmtId="164" fontId="17" fillId="0" borderId="0" xfId="0" quotePrefix="1" applyNumberFormat="1" applyFont="1" applyBorder="1" applyAlignment="1">
      <alignment horizontal="left" vertical="top"/>
    </xf>
    <xf numFmtId="49" fontId="16" fillId="0" borderId="45" xfId="0" applyNumberFormat="1" applyFont="1" applyBorder="1" applyAlignment="1">
      <alignment horizontal="left" vertical="top"/>
    </xf>
    <xf numFmtId="49" fontId="16" fillId="0" borderId="42" xfId="0" applyNumberFormat="1" applyFont="1" applyBorder="1" applyAlignment="1">
      <alignment horizontal="left" vertical="top"/>
    </xf>
    <xf numFmtId="4" fontId="16" fillId="5" borderId="42" xfId="0" applyNumberFormat="1" applyFont="1" applyFill="1" applyBorder="1" applyAlignment="1" applyProtection="1">
      <alignment vertical="top" shrinkToFi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M14" sqref="M1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0" customWidth="1"/>
    <col min="4" max="4" width="13" style="50" customWidth="1"/>
    <col min="5" max="5" width="9.7109375" style="50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6" t="s">
        <v>36</v>
      </c>
      <c r="B1" s="72" t="s">
        <v>4</v>
      </c>
      <c r="C1" s="73"/>
      <c r="D1" s="73"/>
      <c r="E1" s="73"/>
      <c r="F1" s="73"/>
      <c r="G1" s="73"/>
      <c r="H1" s="73"/>
      <c r="I1" s="73"/>
      <c r="J1" s="74"/>
    </row>
    <row r="2" spans="1:15" ht="36" customHeight="1" x14ac:dyDescent="0.2">
      <c r="A2" s="2"/>
      <c r="B2" s="103" t="s">
        <v>24</v>
      </c>
      <c r="C2" s="104"/>
      <c r="D2" s="256" t="s">
        <v>39</v>
      </c>
      <c r="E2" s="105" t="s">
        <v>40</v>
      </c>
      <c r="F2" s="106"/>
      <c r="G2" s="106"/>
      <c r="H2" s="106"/>
      <c r="I2" s="106"/>
      <c r="J2" s="107"/>
      <c r="O2" s="1"/>
    </row>
    <row r="3" spans="1:15" ht="27" hidden="1" customHeight="1" x14ac:dyDescent="0.2">
      <c r="A3" s="2"/>
      <c r="B3" s="108"/>
      <c r="C3" s="104"/>
      <c r="D3" s="109"/>
      <c r="E3" s="110"/>
      <c r="F3" s="111"/>
      <c r="G3" s="111"/>
      <c r="H3" s="111"/>
      <c r="I3" s="111"/>
      <c r="J3" s="112"/>
    </row>
    <row r="4" spans="1:15" ht="23.25" customHeight="1" x14ac:dyDescent="0.2">
      <c r="A4" s="2"/>
      <c r="B4" s="113"/>
      <c r="C4" s="114"/>
      <c r="D4" s="115"/>
      <c r="E4" s="116"/>
      <c r="F4" s="116"/>
      <c r="G4" s="116"/>
      <c r="H4" s="116"/>
      <c r="I4" s="116"/>
      <c r="J4" s="117"/>
    </row>
    <row r="5" spans="1:15" ht="24" customHeight="1" x14ac:dyDescent="0.2">
      <c r="A5" s="2"/>
      <c r="B5" s="30" t="s">
        <v>23</v>
      </c>
      <c r="D5" s="118" t="s">
        <v>41</v>
      </c>
      <c r="E5" s="86"/>
      <c r="F5" s="86"/>
      <c r="G5" s="86"/>
      <c r="H5" s="18" t="s">
        <v>38</v>
      </c>
      <c r="I5" s="122" t="s">
        <v>45</v>
      </c>
      <c r="J5" s="8"/>
    </row>
    <row r="6" spans="1:15" ht="15.75" customHeight="1" x14ac:dyDescent="0.2">
      <c r="A6" s="2"/>
      <c r="B6" s="27"/>
      <c r="C6" s="52"/>
      <c r="D6" s="119" t="s">
        <v>42</v>
      </c>
      <c r="E6" s="87"/>
      <c r="F6" s="87"/>
      <c r="G6" s="87"/>
      <c r="H6" s="18" t="s">
        <v>34</v>
      </c>
      <c r="I6" s="122" t="s">
        <v>46</v>
      </c>
      <c r="J6" s="8"/>
    </row>
    <row r="7" spans="1:15" ht="15.75" customHeight="1" x14ac:dyDescent="0.2">
      <c r="A7" s="2"/>
      <c r="B7" s="28"/>
      <c r="C7" s="53"/>
      <c r="D7" s="121" t="s">
        <v>44</v>
      </c>
      <c r="E7" s="120" t="s">
        <v>43</v>
      </c>
      <c r="F7" s="88"/>
      <c r="G7" s="88"/>
      <c r="H7" s="23"/>
      <c r="I7" s="22"/>
      <c r="J7" s="33"/>
    </row>
    <row r="8" spans="1:15" ht="24" hidden="1" customHeight="1" x14ac:dyDescent="0.2">
      <c r="A8" s="2"/>
      <c r="B8" s="30" t="s">
        <v>21</v>
      </c>
      <c r="D8" s="123" t="s">
        <v>47</v>
      </c>
      <c r="H8" s="18" t="s">
        <v>38</v>
      </c>
      <c r="I8" s="122" t="s">
        <v>51</v>
      </c>
      <c r="J8" s="8"/>
    </row>
    <row r="9" spans="1:15" ht="15.75" hidden="1" customHeight="1" x14ac:dyDescent="0.2">
      <c r="A9" s="2"/>
      <c r="B9" s="2"/>
      <c r="D9" s="123" t="s">
        <v>48</v>
      </c>
      <c r="H9" s="18" t="s">
        <v>34</v>
      </c>
      <c r="I9" s="122" t="s">
        <v>52</v>
      </c>
      <c r="J9" s="8"/>
    </row>
    <row r="10" spans="1:15" ht="15.75" hidden="1" customHeight="1" x14ac:dyDescent="0.2">
      <c r="A10" s="2"/>
      <c r="B10" s="34"/>
      <c r="C10" s="53"/>
      <c r="D10" s="121" t="s">
        <v>50</v>
      </c>
      <c r="E10" s="124" t="s">
        <v>49</v>
      </c>
      <c r="F10" s="23"/>
      <c r="G10" s="14"/>
      <c r="H10" s="14"/>
      <c r="I10" s="35"/>
      <c r="J10" s="33"/>
    </row>
    <row r="11" spans="1:15" ht="24" customHeight="1" x14ac:dyDescent="0.2">
      <c r="A11" s="2"/>
      <c r="B11" s="30" t="s">
        <v>20</v>
      </c>
      <c r="D11" s="125"/>
      <c r="E11" s="125"/>
      <c r="F11" s="125"/>
      <c r="G11" s="125"/>
      <c r="H11" s="18" t="s">
        <v>38</v>
      </c>
      <c r="I11" s="130"/>
      <c r="J11" s="8"/>
    </row>
    <row r="12" spans="1:15" ht="15.75" customHeight="1" x14ac:dyDescent="0.2">
      <c r="A12" s="2"/>
      <c r="B12" s="27"/>
      <c r="C12" s="52"/>
      <c r="D12" s="126"/>
      <c r="E12" s="126"/>
      <c r="F12" s="126"/>
      <c r="G12" s="126"/>
      <c r="H12" s="18" t="s">
        <v>34</v>
      </c>
      <c r="I12" s="131"/>
      <c r="J12" s="8"/>
    </row>
    <row r="13" spans="1:15" ht="15.75" customHeight="1" x14ac:dyDescent="0.2">
      <c r="A13" s="2"/>
      <c r="B13" s="28"/>
      <c r="C13" s="53"/>
      <c r="D13" s="129"/>
      <c r="E13" s="127"/>
      <c r="F13" s="128"/>
      <c r="G13" s="128"/>
      <c r="H13" s="19"/>
      <c r="I13" s="22"/>
      <c r="J13" s="33"/>
    </row>
    <row r="14" spans="1:15" ht="24" customHeight="1" x14ac:dyDescent="0.2">
      <c r="A14" s="2"/>
      <c r="B14" s="42" t="s">
        <v>22</v>
      </c>
      <c r="C14" s="54"/>
      <c r="D14" s="55"/>
      <c r="E14" s="56"/>
      <c r="F14" s="43"/>
      <c r="G14" s="43"/>
      <c r="H14" s="44"/>
      <c r="I14" s="43"/>
      <c r="J14" s="45"/>
    </row>
    <row r="15" spans="1:15" ht="32.25" customHeight="1" x14ac:dyDescent="0.2">
      <c r="A15" s="2"/>
      <c r="B15" s="34" t="s">
        <v>32</v>
      </c>
      <c r="C15" s="57"/>
      <c r="D15" s="51"/>
      <c r="E15" s="81"/>
      <c r="F15" s="81"/>
      <c r="G15" s="82"/>
      <c r="H15" s="82"/>
      <c r="I15" s="82" t="s">
        <v>31</v>
      </c>
      <c r="J15" s="83"/>
    </row>
    <row r="16" spans="1:15" ht="23.25" customHeight="1" x14ac:dyDescent="0.2">
      <c r="A16" s="187" t="s">
        <v>26</v>
      </c>
      <c r="B16" s="37" t="s">
        <v>26</v>
      </c>
      <c r="C16" s="58"/>
      <c r="D16" s="59"/>
      <c r="E16" s="78"/>
      <c r="F16" s="79"/>
      <c r="G16" s="78"/>
      <c r="H16" s="79"/>
      <c r="I16" s="78">
        <f>SUMIF(F50:F58,A16,I50:I58)+SUMIF(F50:F58,"PSU",I50:I58)</f>
        <v>0</v>
      </c>
      <c r="J16" s="80"/>
    </row>
    <row r="17" spans="1:10" ht="23.25" customHeight="1" x14ac:dyDescent="0.2">
      <c r="A17" s="187" t="s">
        <v>27</v>
      </c>
      <c r="B17" s="37" t="s">
        <v>27</v>
      </c>
      <c r="C17" s="58"/>
      <c r="D17" s="59"/>
      <c r="E17" s="78"/>
      <c r="F17" s="79"/>
      <c r="G17" s="78"/>
      <c r="H17" s="79"/>
      <c r="I17" s="78">
        <f>SUMIF(F50:F58,A17,I50:I58)</f>
        <v>0</v>
      </c>
      <c r="J17" s="80"/>
    </row>
    <row r="18" spans="1:10" ht="23.25" customHeight="1" x14ac:dyDescent="0.2">
      <c r="A18" s="187" t="s">
        <v>28</v>
      </c>
      <c r="B18" s="37" t="s">
        <v>28</v>
      </c>
      <c r="C18" s="58"/>
      <c r="D18" s="59"/>
      <c r="E18" s="78"/>
      <c r="F18" s="79"/>
      <c r="G18" s="78"/>
      <c r="H18" s="79"/>
      <c r="I18" s="78">
        <f>SUMIF(F50:F58,A18,I50:I58)</f>
        <v>0</v>
      </c>
      <c r="J18" s="80"/>
    </row>
    <row r="19" spans="1:10" ht="23.25" customHeight="1" x14ac:dyDescent="0.2">
      <c r="A19" s="187" t="s">
        <v>80</v>
      </c>
      <c r="B19" s="37" t="s">
        <v>29</v>
      </c>
      <c r="C19" s="58"/>
      <c r="D19" s="59"/>
      <c r="E19" s="78"/>
      <c r="F19" s="79"/>
      <c r="G19" s="78"/>
      <c r="H19" s="79"/>
      <c r="I19" s="78">
        <f>SUMIF(F50:F58,A19,I50:I58)</f>
        <v>0</v>
      </c>
      <c r="J19" s="80"/>
    </row>
    <row r="20" spans="1:10" ht="23.25" customHeight="1" x14ac:dyDescent="0.2">
      <c r="A20" s="187" t="s">
        <v>81</v>
      </c>
      <c r="B20" s="37" t="s">
        <v>30</v>
      </c>
      <c r="C20" s="58"/>
      <c r="D20" s="59"/>
      <c r="E20" s="78"/>
      <c r="F20" s="79"/>
      <c r="G20" s="78"/>
      <c r="H20" s="79"/>
      <c r="I20" s="78">
        <f>SUMIF(F50:F58,A20,I50:I58)</f>
        <v>0</v>
      </c>
      <c r="J20" s="80"/>
    </row>
    <row r="21" spans="1:10" ht="23.25" customHeight="1" x14ac:dyDescent="0.2">
      <c r="A21" s="2"/>
      <c r="B21" s="47" t="s">
        <v>31</v>
      </c>
      <c r="C21" s="60"/>
      <c r="D21" s="61"/>
      <c r="E21" s="84"/>
      <c r="F21" s="85"/>
      <c r="G21" s="84"/>
      <c r="H21" s="85"/>
      <c r="I21" s="84">
        <f>SUM(I16:J20)</f>
        <v>0</v>
      </c>
      <c r="J21" s="94"/>
    </row>
    <row r="22" spans="1:10" ht="33" customHeight="1" x14ac:dyDescent="0.2">
      <c r="A22" s="2"/>
      <c r="B22" s="41" t="s">
        <v>33</v>
      </c>
      <c r="C22" s="58"/>
      <c r="D22" s="59"/>
      <c r="E22" s="62"/>
      <c r="F22" s="38"/>
      <c r="G22" s="32"/>
      <c r="H22" s="32"/>
      <c r="I22" s="32"/>
      <c r="J22" s="39"/>
    </row>
    <row r="23" spans="1:10" ht="23.25" customHeight="1" x14ac:dyDescent="0.2">
      <c r="A23" s="2">
        <f>ZakladDPHSni*SazbaDPH1/100</f>
        <v>0</v>
      </c>
      <c r="B23" s="37" t="s">
        <v>13</v>
      </c>
      <c r="C23" s="58"/>
      <c r="D23" s="59"/>
      <c r="E23" s="63">
        <v>15</v>
      </c>
      <c r="F23" s="38" t="s">
        <v>0</v>
      </c>
      <c r="G23" s="92">
        <f>ZakladDPHSniVypocet</f>
        <v>0</v>
      </c>
      <c r="H23" s="93"/>
      <c r="I23" s="93"/>
      <c r="J23" s="39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7" t="s">
        <v>14</v>
      </c>
      <c r="C24" s="58"/>
      <c r="D24" s="59"/>
      <c r="E24" s="63">
        <f>SazbaDPH1</f>
        <v>15</v>
      </c>
      <c r="F24" s="38" t="s">
        <v>0</v>
      </c>
      <c r="G24" s="90">
        <f>A23</f>
        <v>0</v>
      </c>
      <c r="H24" s="91"/>
      <c r="I24" s="91"/>
      <c r="J24" s="39" t="str">
        <f t="shared" si="0"/>
        <v>CZK</v>
      </c>
    </row>
    <row r="25" spans="1:10" ht="23.25" customHeight="1" x14ac:dyDescent="0.2">
      <c r="A25" s="2">
        <f>ZakladDPHZakl*SazbaDPH2/100</f>
        <v>0</v>
      </c>
      <c r="B25" s="37" t="s">
        <v>15</v>
      </c>
      <c r="C25" s="58"/>
      <c r="D25" s="59"/>
      <c r="E25" s="63">
        <v>21</v>
      </c>
      <c r="F25" s="38" t="s">
        <v>0</v>
      </c>
      <c r="G25" s="92">
        <f>I21</f>
        <v>0</v>
      </c>
      <c r="H25" s="93"/>
      <c r="I25" s="93"/>
      <c r="J25" s="39" t="str">
        <f t="shared" si="0"/>
        <v>CZK</v>
      </c>
    </row>
    <row r="26" spans="1:10" ht="23.25" customHeight="1" x14ac:dyDescent="0.2">
      <c r="A26" s="2">
        <f>(A25-INT(A25))*100</f>
        <v>0</v>
      </c>
      <c r="B26" s="31" t="s">
        <v>16</v>
      </c>
      <c r="C26" s="64"/>
      <c r="D26" s="51"/>
      <c r="E26" s="65">
        <f>SazbaDPH2</f>
        <v>21</v>
      </c>
      <c r="F26" s="29" t="s">
        <v>0</v>
      </c>
      <c r="G26" s="75">
        <f>A25</f>
        <v>0</v>
      </c>
      <c r="H26" s="76"/>
      <c r="I26" s="76"/>
      <c r="J26" s="36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0" t="s">
        <v>5</v>
      </c>
      <c r="C27" s="66"/>
      <c r="D27" s="67"/>
      <c r="E27" s="66"/>
      <c r="F27" s="16"/>
      <c r="G27" s="77">
        <f>CenaCelkem-(ZakladDPHSni+DPHSni+ZakladDPHZakl+DPHZakl)</f>
        <v>0</v>
      </c>
      <c r="H27" s="77"/>
      <c r="I27" s="77"/>
      <c r="J27" s="40" t="str">
        <f t="shared" si="0"/>
        <v>CZK</v>
      </c>
    </row>
    <row r="28" spans="1:10" ht="27.75" hidden="1" customHeight="1" thickBot="1" x14ac:dyDescent="0.25">
      <c r="A28" s="2"/>
      <c r="B28" s="159" t="s">
        <v>25</v>
      </c>
      <c r="C28" s="160"/>
      <c r="D28" s="160"/>
      <c r="E28" s="161"/>
      <c r="F28" s="162"/>
      <c r="G28" s="163">
        <f>ZakladDPHSniVypocet+ZakladDPHZaklVypocet</f>
        <v>0</v>
      </c>
      <c r="H28" s="164"/>
      <c r="I28" s="164"/>
      <c r="J28" s="165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59" t="s">
        <v>35</v>
      </c>
      <c r="C29" s="166"/>
      <c r="D29" s="166"/>
      <c r="E29" s="166"/>
      <c r="F29" s="167"/>
      <c r="G29" s="163">
        <f>A27</f>
        <v>0</v>
      </c>
      <c r="H29" s="163"/>
      <c r="I29" s="163"/>
      <c r="J29" s="168" t="s">
        <v>61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68" t="s">
        <v>12</v>
      </c>
      <c r="D32" s="69"/>
      <c r="E32" s="69"/>
      <c r="F32" s="15" t="s">
        <v>11</v>
      </c>
      <c r="G32" s="25"/>
      <c r="H32" s="26"/>
      <c r="I32" s="25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0"/>
      <c r="D34" s="95"/>
      <c r="E34" s="96"/>
      <c r="G34" s="97"/>
      <c r="H34" s="98"/>
      <c r="I34" s="98"/>
      <c r="J34" s="24"/>
    </row>
    <row r="35" spans="1:10" ht="12.75" customHeight="1" x14ac:dyDescent="0.2">
      <c r="A35" s="2"/>
      <c r="B35" s="2"/>
      <c r="D35" s="89" t="s">
        <v>2</v>
      </c>
      <c r="E35" s="89"/>
      <c r="H35" s="10" t="s">
        <v>3</v>
      </c>
      <c r="J35" s="9"/>
    </row>
    <row r="36" spans="1:10" ht="13.5" customHeight="1" thickBot="1" x14ac:dyDescent="0.25">
      <c r="A36" s="11"/>
      <c r="B36" s="11"/>
      <c r="C36" s="71"/>
      <c r="D36" s="71"/>
      <c r="E36" s="71"/>
      <c r="F36" s="12"/>
      <c r="G36" s="12"/>
      <c r="H36" s="12"/>
      <c r="I36" s="12"/>
      <c r="J36" s="13"/>
    </row>
    <row r="37" spans="1:10" ht="27" customHeight="1" x14ac:dyDescent="0.2">
      <c r="B37" s="135" t="s">
        <v>17</v>
      </c>
      <c r="C37" s="136"/>
      <c r="D37" s="136"/>
      <c r="E37" s="136"/>
      <c r="F37" s="137"/>
      <c r="G37" s="137"/>
      <c r="H37" s="137"/>
      <c r="I37" s="137"/>
      <c r="J37" s="138"/>
    </row>
    <row r="38" spans="1:10" ht="25.5" customHeight="1" x14ac:dyDescent="0.2">
      <c r="A38" s="134" t="s">
        <v>37</v>
      </c>
      <c r="B38" s="139" t="s">
        <v>18</v>
      </c>
      <c r="C38" s="140" t="s">
        <v>6</v>
      </c>
      <c r="D38" s="140"/>
      <c r="E38" s="140"/>
      <c r="F38" s="141" t="str">
        <f>B23</f>
        <v>Základ pro sníženou DPH</v>
      </c>
      <c r="G38" s="141" t="str">
        <f>B25</f>
        <v>Základ pro základní DPH</v>
      </c>
      <c r="H38" s="142" t="s">
        <v>19</v>
      </c>
      <c r="I38" s="142" t="s">
        <v>1</v>
      </c>
    </row>
    <row r="39" spans="1:10" ht="25.5" hidden="1" customHeight="1" x14ac:dyDescent="0.2">
      <c r="A39" s="134">
        <v>1</v>
      </c>
      <c r="B39" s="143" t="s">
        <v>53</v>
      </c>
      <c r="C39" s="144"/>
      <c r="D39" s="144"/>
      <c r="E39" s="144"/>
      <c r="F39" s="145" t="e">
        <f>'SO 01 01 Pol'!P102+'SO 01 9 Pol'!N17</f>
        <v>#REF!</v>
      </c>
      <c r="G39" s="146" t="e">
        <f>'SO 01 01 Pol'!Q102+'SO 01 9 Pol'!O17</f>
        <v>#REF!</v>
      </c>
      <c r="H39" s="147" t="e">
        <f>(F39*SazbaDPH1/100)+(G39*SazbaDPH2/100)</f>
        <v>#REF!</v>
      </c>
      <c r="I39" s="147" t="e">
        <f>F39+G39+H39</f>
        <v>#REF!</v>
      </c>
    </row>
    <row r="40" spans="1:10" ht="25.5" customHeight="1" x14ac:dyDescent="0.2">
      <c r="A40" s="134">
        <v>2</v>
      </c>
      <c r="B40" s="148" t="s">
        <v>54</v>
      </c>
      <c r="C40" s="149" t="s">
        <v>55</v>
      </c>
      <c r="D40" s="149"/>
      <c r="E40" s="149"/>
      <c r="F40" s="150">
        <v>0</v>
      </c>
      <c r="G40" s="151">
        <f>ZakladDPHZaklVypocet</f>
        <v>0</v>
      </c>
      <c r="H40" s="151">
        <f>(F40*SazbaDPH1/100)+(G40*SazbaDPH2/100)</f>
        <v>0</v>
      </c>
      <c r="I40" s="151">
        <f>F40+G40+H40</f>
        <v>0</v>
      </c>
    </row>
    <row r="41" spans="1:10" ht="25.5" customHeight="1" x14ac:dyDescent="0.2">
      <c r="A41" s="134">
        <v>3</v>
      </c>
      <c r="B41" s="152" t="s">
        <v>56</v>
      </c>
      <c r="C41" s="144" t="s">
        <v>57</v>
      </c>
      <c r="D41" s="144"/>
      <c r="E41" s="144"/>
      <c r="F41" s="153">
        <v>0</v>
      </c>
      <c r="G41" s="147">
        <f>'SO 01 01 Pol'!G102</f>
        <v>0</v>
      </c>
      <c r="H41" s="147">
        <f>(F41*SazbaDPH1/100)+(G41*SazbaDPH2/100)</f>
        <v>0</v>
      </c>
      <c r="I41" s="147">
        <f>F41+G41+H41</f>
        <v>0</v>
      </c>
    </row>
    <row r="42" spans="1:10" ht="25.5" customHeight="1" x14ac:dyDescent="0.2">
      <c r="A42" s="134">
        <v>3</v>
      </c>
      <c r="B42" s="152" t="s">
        <v>58</v>
      </c>
      <c r="C42" s="144" t="s">
        <v>59</v>
      </c>
      <c r="D42" s="144"/>
      <c r="E42" s="144"/>
      <c r="F42" s="153">
        <v>0</v>
      </c>
      <c r="G42" s="147">
        <f>'SO 01 9 Pol'!G17</f>
        <v>0</v>
      </c>
      <c r="H42" s="147">
        <f>(F42*SazbaDPH1/100)+(G42*SazbaDPH2/100)</f>
        <v>0</v>
      </c>
      <c r="I42" s="147">
        <f>F42+G42+H42</f>
        <v>0</v>
      </c>
    </row>
    <row r="43" spans="1:10" ht="25.5" customHeight="1" x14ac:dyDescent="0.2">
      <c r="A43" s="134"/>
      <c r="B43" s="154" t="s">
        <v>60</v>
      </c>
      <c r="C43" s="155"/>
      <c r="D43" s="155"/>
      <c r="E43" s="156"/>
      <c r="F43" s="157">
        <v>0</v>
      </c>
      <c r="G43" s="158">
        <f>SUM(G41:G42)</f>
        <v>0</v>
      </c>
      <c r="H43" s="158">
        <f t="shared" ref="H43:I43" si="1">SUM(H41:H42)</f>
        <v>0</v>
      </c>
      <c r="I43" s="158">
        <f t="shared" si="1"/>
        <v>0</v>
      </c>
    </row>
    <row r="47" spans="1:10" ht="15.75" x14ac:dyDescent="0.25">
      <c r="B47" s="169" t="s">
        <v>62</v>
      </c>
    </row>
    <row r="49" spans="1:10" ht="25.5" customHeight="1" x14ac:dyDescent="0.2">
      <c r="A49" s="171"/>
      <c r="B49" s="174" t="s">
        <v>18</v>
      </c>
      <c r="C49" s="174" t="s">
        <v>6</v>
      </c>
      <c r="D49" s="175"/>
      <c r="E49" s="175"/>
      <c r="F49" s="176" t="s">
        <v>63</v>
      </c>
      <c r="G49" s="176"/>
      <c r="H49" s="176"/>
      <c r="I49" s="176" t="s">
        <v>31</v>
      </c>
    </row>
    <row r="50" spans="1:10" ht="36.75" customHeight="1" x14ac:dyDescent="0.2">
      <c r="A50" s="172"/>
      <c r="B50" s="177" t="s">
        <v>64</v>
      </c>
      <c r="C50" s="178" t="s">
        <v>65</v>
      </c>
      <c r="D50" s="179"/>
      <c r="E50" s="179"/>
      <c r="F50" s="185" t="s">
        <v>26</v>
      </c>
      <c r="G50" s="180"/>
      <c r="H50" s="180"/>
      <c r="I50" s="180">
        <f>'SO 01 01 Pol'!G8</f>
        <v>0</v>
      </c>
    </row>
    <row r="51" spans="1:10" ht="36.75" customHeight="1" x14ac:dyDescent="0.2">
      <c r="A51" s="172"/>
      <c r="B51" s="177" t="s">
        <v>66</v>
      </c>
      <c r="C51" s="178" t="s">
        <v>67</v>
      </c>
      <c r="D51" s="179"/>
      <c r="E51" s="179"/>
      <c r="F51" s="185" t="s">
        <v>26</v>
      </c>
      <c r="G51" s="180"/>
      <c r="H51" s="180"/>
      <c r="I51" s="180">
        <f>'SO 01 01 Pol'!G31</f>
        <v>0</v>
      </c>
    </row>
    <row r="52" spans="1:10" ht="36.75" customHeight="1" x14ac:dyDescent="0.2">
      <c r="A52" s="172"/>
      <c r="B52" s="177" t="s">
        <v>58</v>
      </c>
      <c r="C52" s="178" t="s">
        <v>68</v>
      </c>
      <c r="D52" s="179"/>
      <c r="E52" s="179"/>
      <c r="F52" s="185" t="s">
        <v>26</v>
      </c>
      <c r="G52" s="180"/>
      <c r="H52" s="180"/>
      <c r="I52" s="180">
        <f>'SO 01 01 Pol'!G53</f>
        <v>0</v>
      </c>
    </row>
    <row r="53" spans="1:10" ht="36.75" customHeight="1" x14ac:dyDescent="0.2">
      <c r="A53" s="172"/>
      <c r="B53" s="177" t="s">
        <v>69</v>
      </c>
      <c r="C53" s="178" t="s">
        <v>70</v>
      </c>
      <c r="D53" s="179"/>
      <c r="E53" s="179"/>
      <c r="F53" s="185" t="s">
        <v>26</v>
      </c>
      <c r="G53" s="180"/>
      <c r="H53" s="180"/>
      <c r="I53" s="180">
        <f>'SO 01 01 Pol'!G57</f>
        <v>0</v>
      </c>
    </row>
    <row r="54" spans="1:10" ht="36.75" customHeight="1" x14ac:dyDescent="0.2">
      <c r="A54" s="172"/>
      <c r="B54" s="177" t="s">
        <v>71</v>
      </c>
      <c r="C54" s="178" t="s">
        <v>72</v>
      </c>
      <c r="D54" s="179"/>
      <c r="E54" s="179"/>
      <c r="F54" s="185" t="s">
        <v>26</v>
      </c>
      <c r="G54" s="180"/>
      <c r="H54" s="180"/>
      <c r="I54" s="180">
        <f>'SO 01 01 Pol'!G90</f>
        <v>0</v>
      </c>
    </row>
    <row r="55" spans="1:10" ht="36.75" customHeight="1" x14ac:dyDescent="0.2">
      <c r="A55" s="172"/>
      <c r="B55" s="177" t="s">
        <v>73</v>
      </c>
      <c r="C55" s="178" t="s">
        <v>74</v>
      </c>
      <c r="D55" s="179"/>
      <c r="E55" s="179"/>
      <c r="F55" s="185" t="s">
        <v>26</v>
      </c>
      <c r="G55" s="180"/>
      <c r="H55" s="180"/>
      <c r="I55" s="180">
        <f>'SO 01 9 Pol'!G8</f>
        <v>0</v>
      </c>
    </row>
    <row r="56" spans="1:10" ht="36.75" customHeight="1" x14ac:dyDescent="0.2">
      <c r="A56" s="172"/>
      <c r="B56" s="177" t="s">
        <v>75</v>
      </c>
      <c r="C56" s="178" t="s">
        <v>76</v>
      </c>
      <c r="D56" s="179"/>
      <c r="E56" s="179"/>
      <c r="F56" s="185" t="s">
        <v>28</v>
      </c>
      <c r="G56" s="180"/>
      <c r="H56" s="180"/>
      <c r="I56" s="180">
        <f>'SO 01 01 Pol'!G92</f>
        <v>0</v>
      </c>
    </row>
    <row r="57" spans="1:10" ht="36.75" customHeight="1" x14ac:dyDescent="0.2">
      <c r="A57" s="172"/>
      <c r="B57" s="177" t="s">
        <v>77</v>
      </c>
      <c r="C57" s="178" t="s">
        <v>78</v>
      </c>
      <c r="D57" s="179"/>
      <c r="E57" s="179"/>
      <c r="F57" s="185" t="s">
        <v>79</v>
      </c>
      <c r="G57" s="180"/>
      <c r="H57" s="180"/>
      <c r="I57" s="180">
        <f>'SO 01 01 Pol'!G94</f>
        <v>0</v>
      </c>
    </row>
    <row r="58" spans="1:10" ht="36.75" customHeight="1" x14ac:dyDescent="0.2">
      <c r="A58" s="172"/>
      <c r="B58" s="177" t="s">
        <v>80</v>
      </c>
      <c r="C58" s="178" t="s">
        <v>29</v>
      </c>
      <c r="D58" s="179"/>
      <c r="E58" s="179"/>
      <c r="F58" s="185" t="s">
        <v>80</v>
      </c>
      <c r="G58" s="180"/>
      <c r="H58" s="180"/>
      <c r="I58" s="180">
        <f>'SO 01 01 Pol'!G99</f>
        <v>0</v>
      </c>
    </row>
    <row r="59" spans="1:10" ht="25.5" customHeight="1" x14ac:dyDescent="0.2">
      <c r="A59" s="173"/>
      <c r="B59" s="181" t="s">
        <v>1</v>
      </c>
      <c r="C59" s="182"/>
      <c r="D59" s="183"/>
      <c r="E59" s="183"/>
      <c r="F59" s="186"/>
      <c r="G59" s="184"/>
      <c r="H59" s="184"/>
      <c r="I59" s="184">
        <f>SUM(I50:I58)</f>
        <v>0</v>
      </c>
    </row>
    <row r="60" spans="1:10" x14ac:dyDescent="0.2">
      <c r="F60" s="132"/>
      <c r="G60" s="132"/>
      <c r="H60" s="132"/>
      <c r="I60" s="132"/>
      <c r="J60" s="133"/>
    </row>
    <row r="61" spans="1:10" x14ac:dyDescent="0.2">
      <c r="F61" s="132"/>
      <c r="G61" s="132"/>
      <c r="H61" s="132"/>
      <c r="I61" s="132"/>
      <c r="J61" s="133"/>
    </row>
    <row r="62" spans="1:10" x14ac:dyDescent="0.2">
      <c r="F62" s="132"/>
      <c r="G62" s="132"/>
      <c r="H62" s="132"/>
      <c r="I62" s="132"/>
      <c r="J62" s="13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C55:E55"/>
    <mergeCell ref="C56:E56"/>
    <mergeCell ref="C57:E57"/>
    <mergeCell ref="C58:E58"/>
    <mergeCell ref="C50:E50"/>
    <mergeCell ref="C51:E51"/>
    <mergeCell ref="C52:E52"/>
    <mergeCell ref="C53:E53"/>
    <mergeCell ref="C54:E54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99" t="s">
        <v>7</v>
      </c>
      <c r="B1" s="99"/>
      <c r="C1" s="100"/>
      <c r="D1" s="99"/>
      <c r="E1" s="99"/>
      <c r="F1" s="99"/>
      <c r="G1" s="99"/>
    </row>
    <row r="2" spans="1:7" ht="24.95" customHeight="1" x14ac:dyDescent="0.2">
      <c r="A2" s="49" t="s">
        <v>8</v>
      </c>
      <c r="B2" s="48"/>
      <c r="C2" s="101"/>
      <c r="D2" s="101"/>
      <c r="E2" s="101"/>
      <c r="F2" s="101"/>
      <c r="G2" s="102"/>
    </row>
    <row r="3" spans="1:7" ht="24.95" customHeight="1" x14ac:dyDescent="0.2">
      <c r="A3" s="49" t="s">
        <v>9</v>
      </c>
      <c r="B3" s="48"/>
      <c r="C3" s="101"/>
      <c r="D3" s="101"/>
      <c r="E3" s="101"/>
      <c r="F3" s="101"/>
      <c r="G3" s="102"/>
    </row>
    <row r="4" spans="1:7" ht="24.95" customHeight="1" x14ac:dyDescent="0.2">
      <c r="A4" s="49" t="s">
        <v>10</v>
      </c>
      <c r="B4" s="48"/>
      <c r="C4" s="101"/>
      <c r="D4" s="101"/>
      <c r="E4" s="101"/>
      <c r="F4" s="101"/>
      <c r="G4" s="102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AS5000"/>
  <sheetViews>
    <sheetView view="pageBreakPreview" zoomScaleNormal="100" zoomScaleSheetLayoutView="100" workbookViewId="0">
      <pane ySplit="7" topLeftCell="A8" activePane="bottomLeft" state="frozen"/>
      <selection pane="bottomLeft" activeCell="A8" sqref="A8"/>
    </sheetView>
  </sheetViews>
  <sheetFormatPr defaultRowHeight="12.75" outlineLevelRow="1" x14ac:dyDescent="0.2"/>
  <cols>
    <col min="1" max="1" width="3.42578125" customWidth="1"/>
    <col min="2" max="2" width="12.140625" style="170" bestFit="1" customWidth="1"/>
    <col min="3" max="3" width="46.42578125" style="170" customWidth="1"/>
    <col min="4" max="4" width="4.85546875" customWidth="1"/>
    <col min="5" max="5" width="9" customWidth="1"/>
    <col min="6" max="6" width="9.5703125" customWidth="1"/>
    <col min="7" max="7" width="10.140625" bestFit="1" customWidth="1"/>
    <col min="8" max="8" width="8.7109375" hidden="1" customWidth="1"/>
    <col min="9" max="9" width="7.42578125" hidden="1" customWidth="1"/>
    <col min="14" max="14" width="0" hidden="1" customWidth="1"/>
    <col min="16" max="26" width="0" hidden="1" customWidth="1"/>
  </cols>
  <sheetData>
    <row r="1" spans="1:45" ht="15.75" customHeight="1" x14ac:dyDescent="0.25">
      <c r="A1" s="188" t="s">
        <v>7</v>
      </c>
      <c r="B1" s="188"/>
      <c r="C1" s="188"/>
      <c r="D1" s="188"/>
      <c r="E1" s="188"/>
      <c r="F1" s="188"/>
      <c r="G1" s="188"/>
      <c r="R1" t="s">
        <v>82</v>
      </c>
    </row>
    <row r="2" spans="1:45" ht="24.95" customHeight="1" x14ac:dyDescent="0.2">
      <c r="A2" s="189" t="s">
        <v>8</v>
      </c>
      <c r="B2" s="48" t="s">
        <v>39</v>
      </c>
      <c r="C2" s="192" t="s">
        <v>40</v>
      </c>
      <c r="D2" s="190"/>
      <c r="E2" s="190"/>
      <c r="F2" s="190"/>
      <c r="G2" s="191"/>
      <c r="R2" t="s">
        <v>83</v>
      </c>
    </row>
    <row r="3" spans="1:45" ht="24.95" customHeight="1" x14ac:dyDescent="0.2">
      <c r="A3" s="189" t="s">
        <v>9</v>
      </c>
      <c r="B3" s="48" t="s">
        <v>54</v>
      </c>
      <c r="C3" s="192" t="s">
        <v>55</v>
      </c>
      <c r="D3" s="190"/>
      <c r="E3" s="190"/>
      <c r="F3" s="190"/>
      <c r="G3" s="191"/>
      <c r="N3" s="170" t="s">
        <v>83</v>
      </c>
      <c r="R3" t="s">
        <v>84</v>
      </c>
    </row>
    <row r="4" spans="1:45" ht="24.95" customHeight="1" x14ac:dyDescent="0.2">
      <c r="A4" s="193" t="s">
        <v>10</v>
      </c>
      <c r="B4" s="194" t="s">
        <v>56</v>
      </c>
      <c r="C4" s="195" t="s">
        <v>57</v>
      </c>
      <c r="D4" s="196"/>
      <c r="E4" s="196"/>
      <c r="F4" s="196"/>
      <c r="G4" s="197"/>
      <c r="R4" t="s">
        <v>85</v>
      </c>
    </row>
    <row r="5" spans="1:45" x14ac:dyDescent="0.2">
      <c r="D5" s="10"/>
    </row>
    <row r="6" spans="1:45" ht="38.25" x14ac:dyDescent="0.2">
      <c r="A6" s="199" t="s">
        <v>86</v>
      </c>
      <c r="B6" s="201" t="s">
        <v>87</v>
      </c>
      <c r="C6" s="201" t="s">
        <v>88</v>
      </c>
      <c r="D6" s="200" t="s">
        <v>89</v>
      </c>
      <c r="E6" s="199" t="s">
        <v>90</v>
      </c>
      <c r="F6" s="198" t="s">
        <v>91</v>
      </c>
      <c r="G6" s="199" t="s">
        <v>31</v>
      </c>
      <c r="H6" s="202" t="s">
        <v>93</v>
      </c>
      <c r="I6" s="202" t="s">
        <v>94</v>
      </c>
    </row>
    <row r="7" spans="1:45" hidden="1" x14ac:dyDescent="0.2">
      <c r="A7" s="3"/>
      <c r="B7" s="4"/>
      <c r="C7" s="4"/>
      <c r="D7" s="6"/>
      <c r="E7" s="204"/>
      <c r="F7" s="205"/>
      <c r="G7" s="205"/>
      <c r="H7" s="205"/>
      <c r="I7" s="205"/>
    </row>
    <row r="8" spans="1:45" x14ac:dyDescent="0.2">
      <c r="A8" s="226" t="s">
        <v>95</v>
      </c>
      <c r="B8" s="227" t="s">
        <v>64</v>
      </c>
      <c r="C8" s="245" t="s">
        <v>65</v>
      </c>
      <c r="D8" s="228"/>
      <c r="E8" s="229"/>
      <c r="F8" s="230"/>
      <c r="G8" s="231">
        <f>SUMIF(R9:R30,"&lt;&gt;NOR",G9:G30)</f>
        <v>0</v>
      </c>
      <c r="H8" s="225"/>
      <c r="I8" s="225"/>
      <c r="R8" t="s">
        <v>96</v>
      </c>
    </row>
    <row r="9" spans="1:45" outlineLevel="1" x14ac:dyDescent="0.2">
      <c r="A9" s="233">
        <v>1</v>
      </c>
      <c r="B9" s="234" t="s">
        <v>97</v>
      </c>
      <c r="C9" s="246" t="s">
        <v>98</v>
      </c>
      <c r="D9" s="235" t="s">
        <v>99</v>
      </c>
      <c r="E9" s="236">
        <v>95</v>
      </c>
      <c r="F9" s="237"/>
      <c r="G9" s="238">
        <f>ROUND(E9*F9,2)</f>
        <v>0</v>
      </c>
      <c r="H9" s="222" t="s">
        <v>100</v>
      </c>
      <c r="I9" s="222" t="s">
        <v>101</v>
      </c>
      <c r="J9" s="203"/>
      <c r="K9" s="203"/>
      <c r="L9" s="203"/>
      <c r="M9" s="203"/>
      <c r="N9" s="203"/>
      <c r="O9" s="203"/>
      <c r="P9" s="203"/>
      <c r="Q9" s="203"/>
      <c r="R9" s="203" t="s">
        <v>102</v>
      </c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</row>
    <row r="10" spans="1:45" outlineLevel="1" x14ac:dyDescent="0.2">
      <c r="A10" s="220"/>
      <c r="B10" s="221"/>
      <c r="C10" s="257" t="s">
        <v>103</v>
      </c>
      <c r="D10" s="223"/>
      <c r="E10" s="224">
        <v>95</v>
      </c>
      <c r="F10" s="222"/>
      <c r="G10" s="222"/>
      <c r="H10" s="222"/>
      <c r="I10" s="222"/>
      <c r="J10" s="203"/>
      <c r="K10" s="203"/>
      <c r="L10" s="203"/>
      <c r="M10" s="203"/>
      <c r="N10" s="203"/>
      <c r="O10" s="203"/>
      <c r="P10" s="203"/>
      <c r="Q10" s="203"/>
      <c r="R10" s="203" t="s">
        <v>104</v>
      </c>
      <c r="S10" s="203">
        <v>0</v>
      </c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</row>
    <row r="11" spans="1:45" outlineLevel="1" x14ac:dyDescent="0.2">
      <c r="A11" s="233">
        <v>2</v>
      </c>
      <c r="B11" s="234" t="s">
        <v>105</v>
      </c>
      <c r="C11" s="246" t="s">
        <v>106</v>
      </c>
      <c r="D11" s="235" t="s">
        <v>107</v>
      </c>
      <c r="E11" s="236">
        <v>19</v>
      </c>
      <c r="F11" s="237"/>
      <c r="G11" s="238">
        <f>ROUND(E11*F11,2)</f>
        <v>0</v>
      </c>
      <c r="H11" s="222" t="s">
        <v>100</v>
      </c>
      <c r="I11" s="222" t="s">
        <v>101</v>
      </c>
      <c r="J11" s="203"/>
      <c r="K11" s="203"/>
      <c r="L11" s="203"/>
      <c r="M11" s="203"/>
      <c r="N11" s="203"/>
      <c r="O11" s="203"/>
      <c r="P11" s="203"/>
      <c r="Q11" s="203"/>
      <c r="R11" s="203" t="s">
        <v>102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</row>
    <row r="12" spans="1:45" outlineLevel="1" x14ac:dyDescent="0.2">
      <c r="A12" s="220"/>
      <c r="B12" s="221"/>
      <c r="C12" s="257" t="s">
        <v>108</v>
      </c>
      <c r="D12" s="223"/>
      <c r="E12" s="224">
        <v>19</v>
      </c>
      <c r="F12" s="222"/>
      <c r="G12" s="222"/>
      <c r="H12" s="222"/>
      <c r="I12" s="222"/>
      <c r="J12" s="203"/>
      <c r="K12" s="203"/>
      <c r="L12" s="203"/>
      <c r="M12" s="203"/>
      <c r="N12" s="203"/>
      <c r="O12" s="203"/>
      <c r="P12" s="203"/>
      <c r="Q12" s="203"/>
      <c r="R12" s="203" t="s">
        <v>104</v>
      </c>
      <c r="S12" s="203">
        <v>0</v>
      </c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</row>
    <row r="13" spans="1:45" outlineLevel="1" x14ac:dyDescent="0.2">
      <c r="A13" s="233">
        <v>3</v>
      </c>
      <c r="B13" s="234" t="s">
        <v>109</v>
      </c>
      <c r="C13" s="246" t="s">
        <v>110</v>
      </c>
      <c r="D13" s="235" t="s">
        <v>107</v>
      </c>
      <c r="E13" s="236">
        <v>77.400000000000006</v>
      </c>
      <c r="F13" s="237"/>
      <c r="G13" s="238">
        <f>ROUND(E13*F13,2)</f>
        <v>0</v>
      </c>
      <c r="H13" s="222" t="s">
        <v>100</v>
      </c>
      <c r="I13" s="222" t="s">
        <v>111</v>
      </c>
      <c r="J13" s="203"/>
      <c r="K13" s="203"/>
      <c r="L13" s="203"/>
      <c r="M13" s="203"/>
      <c r="N13" s="203"/>
      <c r="O13" s="203"/>
      <c r="P13" s="203"/>
      <c r="Q13" s="203"/>
      <c r="R13" s="203" t="s">
        <v>102</v>
      </c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</row>
    <row r="14" spans="1:45" outlineLevel="1" x14ac:dyDescent="0.2">
      <c r="A14" s="220"/>
      <c r="B14" s="221"/>
      <c r="C14" s="247" t="s">
        <v>112</v>
      </c>
      <c r="D14" s="223"/>
      <c r="E14" s="224">
        <v>75.8</v>
      </c>
      <c r="F14" s="222"/>
      <c r="G14" s="222"/>
      <c r="H14" s="222"/>
      <c r="I14" s="222"/>
      <c r="J14" s="203"/>
      <c r="K14" s="203"/>
      <c r="L14" s="203"/>
      <c r="M14" s="203"/>
      <c r="N14" s="203"/>
      <c r="O14" s="203"/>
      <c r="P14" s="203"/>
      <c r="Q14" s="203"/>
      <c r="R14" s="203" t="s">
        <v>104</v>
      </c>
      <c r="S14" s="203">
        <v>0</v>
      </c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</row>
    <row r="15" spans="1:45" outlineLevel="1" x14ac:dyDescent="0.2">
      <c r="A15" s="220"/>
      <c r="B15" s="221"/>
      <c r="C15" s="247" t="s">
        <v>113</v>
      </c>
      <c r="D15" s="223"/>
      <c r="E15" s="224">
        <v>1.6</v>
      </c>
      <c r="F15" s="222"/>
      <c r="G15" s="222"/>
      <c r="H15" s="222"/>
      <c r="I15" s="222"/>
      <c r="J15" s="203"/>
      <c r="K15" s="203"/>
      <c r="L15" s="203"/>
      <c r="M15" s="203"/>
      <c r="N15" s="203"/>
      <c r="O15" s="203"/>
      <c r="P15" s="203"/>
      <c r="Q15" s="203"/>
      <c r="R15" s="203" t="s">
        <v>104</v>
      </c>
      <c r="S15" s="203">
        <v>0</v>
      </c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</row>
    <row r="16" spans="1:45" outlineLevel="1" x14ac:dyDescent="0.2">
      <c r="A16" s="233">
        <v>4</v>
      </c>
      <c r="B16" s="234" t="s">
        <v>114</v>
      </c>
      <c r="C16" s="246" t="s">
        <v>115</v>
      </c>
      <c r="D16" s="235" t="s">
        <v>107</v>
      </c>
      <c r="E16" s="236">
        <v>96.75</v>
      </c>
      <c r="F16" s="237"/>
      <c r="G16" s="238">
        <f>ROUND(E16*F16,2)</f>
        <v>0</v>
      </c>
      <c r="H16" s="222" t="s">
        <v>100</v>
      </c>
      <c r="I16" s="222" t="s">
        <v>101</v>
      </c>
      <c r="J16" s="203"/>
      <c r="K16" s="203"/>
      <c r="L16" s="203"/>
      <c r="M16" s="203"/>
      <c r="N16" s="203"/>
      <c r="O16" s="203"/>
      <c r="P16" s="203"/>
      <c r="Q16" s="203"/>
      <c r="R16" s="203" t="s">
        <v>102</v>
      </c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</row>
    <row r="17" spans="1:45" outlineLevel="1" x14ac:dyDescent="0.2">
      <c r="A17" s="220"/>
      <c r="B17" s="221"/>
      <c r="C17" s="247" t="s">
        <v>116</v>
      </c>
      <c r="D17" s="223"/>
      <c r="E17" s="224">
        <v>94.75</v>
      </c>
      <c r="F17" s="222"/>
      <c r="G17" s="222"/>
      <c r="H17" s="222"/>
      <c r="I17" s="222"/>
      <c r="J17" s="203"/>
      <c r="K17" s="203"/>
      <c r="L17" s="203"/>
      <c r="M17" s="203"/>
      <c r="N17" s="203"/>
      <c r="O17" s="203"/>
      <c r="P17" s="203"/>
      <c r="Q17" s="203"/>
      <c r="R17" s="203" t="s">
        <v>104</v>
      </c>
      <c r="S17" s="203">
        <v>0</v>
      </c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</row>
    <row r="18" spans="1:45" outlineLevel="1" x14ac:dyDescent="0.2">
      <c r="A18" s="220"/>
      <c r="B18" s="221"/>
      <c r="C18" s="247" t="s">
        <v>117</v>
      </c>
      <c r="D18" s="223"/>
      <c r="E18" s="224">
        <v>2</v>
      </c>
      <c r="F18" s="222"/>
      <c r="G18" s="222"/>
      <c r="H18" s="222"/>
      <c r="I18" s="222"/>
      <c r="J18" s="203"/>
      <c r="K18" s="203"/>
      <c r="L18" s="203"/>
      <c r="M18" s="203"/>
      <c r="N18" s="203"/>
      <c r="O18" s="203"/>
      <c r="P18" s="203"/>
      <c r="Q18" s="203"/>
      <c r="R18" s="203" t="s">
        <v>104</v>
      </c>
      <c r="S18" s="203">
        <v>0</v>
      </c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</row>
    <row r="19" spans="1:45" outlineLevel="1" x14ac:dyDescent="0.2">
      <c r="A19" s="239">
        <v>5</v>
      </c>
      <c r="B19" s="240" t="s">
        <v>118</v>
      </c>
      <c r="C19" s="248" t="s">
        <v>119</v>
      </c>
      <c r="D19" s="241" t="s">
        <v>107</v>
      </c>
      <c r="E19" s="242">
        <v>96.75</v>
      </c>
      <c r="F19" s="243"/>
      <c r="G19" s="244">
        <f>ROUND(E19*F19,2)</f>
        <v>0</v>
      </c>
      <c r="H19" s="222" t="s">
        <v>100</v>
      </c>
      <c r="I19" s="222" t="s">
        <v>111</v>
      </c>
      <c r="J19" s="203"/>
      <c r="K19" s="203"/>
      <c r="L19" s="203"/>
      <c r="M19" s="203"/>
      <c r="N19" s="203"/>
      <c r="O19" s="203"/>
      <c r="P19" s="203"/>
      <c r="Q19" s="203"/>
      <c r="R19" s="203" t="s">
        <v>102</v>
      </c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</row>
    <row r="20" spans="1:45" outlineLevel="1" x14ac:dyDescent="0.2">
      <c r="A20" s="239">
        <v>6</v>
      </c>
      <c r="B20" s="240" t="s">
        <v>120</v>
      </c>
      <c r="C20" s="258" t="s">
        <v>121</v>
      </c>
      <c r="D20" s="241" t="s">
        <v>107</v>
      </c>
      <c r="E20" s="242">
        <v>96.75</v>
      </c>
      <c r="F20" s="243"/>
      <c r="G20" s="244">
        <f>ROUND(E20*F20,2)</f>
        <v>0</v>
      </c>
      <c r="H20" s="222" t="s">
        <v>100</v>
      </c>
      <c r="I20" s="222" t="s">
        <v>111</v>
      </c>
      <c r="J20" s="203"/>
      <c r="K20" s="203"/>
      <c r="L20" s="203"/>
      <c r="M20" s="203"/>
      <c r="N20" s="203"/>
      <c r="O20" s="203"/>
      <c r="P20" s="203"/>
      <c r="Q20" s="203"/>
      <c r="R20" s="203" t="s">
        <v>102</v>
      </c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</row>
    <row r="21" spans="1:45" outlineLevel="1" x14ac:dyDescent="0.2">
      <c r="A21" s="239">
        <v>7</v>
      </c>
      <c r="B21" s="240" t="s">
        <v>122</v>
      </c>
      <c r="C21" s="248" t="s">
        <v>123</v>
      </c>
      <c r="D21" s="241" t="s">
        <v>107</v>
      </c>
      <c r="E21" s="242">
        <v>96.75</v>
      </c>
      <c r="F21" s="243"/>
      <c r="G21" s="244">
        <f>ROUND(E21*F21,2)</f>
        <v>0</v>
      </c>
      <c r="H21" s="222" t="s">
        <v>100</v>
      </c>
      <c r="I21" s="222" t="s">
        <v>101</v>
      </c>
      <c r="J21" s="203"/>
      <c r="K21" s="203"/>
      <c r="L21" s="203"/>
      <c r="M21" s="203"/>
      <c r="N21" s="203"/>
      <c r="O21" s="203"/>
      <c r="P21" s="203"/>
      <c r="Q21" s="203"/>
      <c r="R21" s="203" t="s">
        <v>102</v>
      </c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</row>
    <row r="22" spans="1:45" outlineLevel="1" x14ac:dyDescent="0.2">
      <c r="A22" s="239">
        <v>8</v>
      </c>
      <c r="B22" s="240" t="s">
        <v>124</v>
      </c>
      <c r="C22" s="248" t="s">
        <v>125</v>
      </c>
      <c r="D22" s="241" t="s">
        <v>99</v>
      </c>
      <c r="E22" s="242">
        <v>309.60000000000002</v>
      </c>
      <c r="F22" s="243"/>
      <c r="G22" s="244">
        <f>ROUND(E22*F22,2)</f>
        <v>0</v>
      </c>
      <c r="H22" s="222" t="s">
        <v>100</v>
      </c>
      <c r="I22" s="222" t="s">
        <v>111</v>
      </c>
      <c r="J22" s="203"/>
      <c r="K22" s="203"/>
      <c r="L22" s="203"/>
      <c r="M22" s="203"/>
      <c r="N22" s="203"/>
      <c r="O22" s="203"/>
      <c r="P22" s="203"/>
      <c r="Q22" s="203"/>
      <c r="R22" s="203" t="s">
        <v>102</v>
      </c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</row>
    <row r="23" spans="1:45" outlineLevel="1" x14ac:dyDescent="0.2">
      <c r="A23" s="233">
        <v>9</v>
      </c>
      <c r="B23" s="234" t="s">
        <v>126</v>
      </c>
      <c r="C23" s="246" t="s">
        <v>127</v>
      </c>
      <c r="D23" s="235" t="s">
        <v>99</v>
      </c>
      <c r="E23" s="236">
        <v>387</v>
      </c>
      <c r="F23" s="237"/>
      <c r="G23" s="238">
        <f>ROUND(E23*F23,2)</f>
        <v>0</v>
      </c>
      <c r="H23" s="222" t="s">
        <v>100</v>
      </c>
      <c r="I23" s="222" t="s">
        <v>111</v>
      </c>
      <c r="J23" s="203"/>
      <c r="K23" s="203"/>
      <c r="L23" s="203"/>
      <c r="M23" s="203"/>
      <c r="N23" s="203"/>
      <c r="O23" s="203"/>
      <c r="P23" s="203"/>
      <c r="Q23" s="203"/>
      <c r="R23" s="203" t="s">
        <v>102</v>
      </c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</row>
    <row r="24" spans="1:45" outlineLevel="1" x14ac:dyDescent="0.2">
      <c r="A24" s="220"/>
      <c r="B24" s="221"/>
      <c r="C24" s="247" t="s">
        <v>128</v>
      </c>
      <c r="D24" s="223"/>
      <c r="E24" s="224">
        <v>379</v>
      </c>
      <c r="F24" s="222"/>
      <c r="G24" s="222"/>
      <c r="H24" s="222"/>
      <c r="I24" s="222"/>
      <c r="J24" s="203"/>
      <c r="K24" s="203"/>
      <c r="L24" s="203"/>
      <c r="M24" s="203"/>
      <c r="N24" s="203"/>
      <c r="O24" s="203"/>
      <c r="P24" s="203"/>
      <c r="Q24" s="203"/>
      <c r="R24" s="203" t="s">
        <v>104</v>
      </c>
      <c r="S24" s="203">
        <v>0</v>
      </c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</row>
    <row r="25" spans="1:45" outlineLevel="1" x14ac:dyDescent="0.2">
      <c r="A25" s="220"/>
      <c r="B25" s="221"/>
      <c r="C25" s="247" t="s">
        <v>129</v>
      </c>
      <c r="D25" s="223"/>
      <c r="E25" s="224">
        <v>8</v>
      </c>
      <c r="F25" s="222"/>
      <c r="G25" s="222"/>
      <c r="H25" s="222"/>
      <c r="I25" s="222"/>
      <c r="J25" s="203"/>
      <c r="K25" s="203"/>
      <c r="L25" s="203"/>
      <c r="M25" s="203"/>
      <c r="N25" s="203"/>
      <c r="O25" s="203"/>
      <c r="P25" s="203"/>
      <c r="Q25" s="203"/>
      <c r="R25" s="203" t="s">
        <v>104</v>
      </c>
      <c r="S25" s="203">
        <v>0</v>
      </c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</row>
    <row r="26" spans="1:45" outlineLevel="1" x14ac:dyDescent="0.2">
      <c r="A26" s="233">
        <v>10</v>
      </c>
      <c r="B26" s="234" t="s">
        <v>130</v>
      </c>
      <c r="C26" s="246" t="s">
        <v>131</v>
      </c>
      <c r="D26" s="235" t="s">
        <v>99</v>
      </c>
      <c r="E26" s="236">
        <v>309.60000000000002</v>
      </c>
      <c r="F26" s="237"/>
      <c r="G26" s="238">
        <f>ROUND(E26*F26,2)</f>
        <v>0</v>
      </c>
      <c r="H26" s="222" t="s">
        <v>100</v>
      </c>
      <c r="I26" s="222" t="s">
        <v>101</v>
      </c>
      <c r="J26" s="203"/>
      <c r="K26" s="203"/>
      <c r="L26" s="203"/>
      <c r="M26" s="203"/>
      <c r="N26" s="203"/>
      <c r="O26" s="203"/>
      <c r="P26" s="203"/>
      <c r="Q26" s="203"/>
      <c r="R26" s="203" t="s">
        <v>102</v>
      </c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</row>
    <row r="27" spans="1:45" outlineLevel="1" x14ac:dyDescent="0.2">
      <c r="A27" s="220"/>
      <c r="B27" s="221"/>
      <c r="C27" s="257" t="s">
        <v>132</v>
      </c>
      <c r="D27" s="223"/>
      <c r="E27" s="224">
        <v>309.60000000000002</v>
      </c>
      <c r="F27" s="222"/>
      <c r="G27" s="222"/>
      <c r="H27" s="222"/>
      <c r="I27" s="222"/>
      <c r="J27" s="203"/>
      <c r="K27" s="203"/>
      <c r="L27" s="203"/>
      <c r="M27" s="203"/>
      <c r="N27" s="203"/>
      <c r="O27" s="203"/>
      <c r="P27" s="203"/>
      <c r="Q27" s="203"/>
      <c r="R27" s="203" t="s">
        <v>104</v>
      </c>
      <c r="S27" s="203">
        <v>0</v>
      </c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</row>
    <row r="28" spans="1:45" outlineLevel="1" x14ac:dyDescent="0.2">
      <c r="A28" s="239">
        <v>11</v>
      </c>
      <c r="B28" s="240" t="s">
        <v>133</v>
      </c>
      <c r="C28" s="248" t="s">
        <v>134</v>
      </c>
      <c r="D28" s="241" t="s">
        <v>107</v>
      </c>
      <c r="E28" s="242">
        <v>96.75</v>
      </c>
      <c r="F28" s="243"/>
      <c r="G28" s="244">
        <f>ROUND(E28*F28,2)</f>
        <v>0</v>
      </c>
      <c r="H28" s="222" t="s">
        <v>100</v>
      </c>
      <c r="I28" s="222" t="s">
        <v>111</v>
      </c>
      <c r="J28" s="203"/>
      <c r="K28" s="203"/>
      <c r="L28" s="203"/>
      <c r="M28" s="203"/>
      <c r="N28" s="203"/>
      <c r="O28" s="203"/>
      <c r="P28" s="203"/>
      <c r="Q28" s="203"/>
      <c r="R28" s="203" t="s">
        <v>102</v>
      </c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</row>
    <row r="29" spans="1:45" outlineLevel="1" x14ac:dyDescent="0.2">
      <c r="A29" s="233">
        <v>12</v>
      </c>
      <c r="B29" s="234" t="s">
        <v>135</v>
      </c>
      <c r="C29" s="246" t="s">
        <v>136</v>
      </c>
      <c r="D29" s="235" t="s">
        <v>137</v>
      </c>
      <c r="E29" s="236">
        <v>10.216799999999999</v>
      </c>
      <c r="F29" s="237"/>
      <c r="G29" s="238">
        <f>ROUND(E29*F29,2)</f>
        <v>0</v>
      </c>
      <c r="H29" s="222" t="s">
        <v>100</v>
      </c>
      <c r="I29" s="222" t="s">
        <v>138</v>
      </c>
      <c r="J29" s="203"/>
      <c r="K29" s="203"/>
      <c r="L29" s="203"/>
      <c r="M29" s="203"/>
      <c r="N29" s="203"/>
      <c r="O29" s="203"/>
      <c r="P29" s="203"/>
      <c r="Q29" s="203"/>
      <c r="R29" s="203" t="s">
        <v>139</v>
      </c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</row>
    <row r="30" spans="1:45" outlineLevel="1" x14ac:dyDescent="0.2">
      <c r="A30" s="220"/>
      <c r="B30" s="221"/>
      <c r="C30" s="247" t="s">
        <v>140</v>
      </c>
      <c r="D30" s="223"/>
      <c r="E30" s="224">
        <v>10.216799999999999</v>
      </c>
      <c r="F30" s="222"/>
      <c r="G30" s="222"/>
      <c r="H30" s="222"/>
      <c r="I30" s="222"/>
      <c r="J30" s="203"/>
      <c r="K30" s="203"/>
      <c r="L30" s="203"/>
      <c r="M30" s="203"/>
      <c r="N30" s="203"/>
      <c r="O30" s="203"/>
      <c r="P30" s="203"/>
      <c r="Q30" s="203"/>
      <c r="R30" s="203" t="s">
        <v>104</v>
      </c>
      <c r="S30" s="203">
        <v>0</v>
      </c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</row>
    <row r="31" spans="1:45" x14ac:dyDescent="0.2">
      <c r="A31" s="226" t="s">
        <v>95</v>
      </c>
      <c r="B31" s="227" t="s">
        <v>66</v>
      </c>
      <c r="C31" s="245" t="s">
        <v>67</v>
      </c>
      <c r="D31" s="228"/>
      <c r="E31" s="229"/>
      <c r="F31" s="230"/>
      <c r="G31" s="231">
        <f>SUMIF(R32:R52,"&lt;&gt;NOR",G32:G52)</f>
        <v>0</v>
      </c>
      <c r="H31" s="225"/>
      <c r="I31" s="225"/>
      <c r="R31" t="s">
        <v>96</v>
      </c>
    </row>
    <row r="32" spans="1:45" outlineLevel="1" x14ac:dyDescent="0.2">
      <c r="A32" s="233">
        <v>13</v>
      </c>
      <c r="B32" s="234" t="s">
        <v>141</v>
      </c>
      <c r="C32" s="246" t="s">
        <v>142</v>
      </c>
      <c r="D32" s="235" t="s">
        <v>99</v>
      </c>
      <c r="E32" s="236">
        <v>774</v>
      </c>
      <c r="F32" s="237"/>
      <c r="G32" s="238">
        <f>ROUND(E32*F32,2)</f>
        <v>0</v>
      </c>
      <c r="H32" s="222" t="s">
        <v>100</v>
      </c>
      <c r="I32" s="222" t="s">
        <v>111</v>
      </c>
      <c r="J32" s="203"/>
      <c r="K32" s="203"/>
      <c r="L32" s="203"/>
      <c r="M32" s="203"/>
      <c r="N32" s="203"/>
      <c r="O32" s="203"/>
      <c r="P32" s="203"/>
      <c r="Q32" s="203"/>
      <c r="R32" s="203" t="s">
        <v>102</v>
      </c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</row>
    <row r="33" spans="1:45" outlineLevel="1" x14ac:dyDescent="0.2">
      <c r="A33" s="220"/>
      <c r="B33" s="221"/>
      <c r="C33" s="247" t="s">
        <v>143</v>
      </c>
      <c r="D33" s="223"/>
      <c r="E33" s="224">
        <v>758</v>
      </c>
      <c r="F33" s="222"/>
      <c r="G33" s="222"/>
      <c r="H33" s="222"/>
      <c r="I33" s="222"/>
      <c r="J33" s="203"/>
      <c r="K33" s="203"/>
      <c r="L33" s="203"/>
      <c r="M33" s="203"/>
      <c r="N33" s="203"/>
      <c r="O33" s="203"/>
      <c r="P33" s="203"/>
      <c r="Q33" s="203"/>
      <c r="R33" s="203" t="s">
        <v>104</v>
      </c>
      <c r="S33" s="203">
        <v>0</v>
      </c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</row>
    <row r="34" spans="1:45" outlineLevel="1" x14ac:dyDescent="0.2">
      <c r="A34" s="220"/>
      <c r="B34" s="221"/>
      <c r="C34" s="247" t="s">
        <v>144</v>
      </c>
      <c r="D34" s="223"/>
      <c r="E34" s="224">
        <v>16</v>
      </c>
      <c r="F34" s="222"/>
      <c r="G34" s="222"/>
      <c r="H34" s="222"/>
      <c r="I34" s="222"/>
      <c r="J34" s="203"/>
      <c r="K34" s="203"/>
      <c r="L34" s="203"/>
      <c r="M34" s="203"/>
      <c r="N34" s="203"/>
      <c r="O34" s="203"/>
      <c r="P34" s="203"/>
      <c r="Q34" s="203"/>
      <c r="R34" s="203" t="s">
        <v>104</v>
      </c>
      <c r="S34" s="203">
        <v>0</v>
      </c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</row>
    <row r="35" spans="1:45" outlineLevel="1" x14ac:dyDescent="0.2">
      <c r="A35" s="233">
        <v>14</v>
      </c>
      <c r="B35" s="234" t="s">
        <v>145</v>
      </c>
      <c r="C35" s="246" t="s">
        <v>146</v>
      </c>
      <c r="D35" s="235" t="s">
        <v>99</v>
      </c>
      <c r="E35" s="236">
        <v>311.2</v>
      </c>
      <c r="F35" s="237"/>
      <c r="G35" s="238">
        <f>ROUND(E35*F35,2)</f>
        <v>0</v>
      </c>
      <c r="H35" s="222" t="s">
        <v>100</v>
      </c>
      <c r="I35" s="222" t="s">
        <v>101</v>
      </c>
      <c r="J35" s="203"/>
      <c r="K35" s="203"/>
      <c r="L35" s="203"/>
      <c r="M35" s="203"/>
      <c r="N35" s="203"/>
      <c r="O35" s="203"/>
      <c r="P35" s="203"/>
      <c r="Q35" s="203"/>
      <c r="R35" s="203" t="s">
        <v>102</v>
      </c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</row>
    <row r="36" spans="1:45" outlineLevel="1" x14ac:dyDescent="0.2">
      <c r="A36" s="220"/>
      <c r="B36" s="221"/>
      <c r="C36" s="247" t="s">
        <v>147</v>
      </c>
      <c r="D36" s="223"/>
      <c r="E36" s="224">
        <v>303.2</v>
      </c>
      <c r="F36" s="222"/>
      <c r="G36" s="222"/>
      <c r="H36" s="222"/>
      <c r="I36" s="222"/>
      <c r="J36" s="203"/>
      <c r="K36" s="203"/>
      <c r="L36" s="203"/>
      <c r="M36" s="203"/>
      <c r="N36" s="203"/>
      <c r="O36" s="203"/>
      <c r="P36" s="203"/>
      <c r="Q36" s="203"/>
      <c r="R36" s="203" t="s">
        <v>104</v>
      </c>
      <c r="S36" s="203">
        <v>0</v>
      </c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</row>
    <row r="37" spans="1:45" outlineLevel="1" x14ac:dyDescent="0.2">
      <c r="A37" s="220"/>
      <c r="B37" s="221"/>
      <c r="C37" s="247" t="s">
        <v>129</v>
      </c>
      <c r="D37" s="223"/>
      <c r="E37" s="224">
        <v>8</v>
      </c>
      <c r="F37" s="222"/>
      <c r="G37" s="222"/>
      <c r="H37" s="222"/>
      <c r="I37" s="222"/>
      <c r="J37" s="203"/>
      <c r="K37" s="203"/>
      <c r="L37" s="203"/>
      <c r="M37" s="203"/>
      <c r="N37" s="203"/>
      <c r="O37" s="203"/>
      <c r="P37" s="203"/>
      <c r="Q37" s="203"/>
      <c r="R37" s="203" t="s">
        <v>104</v>
      </c>
      <c r="S37" s="203">
        <v>0</v>
      </c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</row>
    <row r="38" spans="1:45" outlineLevel="1" x14ac:dyDescent="0.2">
      <c r="A38" s="239">
        <v>15</v>
      </c>
      <c r="B38" s="240" t="s">
        <v>148</v>
      </c>
      <c r="C38" s="258" t="s">
        <v>149</v>
      </c>
      <c r="D38" s="241" t="s">
        <v>150</v>
      </c>
      <c r="E38" s="242">
        <v>1.5</v>
      </c>
      <c r="F38" s="243"/>
      <c r="G38" s="244">
        <f>ROUND(E38*F38,2)</f>
        <v>0</v>
      </c>
      <c r="H38" s="222" t="s">
        <v>100</v>
      </c>
      <c r="I38" s="222" t="s">
        <v>101</v>
      </c>
      <c r="J38" s="203"/>
      <c r="K38" s="203"/>
      <c r="L38" s="203"/>
      <c r="M38" s="203"/>
      <c r="N38" s="203"/>
      <c r="O38" s="203"/>
      <c r="P38" s="203"/>
      <c r="Q38" s="203"/>
      <c r="R38" s="203" t="s">
        <v>102</v>
      </c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</row>
    <row r="39" spans="1:45" outlineLevel="1" x14ac:dyDescent="0.2">
      <c r="A39" s="233">
        <v>16</v>
      </c>
      <c r="B39" s="234" t="s">
        <v>151</v>
      </c>
      <c r="C39" s="246" t="s">
        <v>152</v>
      </c>
      <c r="D39" s="235" t="s">
        <v>99</v>
      </c>
      <c r="E39" s="236">
        <v>75.8</v>
      </c>
      <c r="F39" s="237"/>
      <c r="G39" s="238">
        <f>ROUND(E39*F39,2)</f>
        <v>0</v>
      </c>
      <c r="H39" s="222" t="s">
        <v>100</v>
      </c>
      <c r="I39" s="222" t="s">
        <v>101</v>
      </c>
      <c r="J39" s="203"/>
      <c r="K39" s="203"/>
      <c r="L39" s="203"/>
      <c r="M39" s="203"/>
      <c r="N39" s="203"/>
      <c r="O39" s="203"/>
      <c r="P39" s="203"/>
      <c r="Q39" s="203"/>
      <c r="R39" s="203" t="s">
        <v>102</v>
      </c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</row>
    <row r="40" spans="1:45" outlineLevel="1" x14ac:dyDescent="0.2">
      <c r="A40" s="220"/>
      <c r="B40" s="221"/>
      <c r="C40" s="247" t="s">
        <v>153</v>
      </c>
      <c r="D40" s="223"/>
      <c r="E40" s="224">
        <v>75.8</v>
      </c>
      <c r="F40" s="222"/>
      <c r="G40" s="222"/>
      <c r="H40" s="222"/>
      <c r="I40" s="222"/>
      <c r="J40" s="203"/>
      <c r="K40" s="203"/>
      <c r="L40" s="203"/>
      <c r="M40" s="203"/>
      <c r="N40" s="203"/>
      <c r="O40" s="203"/>
      <c r="P40" s="203"/>
      <c r="Q40" s="203"/>
      <c r="R40" s="203" t="s">
        <v>104</v>
      </c>
      <c r="S40" s="203">
        <v>0</v>
      </c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</row>
    <row r="41" spans="1:45" outlineLevel="1" x14ac:dyDescent="0.2">
      <c r="A41" s="239">
        <v>17</v>
      </c>
      <c r="B41" s="240" t="s">
        <v>154</v>
      </c>
      <c r="C41" s="248" t="s">
        <v>155</v>
      </c>
      <c r="D41" s="241" t="s">
        <v>99</v>
      </c>
      <c r="E41" s="242">
        <v>311.2</v>
      </c>
      <c r="F41" s="243"/>
      <c r="G41" s="244">
        <f>ROUND(E41*F41,2)</f>
        <v>0</v>
      </c>
      <c r="H41" s="222" t="s">
        <v>100</v>
      </c>
      <c r="I41" s="222" t="s">
        <v>111</v>
      </c>
      <c r="J41" s="203"/>
      <c r="K41" s="203"/>
      <c r="L41" s="203"/>
      <c r="M41" s="203"/>
      <c r="N41" s="203"/>
      <c r="O41" s="203"/>
      <c r="P41" s="203"/>
      <c r="Q41" s="203"/>
      <c r="R41" s="203" t="s">
        <v>102</v>
      </c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</row>
    <row r="42" spans="1:45" outlineLevel="1" x14ac:dyDescent="0.2">
      <c r="A42" s="239">
        <v>18</v>
      </c>
      <c r="B42" s="240" t="s">
        <v>156</v>
      </c>
      <c r="C42" s="248" t="s">
        <v>157</v>
      </c>
      <c r="D42" s="241" t="s">
        <v>99</v>
      </c>
      <c r="E42" s="242">
        <v>311.2</v>
      </c>
      <c r="F42" s="243"/>
      <c r="G42" s="244">
        <f>ROUND(E42*F42,2)</f>
        <v>0</v>
      </c>
      <c r="H42" s="222" t="s">
        <v>100</v>
      </c>
      <c r="I42" s="222" t="s">
        <v>111</v>
      </c>
      <c r="J42" s="203"/>
      <c r="K42" s="203"/>
      <c r="L42" s="203"/>
      <c r="M42" s="203"/>
      <c r="N42" s="203"/>
      <c r="O42" s="203"/>
      <c r="P42" s="203"/>
      <c r="Q42" s="203"/>
      <c r="R42" s="203" t="s">
        <v>102</v>
      </c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</row>
    <row r="43" spans="1:45" outlineLevel="1" x14ac:dyDescent="0.2">
      <c r="A43" s="233">
        <v>19</v>
      </c>
      <c r="B43" s="234" t="s">
        <v>158</v>
      </c>
      <c r="C43" s="246" t="s">
        <v>159</v>
      </c>
      <c r="D43" s="235" t="s">
        <v>99</v>
      </c>
      <c r="E43" s="236">
        <v>10.4</v>
      </c>
      <c r="F43" s="237"/>
      <c r="G43" s="238">
        <f>ROUND(E43*F43,2)</f>
        <v>0</v>
      </c>
      <c r="H43" s="222" t="s">
        <v>100</v>
      </c>
      <c r="I43" s="222" t="s">
        <v>101</v>
      </c>
      <c r="J43" s="203"/>
      <c r="K43" s="203"/>
      <c r="L43" s="203"/>
      <c r="M43" s="203"/>
      <c r="N43" s="203"/>
      <c r="O43" s="203"/>
      <c r="P43" s="203"/>
      <c r="Q43" s="203"/>
      <c r="R43" s="203" t="s">
        <v>102</v>
      </c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</row>
    <row r="44" spans="1:45" outlineLevel="1" x14ac:dyDescent="0.2">
      <c r="A44" s="220"/>
      <c r="B44" s="221"/>
      <c r="C44" s="247" t="s">
        <v>160</v>
      </c>
      <c r="D44" s="223"/>
      <c r="E44" s="224"/>
      <c r="F44" s="222"/>
      <c r="G44" s="222"/>
      <c r="H44" s="222"/>
      <c r="I44" s="222"/>
      <c r="J44" s="203"/>
      <c r="K44" s="203"/>
      <c r="L44" s="203"/>
      <c r="M44" s="203"/>
      <c r="N44" s="203"/>
      <c r="O44" s="203"/>
      <c r="P44" s="203"/>
      <c r="Q44" s="203"/>
      <c r="R44" s="203" t="s">
        <v>104</v>
      </c>
      <c r="S44" s="203">
        <v>0</v>
      </c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</row>
    <row r="45" spans="1:45" outlineLevel="1" x14ac:dyDescent="0.2">
      <c r="A45" s="220"/>
      <c r="B45" s="221"/>
      <c r="C45" s="247" t="s">
        <v>161</v>
      </c>
      <c r="D45" s="223"/>
      <c r="E45" s="224">
        <v>4.8</v>
      </c>
      <c r="F45" s="222"/>
      <c r="G45" s="222"/>
      <c r="H45" s="222"/>
      <c r="I45" s="222"/>
      <c r="J45" s="203"/>
      <c r="K45" s="203"/>
      <c r="L45" s="203"/>
      <c r="M45" s="203"/>
      <c r="N45" s="203"/>
      <c r="O45" s="203"/>
      <c r="P45" s="203"/>
      <c r="Q45" s="203"/>
      <c r="R45" s="203" t="s">
        <v>104</v>
      </c>
      <c r="S45" s="203">
        <v>0</v>
      </c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</row>
    <row r="46" spans="1:45" outlineLevel="1" x14ac:dyDescent="0.2">
      <c r="A46" s="220"/>
      <c r="B46" s="221"/>
      <c r="C46" s="247" t="s">
        <v>162</v>
      </c>
      <c r="D46" s="223"/>
      <c r="E46" s="224">
        <v>5.6</v>
      </c>
      <c r="F46" s="222"/>
      <c r="G46" s="222"/>
      <c r="H46" s="222"/>
      <c r="I46" s="222"/>
      <c r="J46" s="203"/>
      <c r="K46" s="203"/>
      <c r="L46" s="203"/>
      <c r="M46" s="203"/>
      <c r="N46" s="203"/>
      <c r="O46" s="203"/>
      <c r="P46" s="203"/>
      <c r="Q46" s="203"/>
      <c r="R46" s="203" t="s">
        <v>104</v>
      </c>
      <c r="S46" s="203">
        <v>0</v>
      </c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</row>
    <row r="47" spans="1:45" outlineLevel="1" x14ac:dyDescent="0.2">
      <c r="A47" s="233">
        <v>20</v>
      </c>
      <c r="B47" s="234" t="s">
        <v>163</v>
      </c>
      <c r="C47" s="246" t="s">
        <v>164</v>
      </c>
      <c r="D47" s="235" t="s">
        <v>165</v>
      </c>
      <c r="E47" s="236">
        <v>22</v>
      </c>
      <c r="F47" s="237"/>
      <c r="G47" s="238">
        <f>ROUND(E47*F47,2)</f>
        <v>0</v>
      </c>
      <c r="H47" s="222" t="s">
        <v>100</v>
      </c>
      <c r="I47" s="222" t="s">
        <v>111</v>
      </c>
      <c r="J47" s="203"/>
      <c r="K47" s="203"/>
      <c r="L47" s="203"/>
      <c r="M47" s="203"/>
      <c r="N47" s="203"/>
      <c r="O47" s="203"/>
      <c r="P47" s="203"/>
      <c r="Q47" s="203"/>
      <c r="R47" s="203" t="s">
        <v>102</v>
      </c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</row>
    <row r="48" spans="1:45" outlineLevel="1" x14ac:dyDescent="0.2">
      <c r="A48" s="220"/>
      <c r="B48" s="221"/>
      <c r="C48" s="247" t="s">
        <v>160</v>
      </c>
      <c r="D48" s="223"/>
      <c r="E48" s="224"/>
      <c r="F48" s="222"/>
      <c r="G48" s="222"/>
      <c r="H48" s="222"/>
      <c r="I48" s="222"/>
      <c r="J48" s="203"/>
      <c r="K48" s="203"/>
      <c r="L48" s="203"/>
      <c r="M48" s="203"/>
      <c r="N48" s="203"/>
      <c r="O48" s="203"/>
      <c r="P48" s="203"/>
      <c r="Q48" s="203"/>
      <c r="R48" s="203" t="s">
        <v>104</v>
      </c>
      <c r="S48" s="203">
        <v>0</v>
      </c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</row>
    <row r="49" spans="1:45" outlineLevel="1" x14ac:dyDescent="0.2">
      <c r="A49" s="220"/>
      <c r="B49" s="221"/>
      <c r="C49" s="247" t="s">
        <v>166</v>
      </c>
      <c r="D49" s="223"/>
      <c r="E49" s="224">
        <v>10</v>
      </c>
      <c r="F49" s="222"/>
      <c r="G49" s="222"/>
      <c r="H49" s="222"/>
      <c r="I49" s="222"/>
      <c r="J49" s="203"/>
      <c r="K49" s="203"/>
      <c r="L49" s="203"/>
      <c r="M49" s="203"/>
      <c r="N49" s="203"/>
      <c r="O49" s="203"/>
      <c r="P49" s="203"/>
      <c r="Q49" s="203"/>
      <c r="R49" s="203" t="s">
        <v>104</v>
      </c>
      <c r="S49" s="203">
        <v>0</v>
      </c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</row>
    <row r="50" spans="1:45" outlineLevel="1" x14ac:dyDescent="0.2">
      <c r="A50" s="220"/>
      <c r="B50" s="221"/>
      <c r="C50" s="247" t="s">
        <v>167</v>
      </c>
      <c r="D50" s="223"/>
      <c r="E50" s="224">
        <v>12</v>
      </c>
      <c r="F50" s="222"/>
      <c r="G50" s="222"/>
      <c r="H50" s="222"/>
      <c r="I50" s="222"/>
      <c r="J50" s="203"/>
      <c r="K50" s="203"/>
      <c r="L50" s="203"/>
      <c r="M50" s="203"/>
      <c r="N50" s="203"/>
      <c r="O50" s="203"/>
      <c r="P50" s="203"/>
      <c r="Q50" s="203"/>
      <c r="R50" s="203" t="s">
        <v>104</v>
      </c>
      <c r="S50" s="203">
        <v>0</v>
      </c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</row>
    <row r="51" spans="1:45" ht="22.5" outlineLevel="1" x14ac:dyDescent="0.2">
      <c r="A51" s="233">
        <v>21</v>
      </c>
      <c r="B51" s="234" t="s">
        <v>168</v>
      </c>
      <c r="C51" s="246" t="s">
        <v>169</v>
      </c>
      <c r="D51" s="235" t="s">
        <v>99</v>
      </c>
      <c r="E51" s="236">
        <v>11.44</v>
      </c>
      <c r="F51" s="237"/>
      <c r="G51" s="238">
        <f>ROUND(E51*F51,2)</f>
        <v>0</v>
      </c>
      <c r="H51" s="222" t="s">
        <v>100</v>
      </c>
      <c r="I51" s="222" t="s">
        <v>138</v>
      </c>
      <c r="J51" s="203"/>
      <c r="K51" s="203"/>
      <c r="L51" s="203"/>
      <c r="M51" s="203"/>
      <c r="N51" s="203"/>
      <c r="O51" s="203"/>
      <c r="P51" s="203"/>
      <c r="Q51" s="203"/>
      <c r="R51" s="203" t="s">
        <v>139</v>
      </c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</row>
    <row r="52" spans="1:45" outlineLevel="1" x14ac:dyDescent="0.2">
      <c r="A52" s="220"/>
      <c r="B52" s="221"/>
      <c r="C52" s="247" t="s">
        <v>170</v>
      </c>
      <c r="D52" s="223"/>
      <c r="E52" s="224">
        <v>11.44</v>
      </c>
      <c r="F52" s="222"/>
      <c r="G52" s="222"/>
      <c r="H52" s="222"/>
      <c r="I52" s="222"/>
      <c r="J52" s="203"/>
      <c r="K52" s="203"/>
      <c r="L52" s="203"/>
      <c r="M52" s="203"/>
      <c r="N52" s="203"/>
      <c r="O52" s="203"/>
      <c r="P52" s="203"/>
      <c r="Q52" s="203"/>
      <c r="R52" s="203" t="s">
        <v>104</v>
      </c>
      <c r="S52" s="203">
        <v>0</v>
      </c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</row>
    <row r="53" spans="1:45" x14ac:dyDescent="0.2">
      <c r="A53" s="226" t="s">
        <v>95</v>
      </c>
      <c r="B53" s="227" t="s">
        <v>58</v>
      </c>
      <c r="C53" s="245" t="s">
        <v>68</v>
      </c>
      <c r="D53" s="228"/>
      <c r="E53" s="229"/>
      <c r="F53" s="230"/>
      <c r="G53" s="231">
        <f>SUMIF(R54:R56,"&lt;&gt;NOR",G54:G56)</f>
        <v>0</v>
      </c>
      <c r="H53" s="225"/>
      <c r="I53" s="225"/>
      <c r="R53" t="s">
        <v>96</v>
      </c>
    </row>
    <row r="54" spans="1:45" outlineLevel="1" x14ac:dyDescent="0.2">
      <c r="A54" s="233">
        <v>22</v>
      </c>
      <c r="B54" s="234" t="s">
        <v>171</v>
      </c>
      <c r="C54" s="246" t="s">
        <v>172</v>
      </c>
      <c r="D54" s="235" t="s">
        <v>173</v>
      </c>
      <c r="E54" s="236">
        <v>2</v>
      </c>
      <c r="F54" s="237"/>
      <c r="G54" s="238">
        <f>ROUND(E54*F54,2)</f>
        <v>0</v>
      </c>
      <c r="H54" s="222" t="s">
        <v>100</v>
      </c>
      <c r="I54" s="222" t="s">
        <v>101</v>
      </c>
      <c r="J54" s="203"/>
      <c r="K54" s="203"/>
      <c r="L54" s="203"/>
      <c r="M54" s="203"/>
      <c r="N54" s="203"/>
      <c r="O54" s="203"/>
      <c r="P54" s="203"/>
      <c r="Q54" s="203"/>
      <c r="R54" s="203" t="s">
        <v>102</v>
      </c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203"/>
      <c r="AM54" s="203"/>
      <c r="AN54" s="203"/>
      <c r="AO54" s="203"/>
      <c r="AP54" s="203"/>
      <c r="AQ54" s="203"/>
      <c r="AR54" s="203"/>
      <c r="AS54" s="203"/>
    </row>
    <row r="55" spans="1:45" outlineLevel="1" x14ac:dyDescent="0.2">
      <c r="A55" s="220"/>
      <c r="B55" s="221"/>
      <c r="C55" s="247" t="s">
        <v>174</v>
      </c>
      <c r="D55" s="223"/>
      <c r="E55" s="224">
        <v>2</v>
      </c>
      <c r="F55" s="222"/>
      <c r="G55" s="222"/>
      <c r="H55" s="222"/>
      <c r="I55" s="222"/>
      <c r="J55" s="203"/>
      <c r="K55" s="203"/>
      <c r="L55" s="203"/>
      <c r="M55" s="203"/>
      <c r="N55" s="203"/>
      <c r="O55" s="203"/>
      <c r="P55" s="203"/>
      <c r="Q55" s="203"/>
      <c r="R55" s="203" t="s">
        <v>104</v>
      </c>
      <c r="S55" s="203">
        <v>0</v>
      </c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</row>
    <row r="56" spans="1:45" ht="22.5" outlineLevel="1" x14ac:dyDescent="0.2">
      <c r="A56" s="239">
        <v>23</v>
      </c>
      <c r="B56" s="240" t="s">
        <v>175</v>
      </c>
      <c r="C56" s="248" t="s">
        <v>176</v>
      </c>
      <c r="D56" s="241" t="s">
        <v>177</v>
      </c>
      <c r="E56" s="242">
        <v>1</v>
      </c>
      <c r="F56" s="243"/>
      <c r="G56" s="244">
        <f>ROUND(E56*F56,2)</f>
        <v>0</v>
      </c>
      <c r="H56" s="222" t="s">
        <v>178</v>
      </c>
      <c r="I56" s="222" t="s">
        <v>111</v>
      </c>
      <c r="J56" s="203"/>
      <c r="K56" s="203"/>
      <c r="L56" s="203"/>
      <c r="M56" s="203"/>
      <c r="N56" s="203"/>
      <c r="O56" s="203"/>
      <c r="P56" s="203"/>
      <c r="Q56" s="203"/>
      <c r="R56" s="203" t="s">
        <v>102</v>
      </c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</row>
    <row r="57" spans="1:45" x14ac:dyDescent="0.2">
      <c r="A57" s="226" t="s">
        <v>95</v>
      </c>
      <c r="B57" s="227" t="s">
        <v>69</v>
      </c>
      <c r="C57" s="245" t="s">
        <v>70</v>
      </c>
      <c r="D57" s="228"/>
      <c r="E57" s="229"/>
      <c r="F57" s="230"/>
      <c r="G57" s="231">
        <f>SUMIF(R58:R89,"&lt;&gt;NOR",G58:G89)</f>
        <v>0</v>
      </c>
      <c r="H57" s="225"/>
      <c r="I57" s="225"/>
      <c r="R57" t="s">
        <v>96</v>
      </c>
    </row>
    <row r="58" spans="1:45" outlineLevel="1" x14ac:dyDescent="0.2">
      <c r="A58" s="233">
        <v>24</v>
      </c>
      <c r="B58" s="234" t="s">
        <v>179</v>
      </c>
      <c r="C58" s="246" t="s">
        <v>180</v>
      </c>
      <c r="D58" s="235" t="s">
        <v>173</v>
      </c>
      <c r="E58" s="236">
        <v>2</v>
      </c>
      <c r="F58" s="237"/>
      <c r="G58" s="238">
        <f>ROUND(E58*F58,2)</f>
        <v>0</v>
      </c>
      <c r="H58" s="222" t="s">
        <v>100</v>
      </c>
      <c r="I58" s="222" t="s">
        <v>111</v>
      </c>
      <c r="J58" s="203"/>
      <c r="K58" s="203"/>
      <c r="L58" s="203"/>
      <c r="M58" s="203"/>
      <c r="N58" s="203"/>
      <c r="O58" s="203"/>
      <c r="P58" s="203"/>
      <c r="Q58" s="203"/>
      <c r="R58" s="203" t="s">
        <v>102</v>
      </c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3"/>
      <c r="AK58" s="203"/>
      <c r="AL58" s="203"/>
      <c r="AM58" s="203"/>
      <c r="AN58" s="203"/>
      <c r="AO58" s="203"/>
      <c r="AP58" s="203"/>
      <c r="AQ58" s="203"/>
      <c r="AR58" s="203"/>
      <c r="AS58" s="203"/>
    </row>
    <row r="59" spans="1:45" outlineLevel="1" x14ac:dyDescent="0.2">
      <c r="A59" s="220"/>
      <c r="B59" s="221"/>
      <c r="C59" s="247" t="s">
        <v>181</v>
      </c>
      <c r="D59" s="223"/>
      <c r="E59" s="224"/>
      <c r="F59" s="222"/>
      <c r="G59" s="222"/>
      <c r="H59" s="222"/>
      <c r="I59" s="222"/>
      <c r="J59" s="203"/>
      <c r="K59" s="203"/>
      <c r="L59" s="203"/>
      <c r="M59" s="203"/>
      <c r="N59" s="203"/>
      <c r="O59" s="203"/>
      <c r="P59" s="203"/>
      <c r="Q59" s="203"/>
      <c r="R59" s="203" t="s">
        <v>104</v>
      </c>
      <c r="S59" s="203">
        <v>0</v>
      </c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  <c r="AO59" s="203"/>
      <c r="AP59" s="203"/>
      <c r="AQ59" s="203"/>
      <c r="AR59" s="203"/>
      <c r="AS59" s="203"/>
    </row>
    <row r="60" spans="1:45" outlineLevel="1" x14ac:dyDescent="0.2">
      <c r="A60" s="220"/>
      <c r="B60" s="221"/>
      <c r="C60" s="247" t="s">
        <v>182</v>
      </c>
      <c r="D60" s="223"/>
      <c r="E60" s="224">
        <v>1</v>
      </c>
      <c r="F60" s="222"/>
      <c r="G60" s="222"/>
      <c r="H60" s="222"/>
      <c r="I60" s="222"/>
      <c r="J60" s="203"/>
      <c r="K60" s="203"/>
      <c r="L60" s="203"/>
      <c r="M60" s="203"/>
      <c r="N60" s="203"/>
      <c r="O60" s="203"/>
      <c r="P60" s="203"/>
      <c r="Q60" s="203"/>
      <c r="R60" s="203" t="s">
        <v>104</v>
      </c>
      <c r="S60" s="203">
        <v>0</v>
      </c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</row>
    <row r="61" spans="1:45" outlineLevel="1" x14ac:dyDescent="0.2">
      <c r="A61" s="220"/>
      <c r="B61" s="221"/>
      <c r="C61" s="247" t="s">
        <v>183</v>
      </c>
      <c r="D61" s="223"/>
      <c r="E61" s="224">
        <v>1</v>
      </c>
      <c r="F61" s="222"/>
      <c r="G61" s="222"/>
      <c r="H61" s="222"/>
      <c r="I61" s="222"/>
      <c r="J61" s="203"/>
      <c r="K61" s="203"/>
      <c r="L61" s="203"/>
      <c r="M61" s="203"/>
      <c r="N61" s="203"/>
      <c r="O61" s="203"/>
      <c r="P61" s="203"/>
      <c r="Q61" s="203"/>
      <c r="R61" s="203" t="s">
        <v>104</v>
      </c>
      <c r="S61" s="203">
        <v>0</v>
      </c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  <c r="AO61" s="203"/>
      <c r="AP61" s="203"/>
      <c r="AQ61" s="203"/>
      <c r="AR61" s="203"/>
      <c r="AS61" s="203"/>
    </row>
    <row r="62" spans="1:45" outlineLevel="1" x14ac:dyDescent="0.2">
      <c r="A62" s="239">
        <v>25</v>
      </c>
      <c r="B62" s="240" t="s">
        <v>184</v>
      </c>
      <c r="C62" s="258" t="s">
        <v>185</v>
      </c>
      <c r="D62" s="241" t="s">
        <v>173</v>
      </c>
      <c r="E62" s="242">
        <v>2</v>
      </c>
      <c r="F62" s="243"/>
      <c r="G62" s="244">
        <f>ROUND(E62*F62,2)</f>
        <v>0</v>
      </c>
      <c r="H62" s="222" t="s">
        <v>100</v>
      </c>
      <c r="I62" s="222" t="s">
        <v>111</v>
      </c>
      <c r="J62" s="203"/>
      <c r="K62" s="203"/>
      <c r="L62" s="203"/>
      <c r="M62" s="203"/>
      <c r="N62" s="203"/>
      <c r="O62" s="203"/>
      <c r="P62" s="203"/>
      <c r="Q62" s="203"/>
      <c r="R62" s="203" t="s">
        <v>102</v>
      </c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</row>
    <row r="63" spans="1:45" outlineLevel="1" x14ac:dyDescent="0.2">
      <c r="A63" s="233">
        <v>26</v>
      </c>
      <c r="B63" s="234" t="s">
        <v>186</v>
      </c>
      <c r="C63" s="246" t="s">
        <v>187</v>
      </c>
      <c r="D63" s="235" t="s">
        <v>99</v>
      </c>
      <c r="E63" s="236">
        <v>10</v>
      </c>
      <c r="F63" s="237"/>
      <c r="G63" s="238">
        <f>ROUND(E63*F63,2)</f>
        <v>0</v>
      </c>
      <c r="H63" s="222" t="s">
        <v>100</v>
      </c>
      <c r="I63" s="222" t="s">
        <v>111</v>
      </c>
      <c r="J63" s="203"/>
      <c r="K63" s="203"/>
      <c r="L63" s="203"/>
      <c r="M63" s="203"/>
      <c r="N63" s="203"/>
      <c r="O63" s="203"/>
      <c r="P63" s="203"/>
      <c r="Q63" s="203"/>
      <c r="R63" s="203" t="s">
        <v>102</v>
      </c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203"/>
      <c r="AJ63" s="203"/>
      <c r="AK63" s="203"/>
      <c r="AL63" s="203"/>
      <c r="AM63" s="203"/>
      <c r="AN63" s="203"/>
      <c r="AO63" s="203"/>
      <c r="AP63" s="203"/>
      <c r="AQ63" s="203"/>
      <c r="AR63" s="203"/>
      <c r="AS63" s="203"/>
    </row>
    <row r="64" spans="1:45" outlineLevel="1" x14ac:dyDescent="0.2">
      <c r="A64" s="220"/>
      <c r="B64" s="221"/>
      <c r="C64" s="247" t="s">
        <v>181</v>
      </c>
      <c r="D64" s="223"/>
      <c r="E64" s="224"/>
      <c r="F64" s="222"/>
      <c r="G64" s="222"/>
      <c r="H64" s="222"/>
      <c r="I64" s="222"/>
      <c r="J64" s="203"/>
      <c r="K64" s="203"/>
      <c r="L64" s="203"/>
      <c r="M64" s="203"/>
      <c r="N64" s="203"/>
      <c r="O64" s="203"/>
      <c r="P64" s="203"/>
      <c r="Q64" s="203"/>
      <c r="R64" s="203" t="s">
        <v>104</v>
      </c>
      <c r="S64" s="203">
        <v>0</v>
      </c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</row>
    <row r="65" spans="1:45" outlineLevel="1" x14ac:dyDescent="0.2">
      <c r="A65" s="220"/>
      <c r="B65" s="221"/>
      <c r="C65" s="247" t="s">
        <v>188</v>
      </c>
      <c r="D65" s="223"/>
      <c r="E65" s="224">
        <v>2</v>
      </c>
      <c r="F65" s="222"/>
      <c r="G65" s="222"/>
      <c r="H65" s="222"/>
      <c r="I65" s="222"/>
      <c r="J65" s="203"/>
      <c r="K65" s="203"/>
      <c r="L65" s="203"/>
      <c r="M65" s="203"/>
      <c r="N65" s="203"/>
      <c r="O65" s="203"/>
      <c r="P65" s="203"/>
      <c r="Q65" s="203"/>
      <c r="R65" s="203" t="s">
        <v>104</v>
      </c>
      <c r="S65" s="203">
        <v>0</v>
      </c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</row>
    <row r="66" spans="1:45" outlineLevel="1" x14ac:dyDescent="0.2">
      <c r="A66" s="220"/>
      <c r="B66" s="221"/>
      <c r="C66" s="247" t="s">
        <v>189</v>
      </c>
      <c r="D66" s="223"/>
      <c r="E66" s="224">
        <v>1</v>
      </c>
      <c r="F66" s="222"/>
      <c r="G66" s="222"/>
      <c r="H66" s="222"/>
      <c r="I66" s="222"/>
      <c r="J66" s="203"/>
      <c r="K66" s="203"/>
      <c r="L66" s="203"/>
      <c r="M66" s="203"/>
      <c r="N66" s="203"/>
      <c r="O66" s="203"/>
      <c r="P66" s="203"/>
      <c r="Q66" s="203"/>
      <c r="R66" s="203" t="s">
        <v>104</v>
      </c>
      <c r="S66" s="203">
        <v>0</v>
      </c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</row>
    <row r="67" spans="1:45" outlineLevel="1" x14ac:dyDescent="0.2">
      <c r="A67" s="220"/>
      <c r="B67" s="221"/>
      <c r="C67" s="247" t="s">
        <v>190</v>
      </c>
      <c r="D67" s="223"/>
      <c r="E67" s="224">
        <v>1</v>
      </c>
      <c r="F67" s="222"/>
      <c r="G67" s="222"/>
      <c r="H67" s="222"/>
      <c r="I67" s="222"/>
      <c r="J67" s="203"/>
      <c r="K67" s="203"/>
      <c r="L67" s="203"/>
      <c r="M67" s="203"/>
      <c r="N67" s="203"/>
      <c r="O67" s="203"/>
      <c r="P67" s="203"/>
      <c r="Q67" s="203"/>
      <c r="R67" s="203" t="s">
        <v>104</v>
      </c>
      <c r="S67" s="203">
        <v>0</v>
      </c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203"/>
      <c r="AP67" s="203"/>
      <c r="AQ67" s="203"/>
      <c r="AR67" s="203"/>
      <c r="AS67" s="203"/>
    </row>
    <row r="68" spans="1:45" outlineLevel="1" x14ac:dyDescent="0.2">
      <c r="A68" s="220"/>
      <c r="B68" s="221"/>
      <c r="C68" s="247" t="s">
        <v>191</v>
      </c>
      <c r="D68" s="223"/>
      <c r="E68" s="224"/>
      <c r="F68" s="222"/>
      <c r="G68" s="222"/>
      <c r="H68" s="222"/>
      <c r="I68" s="222"/>
      <c r="J68" s="203"/>
      <c r="K68" s="203"/>
      <c r="L68" s="203"/>
      <c r="M68" s="203"/>
      <c r="N68" s="203"/>
      <c r="O68" s="203"/>
      <c r="P68" s="203"/>
      <c r="Q68" s="203"/>
      <c r="R68" s="203" t="s">
        <v>104</v>
      </c>
      <c r="S68" s="203">
        <v>0</v>
      </c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</row>
    <row r="69" spans="1:45" outlineLevel="1" x14ac:dyDescent="0.2">
      <c r="A69" s="220"/>
      <c r="B69" s="221"/>
      <c r="C69" s="247" t="s">
        <v>192</v>
      </c>
      <c r="D69" s="223"/>
      <c r="E69" s="224">
        <v>1</v>
      </c>
      <c r="F69" s="222"/>
      <c r="G69" s="222"/>
      <c r="H69" s="222"/>
      <c r="I69" s="222"/>
      <c r="J69" s="203"/>
      <c r="K69" s="203"/>
      <c r="L69" s="203"/>
      <c r="M69" s="203"/>
      <c r="N69" s="203"/>
      <c r="O69" s="203"/>
      <c r="P69" s="203"/>
      <c r="Q69" s="203"/>
      <c r="R69" s="203" t="s">
        <v>104</v>
      </c>
      <c r="S69" s="203">
        <v>0</v>
      </c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</row>
    <row r="70" spans="1:45" outlineLevel="1" x14ac:dyDescent="0.2">
      <c r="A70" s="220"/>
      <c r="B70" s="221"/>
      <c r="C70" s="247" t="s">
        <v>193</v>
      </c>
      <c r="D70" s="223"/>
      <c r="E70" s="224">
        <v>2</v>
      </c>
      <c r="F70" s="222"/>
      <c r="G70" s="222"/>
      <c r="H70" s="222"/>
      <c r="I70" s="222"/>
      <c r="J70" s="203"/>
      <c r="K70" s="203"/>
      <c r="L70" s="203"/>
      <c r="M70" s="203"/>
      <c r="N70" s="203"/>
      <c r="O70" s="203"/>
      <c r="P70" s="203"/>
      <c r="Q70" s="203"/>
      <c r="R70" s="203" t="s">
        <v>104</v>
      </c>
      <c r="S70" s="203">
        <v>0</v>
      </c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</row>
    <row r="71" spans="1:45" outlineLevel="1" x14ac:dyDescent="0.2">
      <c r="A71" s="220"/>
      <c r="B71" s="221"/>
      <c r="C71" s="247" t="s">
        <v>191</v>
      </c>
      <c r="D71" s="223"/>
      <c r="E71" s="224"/>
      <c r="F71" s="222"/>
      <c r="G71" s="222"/>
      <c r="H71" s="222"/>
      <c r="I71" s="222"/>
      <c r="J71" s="203"/>
      <c r="K71" s="203"/>
      <c r="L71" s="203"/>
      <c r="M71" s="203"/>
      <c r="N71" s="203"/>
      <c r="O71" s="203"/>
      <c r="P71" s="203"/>
      <c r="Q71" s="203"/>
      <c r="R71" s="203" t="s">
        <v>104</v>
      </c>
      <c r="S71" s="203">
        <v>0</v>
      </c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3"/>
      <c r="AS71" s="203"/>
    </row>
    <row r="72" spans="1:45" outlineLevel="1" x14ac:dyDescent="0.2">
      <c r="A72" s="220"/>
      <c r="B72" s="221"/>
      <c r="C72" s="247" t="s">
        <v>194</v>
      </c>
      <c r="D72" s="223"/>
      <c r="E72" s="224">
        <v>1</v>
      </c>
      <c r="F72" s="222"/>
      <c r="G72" s="222"/>
      <c r="H72" s="222"/>
      <c r="I72" s="222"/>
      <c r="J72" s="203"/>
      <c r="K72" s="203"/>
      <c r="L72" s="203"/>
      <c r="M72" s="203"/>
      <c r="N72" s="203"/>
      <c r="O72" s="203"/>
      <c r="P72" s="203"/>
      <c r="Q72" s="203"/>
      <c r="R72" s="203" t="s">
        <v>104</v>
      </c>
      <c r="S72" s="203">
        <v>0</v>
      </c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  <c r="AS72" s="203"/>
    </row>
    <row r="73" spans="1:45" outlineLevel="1" x14ac:dyDescent="0.2">
      <c r="A73" s="220"/>
      <c r="B73" s="221"/>
      <c r="C73" s="247" t="s">
        <v>195</v>
      </c>
      <c r="D73" s="223"/>
      <c r="E73" s="224">
        <v>2</v>
      </c>
      <c r="F73" s="222"/>
      <c r="G73" s="222"/>
      <c r="H73" s="222"/>
      <c r="I73" s="222"/>
      <c r="J73" s="203"/>
      <c r="K73" s="203"/>
      <c r="L73" s="203"/>
      <c r="M73" s="203"/>
      <c r="N73" s="203"/>
      <c r="O73" s="203"/>
      <c r="P73" s="203"/>
      <c r="Q73" s="203"/>
      <c r="R73" s="203" t="s">
        <v>104</v>
      </c>
      <c r="S73" s="203">
        <v>0</v>
      </c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203"/>
      <c r="AN73" s="203"/>
      <c r="AO73" s="203"/>
      <c r="AP73" s="203"/>
      <c r="AQ73" s="203"/>
      <c r="AR73" s="203"/>
      <c r="AS73" s="203"/>
    </row>
    <row r="74" spans="1:45" outlineLevel="1" x14ac:dyDescent="0.2">
      <c r="A74" s="239">
        <v>27</v>
      </c>
      <c r="B74" s="240" t="s">
        <v>196</v>
      </c>
      <c r="C74" s="248" t="s">
        <v>197</v>
      </c>
      <c r="D74" s="241" t="s">
        <v>99</v>
      </c>
      <c r="E74" s="242">
        <v>10</v>
      </c>
      <c r="F74" s="243"/>
      <c r="G74" s="244">
        <f>ROUND(E74*F74,2)</f>
        <v>0</v>
      </c>
      <c r="H74" s="222" t="s">
        <v>100</v>
      </c>
      <c r="I74" s="222" t="s">
        <v>111</v>
      </c>
      <c r="J74" s="203"/>
      <c r="K74" s="203"/>
      <c r="L74" s="203"/>
      <c r="M74" s="203"/>
      <c r="N74" s="203"/>
      <c r="O74" s="203"/>
      <c r="P74" s="203"/>
      <c r="Q74" s="203"/>
      <c r="R74" s="203" t="s">
        <v>102</v>
      </c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  <c r="AO74" s="203"/>
      <c r="AP74" s="203"/>
      <c r="AQ74" s="203"/>
      <c r="AR74" s="203"/>
      <c r="AS74" s="203"/>
    </row>
    <row r="75" spans="1:45" outlineLevel="1" x14ac:dyDescent="0.2">
      <c r="A75" s="233">
        <v>28</v>
      </c>
      <c r="B75" s="234" t="s">
        <v>198</v>
      </c>
      <c r="C75" s="259" t="s">
        <v>199</v>
      </c>
      <c r="D75" s="235" t="s">
        <v>165</v>
      </c>
      <c r="E75" s="236">
        <v>27.6</v>
      </c>
      <c r="F75" s="237"/>
      <c r="G75" s="238">
        <f>ROUND(E75*F75,2)</f>
        <v>0</v>
      </c>
      <c r="H75" s="222" t="s">
        <v>100</v>
      </c>
      <c r="I75" s="222" t="s">
        <v>111</v>
      </c>
      <c r="J75" s="203"/>
      <c r="K75" s="203"/>
      <c r="L75" s="203"/>
      <c r="M75" s="203"/>
      <c r="N75" s="203"/>
      <c r="O75" s="203"/>
      <c r="P75" s="203"/>
      <c r="Q75" s="203"/>
      <c r="R75" s="203" t="s">
        <v>102</v>
      </c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203"/>
      <c r="AM75" s="203"/>
      <c r="AN75" s="203"/>
      <c r="AO75" s="203"/>
      <c r="AP75" s="203"/>
      <c r="AQ75" s="203"/>
      <c r="AR75" s="203"/>
      <c r="AS75" s="203"/>
    </row>
    <row r="76" spans="1:45" outlineLevel="1" x14ac:dyDescent="0.2">
      <c r="A76" s="220"/>
      <c r="B76" s="221"/>
      <c r="C76" s="247" t="s">
        <v>160</v>
      </c>
      <c r="D76" s="223"/>
      <c r="E76" s="224"/>
      <c r="F76" s="222"/>
      <c r="G76" s="222"/>
      <c r="H76" s="222"/>
      <c r="I76" s="222"/>
      <c r="J76" s="203"/>
      <c r="K76" s="203"/>
      <c r="L76" s="203"/>
      <c r="M76" s="203"/>
      <c r="N76" s="203"/>
      <c r="O76" s="203"/>
      <c r="P76" s="203"/>
      <c r="Q76" s="203"/>
      <c r="R76" s="203" t="s">
        <v>104</v>
      </c>
      <c r="S76" s="203">
        <v>0</v>
      </c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203"/>
      <c r="AR76" s="203"/>
      <c r="AS76" s="203"/>
    </row>
    <row r="77" spans="1:45" outlineLevel="1" x14ac:dyDescent="0.2">
      <c r="A77" s="220"/>
      <c r="B77" s="221"/>
      <c r="C77" s="247" t="s">
        <v>200</v>
      </c>
      <c r="D77" s="223"/>
      <c r="E77" s="224">
        <v>12.8</v>
      </c>
      <c r="F77" s="222"/>
      <c r="G77" s="222"/>
      <c r="H77" s="222"/>
      <c r="I77" s="222"/>
      <c r="J77" s="203"/>
      <c r="K77" s="203"/>
      <c r="L77" s="203"/>
      <c r="M77" s="203"/>
      <c r="N77" s="203"/>
      <c r="O77" s="203"/>
      <c r="P77" s="203"/>
      <c r="Q77" s="203"/>
      <c r="R77" s="203" t="s">
        <v>104</v>
      </c>
      <c r="S77" s="203">
        <v>0</v>
      </c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3"/>
      <c r="AK77" s="203"/>
      <c r="AL77" s="203"/>
      <c r="AM77" s="203"/>
      <c r="AN77" s="203"/>
      <c r="AO77" s="203"/>
      <c r="AP77" s="203"/>
      <c r="AQ77" s="203"/>
      <c r="AR77" s="203"/>
      <c r="AS77" s="203"/>
    </row>
    <row r="78" spans="1:45" outlineLevel="1" x14ac:dyDescent="0.2">
      <c r="A78" s="220"/>
      <c r="B78" s="221"/>
      <c r="C78" s="247" t="s">
        <v>201</v>
      </c>
      <c r="D78" s="223"/>
      <c r="E78" s="224">
        <v>14.8</v>
      </c>
      <c r="F78" s="222"/>
      <c r="G78" s="222"/>
      <c r="H78" s="222"/>
      <c r="I78" s="222"/>
      <c r="J78" s="203"/>
      <c r="K78" s="203"/>
      <c r="L78" s="203"/>
      <c r="M78" s="203"/>
      <c r="N78" s="203"/>
      <c r="O78" s="203"/>
      <c r="P78" s="203"/>
      <c r="Q78" s="203"/>
      <c r="R78" s="203" t="s">
        <v>104</v>
      </c>
      <c r="S78" s="203">
        <v>0</v>
      </c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</row>
    <row r="79" spans="1:45" outlineLevel="1" x14ac:dyDescent="0.2">
      <c r="A79" s="233">
        <v>29</v>
      </c>
      <c r="B79" s="234" t="s">
        <v>202</v>
      </c>
      <c r="C79" s="246" t="s">
        <v>203</v>
      </c>
      <c r="D79" s="235" t="s">
        <v>107</v>
      </c>
      <c r="E79" s="236">
        <v>3.7360000000000002</v>
      </c>
      <c r="F79" s="237"/>
      <c r="G79" s="238">
        <f>ROUND(E79*F79,2)</f>
        <v>0</v>
      </c>
      <c r="H79" s="222" t="s">
        <v>100</v>
      </c>
      <c r="I79" s="222" t="s">
        <v>111</v>
      </c>
      <c r="J79" s="203"/>
      <c r="K79" s="203"/>
      <c r="L79" s="203"/>
      <c r="M79" s="203"/>
      <c r="N79" s="203"/>
      <c r="O79" s="203"/>
      <c r="P79" s="203"/>
      <c r="Q79" s="203"/>
      <c r="R79" s="203" t="s">
        <v>102</v>
      </c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203"/>
      <c r="AL79" s="203"/>
      <c r="AM79" s="203"/>
      <c r="AN79" s="203"/>
      <c r="AO79" s="203"/>
      <c r="AP79" s="203"/>
      <c r="AQ79" s="203"/>
      <c r="AR79" s="203"/>
      <c r="AS79" s="203"/>
    </row>
    <row r="80" spans="1:45" outlineLevel="1" x14ac:dyDescent="0.2">
      <c r="A80" s="220"/>
      <c r="B80" s="221"/>
      <c r="C80" s="247" t="s">
        <v>204</v>
      </c>
      <c r="D80" s="223"/>
      <c r="E80" s="224">
        <v>2.08</v>
      </c>
      <c r="F80" s="222"/>
      <c r="G80" s="222"/>
      <c r="H80" s="222"/>
      <c r="I80" s="222"/>
      <c r="J80" s="203"/>
      <c r="K80" s="203"/>
      <c r="L80" s="203"/>
      <c r="M80" s="203"/>
      <c r="N80" s="203"/>
      <c r="O80" s="203"/>
      <c r="P80" s="203"/>
      <c r="Q80" s="203"/>
      <c r="R80" s="203" t="s">
        <v>104</v>
      </c>
      <c r="S80" s="203">
        <v>0</v>
      </c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</row>
    <row r="81" spans="1:45" outlineLevel="1" x14ac:dyDescent="0.2">
      <c r="A81" s="220"/>
      <c r="B81" s="221"/>
      <c r="C81" s="247" t="s">
        <v>205</v>
      </c>
      <c r="D81" s="223"/>
      <c r="E81" s="224">
        <v>1.6559999999999999</v>
      </c>
      <c r="F81" s="222"/>
      <c r="G81" s="222"/>
      <c r="H81" s="222"/>
      <c r="I81" s="222"/>
      <c r="J81" s="203"/>
      <c r="K81" s="203"/>
      <c r="L81" s="203"/>
      <c r="M81" s="203"/>
      <c r="N81" s="203"/>
      <c r="O81" s="203"/>
      <c r="P81" s="203"/>
      <c r="Q81" s="203"/>
      <c r="R81" s="203" t="s">
        <v>104</v>
      </c>
      <c r="S81" s="203">
        <v>0</v>
      </c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203"/>
      <c r="AQ81" s="203"/>
      <c r="AR81" s="203"/>
      <c r="AS81" s="203"/>
    </row>
    <row r="82" spans="1:45" outlineLevel="1" x14ac:dyDescent="0.2">
      <c r="A82" s="233">
        <v>30</v>
      </c>
      <c r="B82" s="234" t="s">
        <v>206</v>
      </c>
      <c r="C82" s="246" t="s">
        <v>207</v>
      </c>
      <c r="D82" s="235" t="s">
        <v>165</v>
      </c>
      <c r="E82" s="236">
        <v>22</v>
      </c>
      <c r="F82" s="237"/>
      <c r="G82" s="238">
        <f>ROUND(E82*F82,2)</f>
        <v>0</v>
      </c>
      <c r="H82" s="222" t="s">
        <v>100</v>
      </c>
      <c r="I82" s="222" t="s">
        <v>101</v>
      </c>
      <c r="J82" s="203"/>
      <c r="K82" s="203"/>
      <c r="L82" s="203"/>
      <c r="M82" s="203"/>
      <c r="N82" s="203"/>
      <c r="O82" s="203"/>
      <c r="P82" s="203"/>
      <c r="Q82" s="203"/>
      <c r="R82" s="203" t="s">
        <v>102</v>
      </c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  <c r="AF82" s="203"/>
      <c r="AG82" s="203"/>
      <c r="AH82" s="203"/>
      <c r="AI82" s="203"/>
      <c r="AJ82" s="203"/>
      <c r="AK82" s="203"/>
      <c r="AL82" s="203"/>
      <c r="AM82" s="203"/>
      <c r="AN82" s="203"/>
      <c r="AO82" s="203"/>
      <c r="AP82" s="203"/>
      <c r="AQ82" s="203"/>
      <c r="AR82" s="203"/>
      <c r="AS82" s="203"/>
    </row>
    <row r="83" spans="1:45" outlineLevel="1" x14ac:dyDescent="0.2">
      <c r="A83" s="220"/>
      <c r="B83" s="221"/>
      <c r="C83" s="247" t="s">
        <v>160</v>
      </c>
      <c r="D83" s="223"/>
      <c r="E83" s="224"/>
      <c r="F83" s="222"/>
      <c r="G83" s="222"/>
      <c r="H83" s="222"/>
      <c r="I83" s="222"/>
      <c r="J83" s="203"/>
      <c r="K83" s="203"/>
      <c r="L83" s="203"/>
      <c r="M83" s="203"/>
      <c r="N83" s="203"/>
      <c r="O83" s="203"/>
      <c r="P83" s="203"/>
      <c r="Q83" s="203"/>
      <c r="R83" s="203" t="s">
        <v>104</v>
      </c>
      <c r="S83" s="203">
        <v>0</v>
      </c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  <c r="AO83" s="203"/>
      <c r="AP83" s="203"/>
      <c r="AQ83" s="203"/>
      <c r="AR83" s="203"/>
      <c r="AS83" s="203"/>
    </row>
    <row r="84" spans="1:45" outlineLevel="1" x14ac:dyDescent="0.2">
      <c r="A84" s="220"/>
      <c r="B84" s="221"/>
      <c r="C84" s="247" t="s">
        <v>166</v>
      </c>
      <c r="D84" s="223"/>
      <c r="E84" s="224">
        <v>10</v>
      </c>
      <c r="F84" s="222"/>
      <c r="G84" s="222"/>
      <c r="H84" s="222"/>
      <c r="I84" s="222"/>
      <c r="J84" s="203"/>
      <c r="K84" s="203"/>
      <c r="L84" s="203"/>
      <c r="M84" s="203"/>
      <c r="N84" s="203"/>
      <c r="O84" s="203"/>
      <c r="P84" s="203"/>
      <c r="Q84" s="203"/>
      <c r="R84" s="203" t="s">
        <v>104</v>
      </c>
      <c r="S84" s="203">
        <v>0</v>
      </c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  <c r="AL84" s="203"/>
      <c r="AM84" s="203"/>
      <c r="AN84" s="203"/>
      <c r="AO84" s="203"/>
      <c r="AP84" s="203"/>
      <c r="AQ84" s="203"/>
      <c r="AR84" s="203"/>
      <c r="AS84" s="203"/>
    </row>
    <row r="85" spans="1:45" outlineLevel="1" x14ac:dyDescent="0.2">
      <c r="A85" s="220"/>
      <c r="B85" s="221"/>
      <c r="C85" s="247" t="s">
        <v>167</v>
      </c>
      <c r="D85" s="223"/>
      <c r="E85" s="224">
        <v>12</v>
      </c>
      <c r="F85" s="222"/>
      <c r="G85" s="222"/>
      <c r="H85" s="222"/>
      <c r="I85" s="222"/>
      <c r="J85" s="203"/>
      <c r="K85" s="203"/>
      <c r="L85" s="203"/>
      <c r="M85" s="203"/>
      <c r="N85" s="203"/>
      <c r="O85" s="203"/>
      <c r="P85" s="203"/>
      <c r="Q85" s="203"/>
      <c r="R85" s="203" t="s">
        <v>104</v>
      </c>
      <c r="S85" s="203">
        <v>0</v>
      </c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P85" s="203"/>
      <c r="AQ85" s="203"/>
      <c r="AR85" s="203"/>
      <c r="AS85" s="203"/>
    </row>
    <row r="86" spans="1:45" outlineLevel="1" x14ac:dyDescent="0.2">
      <c r="A86" s="239">
        <v>31</v>
      </c>
      <c r="B86" s="240" t="s">
        <v>208</v>
      </c>
      <c r="C86" s="248" t="s">
        <v>209</v>
      </c>
      <c r="D86" s="241" t="s">
        <v>173</v>
      </c>
      <c r="E86" s="242">
        <v>2</v>
      </c>
      <c r="F86" s="243"/>
      <c r="G86" s="244">
        <f>ROUND(E86*F86,2)</f>
        <v>0</v>
      </c>
      <c r="H86" s="222" t="s">
        <v>100</v>
      </c>
      <c r="I86" s="222" t="s">
        <v>210</v>
      </c>
      <c r="J86" s="203"/>
      <c r="K86" s="203"/>
      <c r="L86" s="203"/>
      <c r="M86" s="203"/>
      <c r="N86" s="203"/>
      <c r="O86" s="203"/>
      <c r="P86" s="203"/>
      <c r="Q86" s="203"/>
      <c r="R86" s="203" t="s">
        <v>139</v>
      </c>
      <c r="S86" s="203"/>
      <c r="T86" s="203"/>
      <c r="U86" s="203"/>
      <c r="V86" s="203"/>
      <c r="W86" s="203"/>
      <c r="X86" s="203"/>
      <c r="Y86" s="203"/>
      <c r="Z86" s="203"/>
      <c r="AA86" s="203"/>
      <c r="AB86" s="203"/>
      <c r="AC86" s="203"/>
      <c r="AD86" s="203"/>
      <c r="AE86" s="203"/>
      <c r="AF86" s="203"/>
      <c r="AG86" s="203"/>
      <c r="AH86" s="203"/>
      <c r="AI86" s="203"/>
      <c r="AJ86" s="203"/>
      <c r="AK86" s="203"/>
      <c r="AL86" s="203"/>
      <c r="AM86" s="203"/>
      <c r="AN86" s="203"/>
      <c r="AO86" s="203"/>
      <c r="AP86" s="203"/>
      <c r="AQ86" s="203"/>
      <c r="AR86" s="203"/>
      <c r="AS86" s="203"/>
    </row>
    <row r="87" spans="1:45" outlineLevel="1" x14ac:dyDescent="0.2">
      <c r="A87" s="239">
        <v>32</v>
      </c>
      <c r="B87" s="240" t="s">
        <v>211</v>
      </c>
      <c r="C87" s="248" t="s">
        <v>212</v>
      </c>
      <c r="D87" s="241" t="s">
        <v>173</v>
      </c>
      <c r="E87" s="242">
        <v>2</v>
      </c>
      <c r="F87" s="243"/>
      <c r="G87" s="244">
        <f>ROUND(E87*F87,2)</f>
        <v>0</v>
      </c>
      <c r="H87" s="222" t="s">
        <v>100</v>
      </c>
      <c r="I87" s="222" t="s">
        <v>210</v>
      </c>
      <c r="J87" s="203"/>
      <c r="K87" s="203"/>
      <c r="L87" s="203"/>
      <c r="M87" s="203"/>
      <c r="N87" s="203"/>
      <c r="O87" s="203"/>
      <c r="P87" s="203"/>
      <c r="Q87" s="203"/>
      <c r="R87" s="203" t="s">
        <v>139</v>
      </c>
      <c r="S87" s="203"/>
      <c r="T87" s="203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3"/>
      <c r="AF87" s="203"/>
      <c r="AG87" s="203"/>
      <c r="AH87" s="203"/>
      <c r="AI87" s="203"/>
      <c r="AJ87" s="203"/>
      <c r="AK87" s="203"/>
      <c r="AL87" s="203"/>
      <c r="AM87" s="203"/>
      <c r="AN87" s="203"/>
      <c r="AO87" s="203"/>
      <c r="AP87" s="203"/>
      <c r="AQ87" s="203"/>
      <c r="AR87" s="203"/>
      <c r="AS87" s="203"/>
    </row>
    <row r="88" spans="1:45" outlineLevel="1" x14ac:dyDescent="0.2">
      <c r="A88" s="239">
        <v>33</v>
      </c>
      <c r="B88" s="240" t="s">
        <v>213</v>
      </c>
      <c r="C88" s="248" t="s">
        <v>214</v>
      </c>
      <c r="D88" s="241" t="s">
        <v>173</v>
      </c>
      <c r="E88" s="242">
        <v>2</v>
      </c>
      <c r="F88" s="243"/>
      <c r="G88" s="244">
        <f>ROUND(E88*F88,2)</f>
        <v>0</v>
      </c>
      <c r="H88" s="222" t="s">
        <v>100</v>
      </c>
      <c r="I88" s="222" t="s">
        <v>210</v>
      </c>
      <c r="J88" s="203"/>
      <c r="K88" s="203"/>
      <c r="L88" s="203"/>
      <c r="M88" s="203"/>
      <c r="N88" s="203"/>
      <c r="O88" s="203"/>
      <c r="P88" s="203"/>
      <c r="Q88" s="203"/>
      <c r="R88" s="203" t="s">
        <v>139</v>
      </c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203"/>
      <c r="AJ88" s="203"/>
      <c r="AK88" s="203"/>
      <c r="AL88" s="203"/>
      <c r="AM88" s="203"/>
      <c r="AN88" s="203"/>
      <c r="AO88" s="203"/>
      <c r="AP88" s="203"/>
      <c r="AQ88" s="203"/>
      <c r="AR88" s="203"/>
      <c r="AS88" s="203"/>
    </row>
    <row r="89" spans="1:45" outlineLevel="1" x14ac:dyDescent="0.2">
      <c r="A89" s="239">
        <v>34</v>
      </c>
      <c r="B89" s="240" t="s">
        <v>215</v>
      </c>
      <c r="C89" s="258" t="s">
        <v>216</v>
      </c>
      <c r="D89" s="241" t="s">
        <v>173</v>
      </c>
      <c r="E89" s="242">
        <v>30</v>
      </c>
      <c r="F89" s="243"/>
      <c r="G89" s="244">
        <f>ROUND(E89*F89,2)</f>
        <v>0</v>
      </c>
      <c r="H89" s="222" t="s">
        <v>100</v>
      </c>
      <c r="I89" s="222" t="s">
        <v>138</v>
      </c>
      <c r="J89" s="203"/>
      <c r="K89" s="203"/>
      <c r="L89" s="203"/>
      <c r="M89" s="203"/>
      <c r="N89" s="203"/>
      <c r="O89" s="203"/>
      <c r="P89" s="203"/>
      <c r="Q89" s="203"/>
      <c r="R89" s="203" t="s">
        <v>139</v>
      </c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  <c r="AM89" s="203"/>
      <c r="AN89" s="203"/>
      <c r="AO89" s="203"/>
      <c r="AP89" s="203"/>
      <c r="AQ89" s="203"/>
      <c r="AR89" s="203"/>
      <c r="AS89" s="203"/>
    </row>
    <row r="90" spans="1:45" x14ac:dyDescent="0.2">
      <c r="A90" s="226" t="s">
        <v>95</v>
      </c>
      <c r="B90" s="227" t="s">
        <v>71</v>
      </c>
      <c r="C90" s="245" t="s">
        <v>72</v>
      </c>
      <c r="D90" s="228"/>
      <c r="E90" s="229"/>
      <c r="F90" s="230"/>
      <c r="G90" s="231">
        <f>SUMIF(R91:R91,"&lt;&gt;NOR",G91:G91)</f>
        <v>0</v>
      </c>
      <c r="H90" s="225"/>
      <c r="I90" s="225"/>
      <c r="R90" t="s">
        <v>96</v>
      </c>
    </row>
    <row r="91" spans="1:45" outlineLevel="1" x14ac:dyDescent="0.2">
      <c r="A91" s="239">
        <v>35</v>
      </c>
      <c r="B91" s="240" t="s">
        <v>217</v>
      </c>
      <c r="C91" s="248" t="s">
        <v>218</v>
      </c>
      <c r="D91" s="241" t="s">
        <v>150</v>
      </c>
      <c r="E91" s="242">
        <v>400.71222</v>
      </c>
      <c r="F91" s="243"/>
      <c r="G91" s="244">
        <f>ROUND(E91*F91,2)</f>
        <v>0</v>
      </c>
      <c r="H91" s="222" t="s">
        <v>100</v>
      </c>
      <c r="I91" s="222" t="s">
        <v>111</v>
      </c>
      <c r="J91" s="203"/>
      <c r="K91" s="203"/>
      <c r="L91" s="203"/>
      <c r="M91" s="203"/>
      <c r="N91" s="203"/>
      <c r="O91" s="203"/>
      <c r="P91" s="203"/>
      <c r="Q91" s="203"/>
      <c r="R91" s="203" t="s">
        <v>219</v>
      </c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  <c r="AO91" s="203"/>
      <c r="AP91" s="203"/>
      <c r="AQ91" s="203"/>
      <c r="AR91" s="203"/>
      <c r="AS91" s="203"/>
    </row>
    <row r="92" spans="1:45" x14ac:dyDescent="0.2">
      <c r="A92" s="226" t="s">
        <v>95</v>
      </c>
      <c r="B92" s="227" t="s">
        <v>75</v>
      </c>
      <c r="C92" s="245" t="s">
        <v>76</v>
      </c>
      <c r="D92" s="228"/>
      <c r="E92" s="229"/>
      <c r="F92" s="230"/>
      <c r="G92" s="231">
        <f>SUMIF(R93:R93,"&lt;&gt;NOR",G93:G93)</f>
        <v>0</v>
      </c>
      <c r="H92" s="225"/>
      <c r="I92" s="225"/>
      <c r="R92" t="s">
        <v>96</v>
      </c>
    </row>
    <row r="93" spans="1:45" ht="22.5" outlineLevel="1" x14ac:dyDescent="0.2">
      <c r="A93" s="239">
        <v>36</v>
      </c>
      <c r="B93" s="240" t="s">
        <v>220</v>
      </c>
      <c r="C93" s="248" t="s">
        <v>221</v>
      </c>
      <c r="D93" s="241" t="s">
        <v>177</v>
      </c>
      <c r="E93" s="242">
        <v>2</v>
      </c>
      <c r="F93" s="243"/>
      <c r="G93" s="244">
        <f>ROUND(E93*F93,2)</f>
        <v>0</v>
      </c>
      <c r="H93" s="222" t="s">
        <v>178</v>
      </c>
      <c r="I93" s="222" t="s">
        <v>111</v>
      </c>
      <c r="J93" s="203"/>
      <c r="K93" s="203"/>
      <c r="L93" s="203"/>
      <c r="M93" s="203"/>
      <c r="N93" s="203"/>
      <c r="O93" s="203"/>
      <c r="P93" s="203"/>
      <c r="Q93" s="203"/>
      <c r="R93" s="203" t="s">
        <v>102</v>
      </c>
      <c r="S93" s="203"/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  <c r="AH93" s="203"/>
      <c r="AI93" s="203"/>
      <c r="AJ93" s="203"/>
      <c r="AK93" s="203"/>
      <c r="AL93" s="203"/>
      <c r="AM93" s="203"/>
      <c r="AN93" s="203"/>
      <c r="AO93" s="203"/>
      <c r="AP93" s="203"/>
      <c r="AQ93" s="203"/>
      <c r="AR93" s="203"/>
      <c r="AS93" s="203"/>
    </row>
    <row r="94" spans="1:45" x14ac:dyDescent="0.2">
      <c r="A94" s="226" t="s">
        <v>95</v>
      </c>
      <c r="B94" s="227" t="s">
        <v>77</v>
      </c>
      <c r="C94" s="245" t="s">
        <v>78</v>
      </c>
      <c r="D94" s="228"/>
      <c r="E94" s="229"/>
      <c r="F94" s="230"/>
      <c r="G94" s="231">
        <f>SUMIF(R95:R98,"&lt;&gt;NOR",G95:G98)</f>
        <v>0</v>
      </c>
      <c r="H94" s="225"/>
      <c r="I94" s="225"/>
      <c r="R94" t="s">
        <v>96</v>
      </c>
    </row>
    <row r="95" spans="1:45" outlineLevel="1" x14ac:dyDescent="0.2">
      <c r="A95" s="239">
        <v>37</v>
      </c>
      <c r="B95" s="240" t="s">
        <v>222</v>
      </c>
      <c r="C95" s="248" t="s">
        <v>223</v>
      </c>
      <c r="D95" s="241" t="s">
        <v>150</v>
      </c>
      <c r="E95" s="242">
        <v>45.607999999999997</v>
      </c>
      <c r="F95" s="243"/>
      <c r="G95" s="244">
        <f>ROUND(E95*F95,2)</f>
        <v>0</v>
      </c>
      <c r="H95" s="222" t="s">
        <v>100</v>
      </c>
      <c r="I95" s="222" t="s">
        <v>101</v>
      </c>
      <c r="J95" s="203"/>
      <c r="K95" s="203"/>
      <c r="L95" s="203"/>
      <c r="M95" s="203"/>
      <c r="N95" s="203"/>
      <c r="O95" s="203"/>
      <c r="P95" s="203"/>
      <c r="Q95" s="203"/>
      <c r="R95" s="203" t="s">
        <v>224</v>
      </c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I95" s="203"/>
      <c r="AJ95" s="203"/>
      <c r="AK95" s="203"/>
      <c r="AL95" s="203"/>
      <c r="AM95" s="203"/>
      <c r="AN95" s="203"/>
      <c r="AO95" s="203"/>
      <c r="AP95" s="203"/>
      <c r="AQ95" s="203"/>
      <c r="AR95" s="203"/>
      <c r="AS95" s="203"/>
    </row>
    <row r="96" spans="1:45" outlineLevel="1" x14ac:dyDescent="0.2">
      <c r="A96" s="239">
        <v>38</v>
      </c>
      <c r="B96" s="240" t="s">
        <v>225</v>
      </c>
      <c r="C96" s="248" t="s">
        <v>226</v>
      </c>
      <c r="D96" s="241" t="s">
        <v>150</v>
      </c>
      <c r="E96" s="242">
        <v>45.607999999999997</v>
      </c>
      <c r="F96" s="243"/>
      <c r="G96" s="244">
        <f>ROUND(E96*F96,2)</f>
        <v>0</v>
      </c>
      <c r="H96" s="222" t="s">
        <v>100</v>
      </c>
      <c r="I96" s="222" t="s">
        <v>101</v>
      </c>
      <c r="J96" s="203"/>
      <c r="K96" s="203"/>
      <c r="L96" s="203"/>
      <c r="M96" s="203"/>
      <c r="N96" s="203"/>
      <c r="O96" s="203"/>
      <c r="P96" s="203"/>
      <c r="Q96" s="203"/>
      <c r="R96" s="203" t="s">
        <v>224</v>
      </c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3"/>
      <c r="AH96" s="203"/>
      <c r="AI96" s="203"/>
      <c r="AJ96" s="203"/>
      <c r="AK96" s="203"/>
      <c r="AL96" s="203"/>
      <c r="AM96" s="203"/>
      <c r="AN96" s="203"/>
      <c r="AO96" s="203"/>
      <c r="AP96" s="203"/>
      <c r="AQ96" s="203"/>
      <c r="AR96" s="203"/>
      <c r="AS96" s="203"/>
    </row>
    <row r="97" spans="1:45" outlineLevel="1" x14ac:dyDescent="0.2">
      <c r="A97" s="239">
        <v>39</v>
      </c>
      <c r="B97" s="240" t="s">
        <v>227</v>
      </c>
      <c r="C97" s="248" t="s">
        <v>228</v>
      </c>
      <c r="D97" s="241" t="s">
        <v>150</v>
      </c>
      <c r="E97" s="242">
        <v>45.607999999999997</v>
      </c>
      <c r="F97" s="243"/>
      <c r="G97" s="244">
        <f>ROUND(E97*F97,2)</f>
        <v>0</v>
      </c>
      <c r="H97" s="222" t="s">
        <v>100</v>
      </c>
      <c r="I97" s="222" t="s">
        <v>111</v>
      </c>
      <c r="J97" s="203"/>
      <c r="K97" s="203"/>
      <c r="L97" s="203"/>
      <c r="M97" s="203"/>
      <c r="N97" s="203"/>
      <c r="O97" s="203"/>
      <c r="P97" s="203"/>
      <c r="Q97" s="203"/>
      <c r="R97" s="203" t="s">
        <v>224</v>
      </c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3"/>
      <c r="AJ97" s="203"/>
      <c r="AK97" s="203"/>
      <c r="AL97" s="203"/>
      <c r="AM97" s="203"/>
      <c r="AN97" s="203"/>
      <c r="AO97" s="203"/>
      <c r="AP97" s="203"/>
      <c r="AQ97" s="203"/>
      <c r="AR97" s="203"/>
      <c r="AS97" s="203"/>
    </row>
    <row r="98" spans="1:45" outlineLevel="1" x14ac:dyDescent="0.2">
      <c r="A98" s="239">
        <v>40</v>
      </c>
      <c r="B98" s="240" t="s">
        <v>229</v>
      </c>
      <c r="C98" s="248" t="s">
        <v>230</v>
      </c>
      <c r="D98" s="241" t="s">
        <v>150</v>
      </c>
      <c r="E98" s="242">
        <v>45.607999999999997</v>
      </c>
      <c r="F98" s="243"/>
      <c r="G98" s="244">
        <f>ROUND(E98*F98,2)</f>
        <v>0</v>
      </c>
      <c r="H98" s="222" t="s">
        <v>100</v>
      </c>
      <c r="I98" s="222" t="s">
        <v>101</v>
      </c>
      <c r="J98" s="203"/>
      <c r="K98" s="203"/>
      <c r="L98" s="203"/>
      <c r="M98" s="203"/>
      <c r="N98" s="203"/>
      <c r="O98" s="203"/>
      <c r="P98" s="203"/>
      <c r="Q98" s="203"/>
      <c r="R98" s="203" t="s">
        <v>224</v>
      </c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3"/>
      <c r="AH98" s="203"/>
      <c r="AI98" s="203"/>
      <c r="AJ98" s="203"/>
      <c r="AK98" s="203"/>
      <c r="AL98" s="203"/>
      <c r="AM98" s="203"/>
      <c r="AN98" s="203"/>
      <c r="AO98" s="203"/>
      <c r="AP98" s="203"/>
      <c r="AQ98" s="203"/>
      <c r="AR98" s="203"/>
      <c r="AS98" s="203"/>
    </row>
    <row r="99" spans="1:45" x14ac:dyDescent="0.2">
      <c r="A99" s="226" t="s">
        <v>95</v>
      </c>
      <c r="B99" s="227" t="s">
        <v>80</v>
      </c>
      <c r="C99" s="245" t="s">
        <v>29</v>
      </c>
      <c r="D99" s="228"/>
      <c r="E99" s="229"/>
      <c r="F99" s="230"/>
      <c r="G99" s="231">
        <f>SUMIF(R100:R100,"&lt;&gt;NOR",G100:G100)</f>
        <v>0</v>
      </c>
      <c r="H99" s="225"/>
      <c r="I99" s="225"/>
      <c r="R99" t="s">
        <v>96</v>
      </c>
    </row>
    <row r="100" spans="1:45" outlineLevel="1" x14ac:dyDescent="0.2">
      <c r="A100" s="233">
        <v>41</v>
      </c>
      <c r="B100" s="234" t="s">
        <v>231</v>
      </c>
      <c r="C100" s="246" t="s">
        <v>232</v>
      </c>
      <c r="D100" s="235" t="s">
        <v>0</v>
      </c>
      <c r="E100" s="236">
        <v>2.02</v>
      </c>
      <c r="F100" s="260">
        <f>(G94+G92+G90+G57+G53+G31+G8)/100</f>
        <v>0</v>
      </c>
      <c r="G100" s="238">
        <f>ROUND(E100*F100,2)</f>
        <v>0</v>
      </c>
      <c r="H100" s="222" t="s">
        <v>100</v>
      </c>
      <c r="I100" s="222" t="s">
        <v>111</v>
      </c>
      <c r="J100" s="203"/>
      <c r="K100" s="203"/>
      <c r="L100" s="203"/>
      <c r="M100" s="203"/>
      <c r="N100" s="203"/>
      <c r="O100" s="203"/>
      <c r="P100" s="203"/>
      <c r="Q100" s="203"/>
      <c r="R100" s="203" t="s">
        <v>233</v>
      </c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3"/>
      <c r="AL100" s="203"/>
      <c r="AM100" s="203"/>
      <c r="AN100" s="203"/>
      <c r="AO100" s="203"/>
      <c r="AP100" s="203"/>
      <c r="AQ100" s="203"/>
      <c r="AR100" s="203"/>
      <c r="AS100" s="203"/>
    </row>
    <row r="101" spans="1:45" x14ac:dyDescent="0.2">
      <c r="A101" s="3"/>
      <c r="B101" s="4"/>
      <c r="C101" s="249"/>
      <c r="D101" s="6"/>
      <c r="E101" s="3"/>
      <c r="F101" s="3"/>
      <c r="G101" s="3"/>
      <c r="H101" s="3"/>
      <c r="I101" s="3"/>
      <c r="P101">
        <v>15</v>
      </c>
      <c r="Q101">
        <v>21</v>
      </c>
      <c r="R101" t="s">
        <v>92</v>
      </c>
    </row>
    <row r="102" spans="1:45" x14ac:dyDescent="0.2">
      <c r="A102" s="206"/>
      <c r="B102" s="207" t="s">
        <v>31</v>
      </c>
      <c r="C102" s="250"/>
      <c r="D102" s="208"/>
      <c r="E102" s="209"/>
      <c r="F102" s="209"/>
      <c r="G102" s="232">
        <f>G8+G31+G53+G57+G90+G92+G94+G99</f>
        <v>0</v>
      </c>
      <c r="H102" s="3"/>
      <c r="I102" s="3"/>
      <c r="P102" t="e">
        <f>SUMIF(#REF!,P101,G7:G100)</f>
        <v>#REF!</v>
      </c>
      <c r="Q102" t="e">
        <f>SUMIF(#REF!,Q101,G7:G100)</f>
        <v>#REF!</v>
      </c>
      <c r="R102" t="s">
        <v>234</v>
      </c>
    </row>
    <row r="103" spans="1:45" x14ac:dyDescent="0.2">
      <c r="A103" s="3"/>
      <c r="B103" s="4"/>
      <c r="C103" s="249"/>
      <c r="D103" s="6"/>
      <c r="E103" s="3"/>
      <c r="F103" s="3"/>
      <c r="G103" s="3"/>
      <c r="H103" s="3"/>
      <c r="I103" s="3"/>
    </row>
    <row r="104" spans="1:45" x14ac:dyDescent="0.2">
      <c r="A104" s="3"/>
      <c r="B104" s="4"/>
      <c r="C104" s="249"/>
      <c r="D104" s="6"/>
      <c r="E104" s="3"/>
      <c r="F104" s="3"/>
      <c r="G104" s="3"/>
      <c r="H104" s="3"/>
      <c r="I104" s="3"/>
    </row>
    <row r="105" spans="1:45" x14ac:dyDescent="0.2">
      <c r="A105" s="210" t="s">
        <v>235</v>
      </c>
      <c r="B105" s="210"/>
      <c r="C105" s="251"/>
      <c r="D105" s="6"/>
      <c r="E105" s="3"/>
      <c r="F105" s="3"/>
      <c r="G105" s="3"/>
      <c r="H105" s="3"/>
      <c r="I105" s="3"/>
    </row>
    <row r="106" spans="1:45" x14ac:dyDescent="0.2">
      <c r="A106" s="211"/>
      <c r="B106" s="212"/>
      <c r="C106" s="252"/>
      <c r="D106" s="212"/>
      <c r="E106" s="212"/>
      <c r="F106" s="212"/>
      <c r="G106" s="213"/>
      <c r="H106" s="3"/>
      <c r="I106" s="3"/>
      <c r="R106" t="s">
        <v>236</v>
      </c>
    </row>
    <row r="107" spans="1:45" x14ac:dyDescent="0.2">
      <c r="A107" s="214"/>
      <c r="B107" s="215"/>
      <c r="C107" s="253"/>
      <c r="D107" s="215"/>
      <c r="E107" s="215"/>
      <c r="F107" s="215"/>
      <c r="G107" s="216"/>
      <c r="H107" s="3"/>
      <c r="I107" s="3"/>
    </row>
    <row r="108" spans="1:45" x14ac:dyDescent="0.2">
      <c r="A108" s="214"/>
      <c r="B108" s="215"/>
      <c r="C108" s="253"/>
      <c r="D108" s="215"/>
      <c r="E108" s="215"/>
      <c r="F108" s="215"/>
      <c r="G108" s="216"/>
      <c r="H108" s="3"/>
      <c r="I108" s="3"/>
    </row>
    <row r="109" spans="1:45" x14ac:dyDescent="0.2">
      <c r="A109" s="214"/>
      <c r="B109" s="215"/>
      <c r="C109" s="253"/>
      <c r="D109" s="215"/>
      <c r="E109" s="215"/>
      <c r="F109" s="215"/>
      <c r="G109" s="216"/>
      <c r="H109" s="3"/>
      <c r="I109" s="3"/>
    </row>
    <row r="110" spans="1:45" x14ac:dyDescent="0.2">
      <c r="A110" s="217"/>
      <c r="B110" s="218"/>
      <c r="C110" s="254"/>
      <c r="D110" s="218"/>
      <c r="E110" s="218"/>
      <c r="F110" s="218"/>
      <c r="G110" s="219"/>
      <c r="H110" s="3"/>
      <c r="I110" s="3"/>
    </row>
    <row r="111" spans="1:45" x14ac:dyDescent="0.2">
      <c r="A111" s="3"/>
      <c r="B111" s="4"/>
      <c r="C111" s="249"/>
      <c r="D111" s="6"/>
      <c r="E111" s="3"/>
      <c r="F111" s="3"/>
      <c r="G111" s="3"/>
      <c r="H111" s="3"/>
      <c r="I111" s="3"/>
    </row>
    <row r="112" spans="1:45" x14ac:dyDescent="0.2">
      <c r="C112" s="255"/>
      <c r="D112" s="10"/>
      <c r="R112" t="s">
        <v>237</v>
      </c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105:C105"/>
    <mergeCell ref="A106:G110"/>
  </mergeCells>
  <pageMargins left="0.59055118110236204" right="0.196850393700787" top="0.78740157499999996" bottom="0.78740157499999996" header="0.3" footer="0.3"/>
  <pageSetup paperSize="9" scale="93" orientation="portrait" r:id="rId1"/>
  <headerFooter>
    <oddFooter>&amp;RStránka &amp;P z &amp;N&amp;LZpracováno programem BUILDpower S,  © RTS, a.s.</oddFooter>
  </headerFooter>
  <rowBreaks count="2" manualBreakCount="2">
    <brk id="52" max="23" man="1"/>
    <brk id="102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Q5000"/>
  <sheetViews>
    <sheetView view="pageBreakPreview" zoomScaleNormal="100" zoomScaleSheetLayoutView="100" workbookViewId="0">
      <pane ySplit="7" topLeftCell="A8" activePane="bottomLeft" state="frozen"/>
      <selection pane="bottomLeft" activeCell="A8" sqref="A8"/>
    </sheetView>
  </sheetViews>
  <sheetFormatPr defaultRowHeight="12.75" outlineLevelRow="1" x14ac:dyDescent="0.2"/>
  <cols>
    <col min="1" max="1" width="3.42578125" customWidth="1"/>
    <col min="2" max="2" width="12.140625" style="170" bestFit="1" customWidth="1"/>
    <col min="3" max="3" width="47.5703125" style="170" customWidth="1"/>
    <col min="4" max="4" width="4.140625" customWidth="1"/>
    <col min="5" max="5" width="8.85546875" customWidth="1"/>
    <col min="6" max="6" width="9.140625" customWidth="1"/>
    <col min="7" max="7" width="9.140625" bestFit="1" customWidth="1"/>
    <col min="12" max="12" width="0" hidden="1" customWidth="1"/>
    <col min="14" max="24" width="0" hidden="1" customWidth="1"/>
  </cols>
  <sheetData>
    <row r="1" spans="1:43" ht="15.75" customHeight="1" x14ac:dyDescent="0.25">
      <c r="A1" s="188" t="s">
        <v>7</v>
      </c>
      <c r="B1" s="188"/>
      <c r="C1" s="188"/>
      <c r="D1" s="188"/>
      <c r="E1" s="188"/>
      <c r="F1" s="188"/>
      <c r="G1" s="188"/>
      <c r="P1" t="s">
        <v>82</v>
      </c>
    </row>
    <row r="2" spans="1:43" ht="24.95" customHeight="1" x14ac:dyDescent="0.2">
      <c r="A2" s="189" t="s">
        <v>8</v>
      </c>
      <c r="B2" s="48" t="s">
        <v>39</v>
      </c>
      <c r="C2" s="192" t="s">
        <v>40</v>
      </c>
      <c r="D2" s="190"/>
      <c r="E2" s="190"/>
      <c r="F2" s="190"/>
      <c r="G2" s="191"/>
      <c r="P2" t="s">
        <v>83</v>
      </c>
    </row>
    <row r="3" spans="1:43" ht="24.95" customHeight="1" x14ac:dyDescent="0.2">
      <c r="A3" s="189" t="s">
        <v>9</v>
      </c>
      <c r="B3" s="48" t="s">
        <v>54</v>
      </c>
      <c r="C3" s="192" t="s">
        <v>55</v>
      </c>
      <c r="D3" s="190"/>
      <c r="E3" s="190"/>
      <c r="F3" s="190"/>
      <c r="G3" s="191"/>
      <c r="L3" s="170" t="s">
        <v>83</v>
      </c>
      <c r="P3" t="s">
        <v>84</v>
      </c>
    </row>
    <row r="4" spans="1:43" ht="24.95" customHeight="1" x14ac:dyDescent="0.2">
      <c r="A4" s="193" t="s">
        <v>10</v>
      </c>
      <c r="B4" s="194" t="s">
        <v>58</v>
      </c>
      <c r="C4" s="195" t="s">
        <v>59</v>
      </c>
      <c r="D4" s="196"/>
      <c r="E4" s="196"/>
      <c r="F4" s="196"/>
      <c r="G4" s="197"/>
      <c r="P4" t="s">
        <v>85</v>
      </c>
    </row>
    <row r="5" spans="1:43" x14ac:dyDescent="0.2">
      <c r="D5" s="10"/>
    </row>
    <row r="6" spans="1:43" x14ac:dyDescent="0.2">
      <c r="A6" s="199" t="s">
        <v>86</v>
      </c>
      <c r="B6" s="201" t="s">
        <v>87</v>
      </c>
      <c r="C6" s="201" t="s">
        <v>88</v>
      </c>
      <c r="D6" s="200" t="s">
        <v>89</v>
      </c>
      <c r="E6" s="199" t="s">
        <v>90</v>
      </c>
      <c r="F6" s="198" t="s">
        <v>91</v>
      </c>
      <c r="G6" s="199" t="s">
        <v>31</v>
      </c>
    </row>
    <row r="7" spans="1:43" hidden="1" x14ac:dyDescent="0.2">
      <c r="A7" s="3"/>
      <c r="B7" s="4"/>
      <c r="C7" s="4"/>
      <c r="D7" s="6"/>
      <c r="E7" s="204"/>
      <c r="F7" s="205"/>
      <c r="G7" s="205"/>
    </row>
    <row r="8" spans="1:43" x14ac:dyDescent="0.2">
      <c r="A8" s="226" t="s">
        <v>95</v>
      </c>
      <c r="B8" s="227" t="s">
        <v>73</v>
      </c>
      <c r="C8" s="245" t="s">
        <v>74</v>
      </c>
      <c r="D8" s="228"/>
      <c r="E8" s="229"/>
      <c r="F8" s="230"/>
      <c r="G8" s="231">
        <f>SUMIF(P9:P15,"&lt;&gt;NOR",G9:G15)</f>
        <v>0</v>
      </c>
      <c r="P8" t="s">
        <v>96</v>
      </c>
    </row>
    <row r="9" spans="1:43" outlineLevel="1" x14ac:dyDescent="0.2">
      <c r="A9" s="239">
        <v>1</v>
      </c>
      <c r="B9" s="240" t="s">
        <v>238</v>
      </c>
      <c r="C9" s="248" t="s">
        <v>239</v>
      </c>
      <c r="D9" s="241" t="s">
        <v>177</v>
      </c>
      <c r="E9" s="242">
        <v>1</v>
      </c>
      <c r="F9" s="243"/>
      <c r="G9" s="244">
        <f>ROUND(E9*F9,2)</f>
        <v>0</v>
      </c>
      <c r="H9" s="203"/>
      <c r="I9" s="203"/>
      <c r="J9" s="203"/>
      <c r="K9" s="203"/>
      <c r="L9" s="203"/>
      <c r="M9" s="203"/>
      <c r="N9" s="203"/>
      <c r="O9" s="203"/>
      <c r="P9" s="203" t="s">
        <v>240</v>
      </c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</row>
    <row r="10" spans="1:43" ht="25.5" customHeight="1" outlineLevel="1" x14ac:dyDescent="0.2">
      <c r="A10" s="239">
        <v>2</v>
      </c>
      <c r="B10" s="240" t="s">
        <v>241</v>
      </c>
      <c r="C10" s="248" t="s">
        <v>242</v>
      </c>
      <c r="D10" s="241" t="s">
        <v>177</v>
      </c>
      <c r="E10" s="242">
        <v>1</v>
      </c>
      <c r="F10" s="243"/>
      <c r="G10" s="244">
        <f>ROUND(E10*F10,2)</f>
        <v>0</v>
      </c>
      <c r="H10" s="203"/>
      <c r="I10" s="203"/>
      <c r="J10" s="203"/>
      <c r="K10" s="203"/>
      <c r="L10" s="203"/>
      <c r="M10" s="203"/>
      <c r="N10" s="203"/>
      <c r="O10" s="203"/>
      <c r="P10" s="203" t="s">
        <v>240</v>
      </c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</row>
    <row r="11" spans="1:43" ht="22.5" outlineLevel="1" x14ac:dyDescent="0.2">
      <c r="A11" s="239">
        <v>3</v>
      </c>
      <c r="B11" s="240" t="s">
        <v>243</v>
      </c>
      <c r="C11" s="248" t="s">
        <v>244</v>
      </c>
      <c r="D11" s="241" t="s">
        <v>177</v>
      </c>
      <c r="E11" s="242">
        <v>1</v>
      </c>
      <c r="F11" s="243"/>
      <c r="G11" s="244">
        <f>ROUND(E11*F11,2)</f>
        <v>0</v>
      </c>
      <c r="H11" s="203"/>
      <c r="I11" s="203"/>
      <c r="J11" s="203"/>
      <c r="K11" s="203"/>
      <c r="L11" s="203"/>
      <c r="M11" s="203"/>
      <c r="N11" s="203"/>
      <c r="O11" s="203"/>
      <c r="P11" s="203" t="s">
        <v>240</v>
      </c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</row>
    <row r="12" spans="1:43" outlineLevel="1" x14ac:dyDescent="0.2">
      <c r="A12" s="239">
        <v>4</v>
      </c>
      <c r="B12" s="240" t="s">
        <v>245</v>
      </c>
      <c r="C12" s="248" t="s">
        <v>246</v>
      </c>
      <c r="D12" s="241" t="s">
        <v>177</v>
      </c>
      <c r="E12" s="242">
        <v>1</v>
      </c>
      <c r="F12" s="243"/>
      <c r="G12" s="244">
        <f>ROUND(E12*F12,2)</f>
        <v>0</v>
      </c>
      <c r="H12" s="203"/>
      <c r="I12" s="203"/>
      <c r="J12" s="203"/>
      <c r="K12" s="203"/>
      <c r="L12" s="203"/>
      <c r="M12" s="203"/>
      <c r="N12" s="203"/>
      <c r="O12" s="203"/>
      <c r="P12" s="203" t="s">
        <v>240</v>
      </c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</row>
    <row r="13" spans="1:43" outlineLevel="1" x14ac:dyDescent="0.2">
      <c r="A13" s="239">
        <v>5</v>
      </c>
      <c r="B13" s="240" t="s">
        <v>247</v>
      </c>
      <c r="C13" s="258" t="s">
        <v>248</v>
      </c>
      <c r="D13" s="241" t="s">
        <v>177</v>
      </c>
      <c r="E13" s="242">
        <v>1</v>
      </c>
      <c r="F13" s="243"/>
      <c r="G13" s="244">
        <f>ROUND(E13*F13,2)</f>
        <v>0</v>
      </c>
      <c r="H13" s="203"/>
      <c r="I13" s="203"/>
      <c r="J13" s="203"/>
      <c r="K13" s="203"/>
      <c r="L13" s="203"/>
      <c r="M13" s="203"/>
      <c r="N13" s="203"/>
      <c r="O13" s="203"/>
      <c r="P13" s="203" t="s">
        <v>240</v>
      </c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</row>
    <row r="14" spans="1:43" ht="15.75" customHeight="1" outlineLevel="1" x14ac:dyDescent="0.2">
      <c r="A14" s="239">
        <v>6</v>
      </c>
      <c r="B14" s="240" t="s">
        <v>249</v>
      </c>
      <c r="C14" s="258" t="s">
        <v>250</v>
      </c>
      <c r="D14" s="241" t="s">
        <v>177</v>
      </c>
      <c r="E14" s="242">
        <v>1</v>
      </c>
      <c r="F14" s="243"/>
      <c r="G14" s="244">
        <f>ROUND(E14*F14,2)</f>
        <v>0</v>
      </c>
      <c r="H14" s="203"/>
      <c r="I14" s="203"/>
      <c r="J14" s="203"/>
      <c r="K14" s="203"/>
      <c r="L14" s="203"/>
      <c r="M14" s="203"/>
      <c r="N14" s="203"/>
      <c r="O14" s="203"/>
      <c r="P14" s="203" t="s">
        <v>240</v>
      </c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</row>
    <row r="15" spans="1:43" outlineLevel="1" x14ac:dyDescent="0.2">
      <c r="A15" s="233">
        <v>7</v>
      </c>
      <c r="B15" s="234" t="s">
        <v>251</v>
      </c>
      <c r="C15" s="259" t="s">
        <v>252</v>
      </c>
      <c r="D15" s="235" t="s">
        <v>177</v>
      </c>
      <c r="E15" s="236">
        <v>1</v>
      </c>
      <c r="F15" s="237"/>
      <c r="G15" s="238">
        <f>ROUND(E15*F15,2)</f>
        <v>0</v>
      </c>
      <c r="H15" s="203"/>
      <c r="I15" s="203"/>
      <c r="J15" s="203"/>
      <c r="K15" s="203"/>
      <c r="L15" s="203"/>
      <c r="M15" s="203"/>
      <c r="N15" s="203"/>
      <c r="O15" s="203"/>
      <c r="P15" s="203" t="s">
        <v>240</v>
      </c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</row>
    <row r="16" spans="1:43" x14ac:dyDescent="0.2">
      <c r="A16" s="3"/>
      <c r="B16" s="4"/>
      <c r="C16" s="249"/>
      <c r="D16" s="6"/>
      <c r="E16" s="3"/>
      <c r="F16" s="3"/>
      <c r="G16" s="3"/>
      <c r="N16">
        <v>15</v>
      </c>
      <c r="O16">
        <v>21</v>
      </c>
      <c r="P16" t="s">
        <v>92</v>
      </c>
    </row>
    <row r="17" spans="1:16" x14ac:dyDescent="0.2">
      <c r="A17" s="206"/>
      <c r="B17" s="207" t="s">
        <v>31</v>
      </c>
      <c r="C17" s="250"/>
      <c r="D17" s="208"/>
      <c r="E17" s="209"/>
      <c r="F17" s="209"/>
      <c r="G17" s="232">
        <f>G8</f>
        <v>0</v>
      </c>
      <c r="N17" t="e">
        <f>SUMIF(#REF!,N16,G7:G15)</f>
        <v>#REF!</v>
      </c>
      <c r="O17" t="e">
        <f>SUMIF(#REF!,O16,G7:G15)</f>
        <v>#REF!</v>
      </c>
      <c r="P17" t="s">
        <v>234</v>
      </c>
    </row>
    <row r="18" spans="1:16" x14ac:dyDescent="0.2">
      <c r="A18" s="3"/>
      <c r="B18" s="4"/>
      <c r="C18" s="249"/>
      <c r="D18" s="6"/>
      <c r="E18" s="3"/>
      <c r="F18" s="3"/>
      <c r="G18" s="3"/>
    </row>
    <row r="19" spans="1:16" x14ac:dyDescent="0.2">
      <c r="A19" s="3"/>
      <c r="B19" s="4"/>
      <c r="C19" s="249"/>
      <c r="D19" s="6"/>
      <c r="E19" s="3"/>
      <c r="F19" s="3"/>
      <c r="G19" s="3"/>
    </row>
    <row r="20" spans="1:16" x14ac:dyDescent="0.2">
      <c r="A20" s="210" t="s">
        <v>235</v>
      </c>
      <c r="B20" s="210"/>
      <c r="C20" s="251"/>
      <c r="D20" s="6"/>
      <c r="E20" s="3"/>
      <c r="F20" s="3"/>
      <c r="G20" s="3"/>
    </row>
    <row r="21" spans="1:16" x14ac:dyDescent="0.2">
      <c r="A21" s="211"/>
      <c r="B21" s="212"/>
      <c r="C21" s="252"/>
      <c r="D21" s="212"/>
      <c r="E21" s="212"/>
      <c r="F21" s="212"/>
      <c r="G21" s="213"/>
      <c r="P21" t="s">
        <v>236</v>
      </c>
    </row>
    <row r="22" spans="1:16" x14ac:dyDescent="0.2">
      <c r="A22" s="214"/>
      <c r="B22" s="215"/>
      <c r="C22" s="253"/>
      <c r="D22" s="215"/>
      <c r="E22" s="215"/>
      <c r="F22" s="215"/>
      <c r="G22" s="216"/>
    </row>
    <row r="23" spans="1:16" x14ac:dyDescent="0.2">
      <c r="A23" s="214"/>
      <c r="B23" s="215"/>
      <c r="C23" s="253"/>
      <c r="D23" s="215"/>
      <c r="E23" s="215"/>
      <c r="F23" s="215"/>
      <c r="G23" s="216"/>
    </row>
    <row r="24" spans="1:16" x14ac:dyDescent="0.2">
      <c r="A24" s="214"/>
      <c r="B24" s="215"/>
      <c r="C24" s="253"/>
      <c r="D24" s="215"/>
      <c r="E24" s="215"/>
      <c r="F24" s="215"/>
      <c r="G24" s="216"/>
    </row>
    <row r="25" spans="1:16" x14ac:dyDescent="0.2">
      <c r="A25" s="217"/>
      <c r="B25" s="218"/>
      <c r="C25" s="254"/>
      <c r="D25" s="218"/>
      <c r="E25" s="218"/>
      <c r="F25" s="218"/>
      <c r="G25" s="219"/>
    </row>
    <row r="26" spans="1:16" x14ac:dyDescent="0.2">
      <c r="A26" s="3"/>
      <c r="B26" s="4"/>
      <c r="C26" s="249"/>
      <c r="D26" s="6"/>
      <c r="E26" s="3"/>
      <c r="F26" s="3"/>
      <c r="G26" s="3"/>
    </row>
    <row r="27" spans="1:16" x14ac:dyDescent="0.2">
      <c r="C27" s="255"/>
      <c r="D27" s="10"/>
      <c r="P27" t="s">
        <v>237</v>
      </c>
    </row>
    <row r="28" spans="1:16" x14ac:dyDescent="0.2">
      <c r="D28" s="10"/>
    </row>
    <row r="29" spans="1:16" x14ac:dyDescent="0.2">
      <c r="D29" s="10"/>
    </row>
    <row r="30" spans="1:16" x14ac:dyDescent="0.2">
      <c r="D30" s="10"/>
    </row>
    <row r="31" spans="1:16" x14ac:dyDescent="0.2">
      <c r="D31" s="10"/>
    </row>
    <row r="32" spans="1:16" x14ac:dyDescent="0.2">
      <c r="D32" s="10"/>
    </row>
    <row r="33" spans="4:4" x14ac:dyDescent="0.2">
      <c r="D33" s="10"/>
    </row>
    <row r="34" spans="4:4" x14ac:dyDescent="0.2">
      <c r="D34" s="10"/>
    </row>
    <row r="35" spans="4:4" x14ac:dyDescent="0.2">
      <c r="D35" s="10"/>
    </row>
    <row r="36" spans="4:4" x14ac:dyDescent="0.2">
      <c r="D36" s="10"/>
    </row>
    <row r="37" spans="4:4" x14ac:dyDescent="0.2">
      <c r="D37" s="10"/>
    </row>
    <row r="38" spans="4:4" x14ac:dyDescent="0.2">
      <c r="D38" s="10"/>
    </row>
    <row r="39" spans="4:4" x14ac:dyDescent="0.2">
      <c r="D39" s="10"/>
    </row>
    <row r="40" spans="4:4" x14ac:dyDescent="0.2">
      <c r="D40" s="10"/>
    </row>
    <row r="41" spans="4:4" x14ac:dyDescent="0.2">
      <c r="D41" s="10"/>
    </row>
    <row r="42" spans="4:4" x14ac:dyDescent="0.2">
      <c r="D42" s="10"/>
    </row>
    <row r="43" spans="4:4" x14ac:dyDescent="0.2">
      <c r="D43" s="10"/>
    </row>
    <row r="44" spans="4:4" x14ac:dyDescent="0.2">
      <c r="D44" s="10"/>
    </row>
    <row r="45" spans="4:4" x14ac:dyDescent="0.2">
      <c r="D45" s="10"/>
    </row>
    <row r="46" spans="4:4" x14ac:dyDescent="0.2">
      <c r="D46" s="10"/>
    </row>
    <row r="47" spans="4:4" x14ac:dyDescent="0.2">
      <c r="D47" s="10"/>
    </row>
    <row r="48" spans="4:4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20:C20"/>
    <mergeCell ref="A21:G25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50</vt:i4>
      </vt:variant>
    </vt:vector>
  </HeadingPairs>
  <TitlesOfParts>
    <vt:vector size="54" baseType="lpstr">
      <vt:lpstr>Stavba</vt:lpstr>
      <vt:lpstr>VzorPolozky</vt:lpstr>
      <vt:lpstr>SO 01 01 Pol</vt:lpstr>
      <vt:lpstr>SO 01 9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01 Pol'!Názvy_tisku</vt:lpstr>
      <vt:lpstr>'SO 01 9 Pol'!Názvy_tisku</vt:lpstr>
      <vt:lpstr>oadresa</vt:lpstr>
      <vt:lpstr>Stavba!Objednatel</vt:lpstr>
      <vt:lpstr>Stavba!Objekt</vt:lpstr>
      <vt:lpstr>'SO 01 01 Pol'!Oblast_tisku</vt:lpstr>
      <vt:lpstr>'SO 01 9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 Hejpetr</dc:creator>
  <cp:lastModifiedBy>Libor Hejpetr</cp:lastModifiedBy>
  <cp:lastPrinted>2019-03-19T12:27:02Z</cp:lastPrinted>
  <dcterms:created xsi:type="dcterms:W3CDTF">2009-04-08T07:15:50Z</dcterms:created>
  <dcterms:modified xsi:type="dcterms:W3CDTF">2022-03-11T12:58:57Z</dcterms:modified>
</cp:coreProperties>
</file>