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Pol'!$A$1:$U$70</definedName>
    <definedName name="_xlnm.Print_Area" localSheetId="0">Stavba!$A$1:$J$51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60" i="12" l="1"/>
  <c r="F39" i="1" s="1"/>
  <c r="F9" i="12"/>
  <c r="G9" i="12" s="1"/>
  <c r="I9" i="12"/>
  <c r="K9" i="12"/>
  <c r="O9" i="12"/>
  <c r="Q9" i="12"/>
  <c r="U9" i="12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4" i="12"/>
  <c r="G14" i="12"/>
  <c r="M14" i="12" s="1"/>
  <c r="I14" i="12"/>
  <c r="K14" i="12"/>
  <c r="O14" i="12"/>
  <c r="Q14" i="12"/>
  <c r="U14" i="12"/>
  <c r="F17" i="12"/>
  <c r="G17" i="12" s="1"/>
  <c r="M17" i="12" s="1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F21" i="12"/>
  <c r="G21" i="12" s="1"/>
  <c r="M21" i="12" s="1"/>
  <c r="I21" i="12"/>
  <c r="K21" i="12"/>
  <c r="O21" i="12"/>
  <c r="Q21" i="12"/>
  <c r="U21" i="12"/>
  <c r="F23" i="12"/>
  <c r="G23" i="12"/>
  <c r="M23" i="12" s="1"/>
  <c r="I23" i="12"/>
  <c r="K23" i="12"/>
  <c r="O23" i="12"/>
  <c r="Q23" i="12"/>
  <c r="U23" i="12"/>
  <c r="F25" i="12"/>
  <c r="G25" i="12" s="1"/>
  <c r="M25" i="12" s="1"/>
  <c r="I25" i="12"/>
  <c r="K25" i="12"/>
  <c r="O25" i="12"/>
  <c r="Q25" i="12"/>
  <c r="U25" i="12"/>
  <c r="F27" i="12"/>
  <c r="G27" i="12" s="1"/>
  <c r="M27" i="12" s="1"/>
  <c r="I27" i="12"/>
  <c r="K27" i="12"/>
  <c r="O27" i="12"/>
  <c r="Q27" i="12"/>
  <c r="U27" i="12"/>
  <c r="F30" i="12"/>
  <c r="G30" i="12" s="1"/>
  <c r="M30" i="12" s="1"/>
  <c r="I30" i="12"/>
  <c r="K30" i="12"/>
  <c r="O30" i="12"/>
  <c r="Q30" i="12"/>
  <c r="U30" i="12"/>
  <c r="F33" i="12"/>
  <c r="G33" i="12"/>
  <c r="M33" i="12" s="1"/>
  <c r="I33" i="12"/>
  <c r="K33" i="12"/>
  <c r="O33" i="12"/>
  <c r="Q33" i="12"/>
  <c r="U33" i="12"/>
  <c r="F35" i="12"/>
  <c r="G35" i="12" s="1"/>
  <c r="M35" i="12" s="1"/>
  <c r="I35" i="12"/>
  <c r="K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M37" i="12" s="1"/>
  <c r="I37" i="12"/>
  <c r="K37" i="12"/>
  <c r="O37" i="12"/>
  <c r="Q37" i="12"/>
  <c r="U37" i="12"/>
  <c r="F38" i="12"/>
  <c r="G38" i="12"/>
  <c r="M38" i="12" s="1"/>
  <c r="I38" i="12"/>
  <c r="K38" i="12"/>
  <c r="O38" i="12"/>
  <c r="Q38" i="12"/>
  <c r="U38" i="12"/>
  <c r="F40" i="12"/>
  <c r="G40" i="12" s="1"/>
  <c r="M40" i="12" s="1"/>
  <c r="I40" i="12"/>
  <c r="K40" i="12"/>
  <c r="O40" i="12"/>
  <c r="Q40" i="12"/>
  <c r="U40" i="12"/>
  <c r="F43" i="12"/>
  <c r="G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7" i="12"/>
  <c r="G47" i="12" s="1"/>
  <c r="M47" i="12" s="1"/>
  <c r="I47" i="12"/>
  <c r="K47" i="12"/>
  <c r="O47" i="12"/>
  <c r="Q47" i="12"/>
  <c r="U47" i="12"/>
  <c r="F49" i="12"/>
  <c r="G49" i="12" s="1"/>
  <c r="M49" i="12" s="1"/>
  <c r="I49" i="12"/>
  <c r="K49" i="12"/>
  <c r="O49" i="12"/>
  <c r="Q49" i="12"/>
  <c r="U49" i="12"/>
  <c r="F51" i="12"/>
  <c r="G51" i="12" s="1"/>
  <c r="M51" i="12" s="1"/>
  <c r="I51" i="12"/>
  <c r="K51" i="12"/>
  <c r="O51" i="12"/>
  <c r="Q51" i="12"/>
  <c r="U51" i="12"/>
  <c r="F54" i="12"/>
  <c r="G54" i="12" s="1"/>
  <c r="I54" i="12"/>
  <c r="I53" i="12" s="1"/>
  <c r="K54" i="12"/>
  <c r="K53" i="12" s="1"/>
  <c r="O54" i="12"/>
  <c r="O53" i="12" s="1"/>
  <c r="Q54" i="12"/>
  <c r="Q53" i="12" s="1"/>
  <c r="U54" i="12"/>
  <c r="U53" i="12" s="1"/>
  <c r="F56" i="12"/>
  <c r="G56" i="12" s="1"/>
  <c r="I56" i="12"/>
  <c r="I55" i="12" s="1"/>
  <c r="K56" i="12"/>
  <c r="O56" i="12"/>
  <c r="Q56" i="12"/>
  <c r="U56" i="12"/>
  <c r="U55" i="12" s="1"/>
  <c r="F57" i="12"/>
  <c r="G57" i="12" s="1"/>
  <c r="M57" i="12" s="1"/>
  <c r="I57" i="12"/>
  <c r="K57" i="12"/>
  <c r="O57" i="12"/>
  <c r="Q57" i="12"/>
  <c r="U57" i="12"/>
  <c r="F58" i="12"/>
  <c r="G58" i="12"/>
  <c r="M58" i="12" s="1"/>
  <c r="I58" i="12"/>
  <c r="K58" i="12"/>
  <c r="O58" i="12"/>
  <c r="Q58" i="12"/>
  <c r="U58" i="12"/>
  <c r="I20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M56" i="12" l="1"/>
  <c r="M55" i="12" s="1"/>
  <c r="G55" i="12"/>
  <c r="I50" i="1" s="1"/>
  <c r="I19" i="1" s="1"/>
  <c r="G8" i="12"/>
  <c r="AD60" i="12"/>
  <c r="G39" i="1" s="1"/>
  <c r="G40" i="1" s="1"/>
  <c r="G25" i="1" s="1"/>
  <c r="G26" i="1" s="1"/>
  <c r="F40" i="1"/>
  <c r="H39" i="1"/>
  <c r="H40" i="1" s="1"/>
  <c r="O42" i="12"/>
  <c r="U8" i="12"/>
  <c r="I8" i="12"/>
  <c r="Q55" i="12"/>
  <c r="K42" i="12"/>
  <c r="Q8" i="12"/>
  <c r="O55" i="12"/>
  <c r="U42" i="12"/>
  <c r="I42" i="12"/>
  <c r="O8" i="12"/>
  <c r="K55" i="12"/>
  <c r="Q42" i="12"/>
  <c r="K8" i="12"/>
  <c r="G23" i="1"/>
  <c r="G53" i="12"/>
  <c r="I49" i="1" s="1"/>
  <c r="M54" i="12"/>
  <c r="M53" i="12" s="1"/>
  <c r="M43" i="12"/>
  <c r="M42" i="12" s="1"/>
  <c r="G42" i="12"/>
  <c r="I48" i="1" s="1"/>
  <c r="M9" i="12"/>
  <c r="M8" i="12" s="1"/>
  <c r="I39" i="1"/>
  <c r="I40" i="1" s="1"/>
  <c r="J39" i="1" s="1"/>
  <c r="J40" i="1" s="1"/>
  <c r="G60" i="12" l="1"/>
  <c r="I47" i="1"/>
  <c r="G28" i="1"/>
  <c r="G24" i="1"/>
  <c r="G29" i="1" s="1"/>
  <c r="I16" i="1" l="1"/>
  <c r="I21" i="1" s="1"/>
  <c r="I5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<sst xmlns="http://schemas.openxmlformats.org/spreadsheetml/2006/main" count="292" uniqueCount="174">
  <si>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</si>
  <si>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</si>
  <si>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</si>
  <si>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</si>
  <si>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</si>
  <si>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</si>
  <si>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</si>
  <si>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</si>
  <si>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</si>
  <si>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</si>
  <si>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</si>
  <si>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</si>
  <si>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</si>
  <si>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</si>
  <si>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</si>
  <si>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</si>
  <si>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</si>
  <si>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</si>
  <si>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</si>
  <si>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</si>
  <si>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</si>
  <si>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</si>
  <si>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</si>
  <si>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</si>
  <si>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</si>
  <si>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</si>
  <si>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</si>
  <si>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</si>
  <si>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</si>
  <si>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</si>
  <si>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</si>
  <si>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</si>
  <si>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</si>
  <si>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</si>
  <si>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</si>
  <si>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</si>
  <si>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</si>
  <si>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</si>
  <si>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</si>
  <si>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</si>
  <si>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</si>
  <si>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</si>
  <si>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</si>
  <si>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KOMUNIKACE DENIOS, JELENKA, STRAKONICE</t>
  </si>
  <si>
    <t>Město Strakonice</t>
  </si>
  <si>
    <t>Velké náměstí 2</t>
  </si>
  <si>
    <t>Strakonice-Strakonice I</t>
  </si>
  <si>
    <t>38601</t>
  </si>
  <si>
    <t>00251810</t>
  </si>
  <si>
    <t>CZ00251810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</si>
  <si>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</si>
  <si>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</si>
  <si>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</si>
  <si>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</si>
  <si>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</si>
  <si>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</si>
  <si>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</si>
  <si>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</si>
  <si>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</si>
  <si>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</si>
  <si>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</si>
  <si>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</si>
  <si>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</si>
  <si>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</si>
  <si>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</si>
  <si>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</si>
  <si>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</si>
  <si>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</si>
  <si>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</si>
  <si>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</si>
  <si>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</si>
  <si>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</si>
  <si>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</si>
  <si>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</si>
  <si>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</si>
  <si>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</si>
  <si>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</si>
  <si>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</si>
  <si>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</si>
  <si>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</si>
  <si>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</si>
  <si>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</si>
  <si>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</si>
  <si>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</si>
  <si>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</si>
  <si>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</si>
  <si>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</si>
  <si>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</si>
  <si>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</si>
  <si>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</si>
  <si>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112201101R00</t>
  </si>
  <si>
    <t>Odstranění pařezů pod úrovní, o průměru 10 - 30 cm</t>
  </si>
  <si>
    <t>kus</t>
  </si>
  <si>
    <t>POL1_0</t>
  </si>
  <si>
    <t>112201102R00</t>
  </si>
  <si>
    <t>Odstranění pařezů pod úrovní, o průměru 30 - 50 cm</t>
  </si>
  <si>
    <t>121101103R00</t>
  </si>
  <si>
    <t>Sejmutí ornice s přemístěním přes 100 do 250 m</t>
  </si>
  <si>
    <t>m3</t>
  </si>
  <si>
    <t>296,0*4,5*0,10</t>
  </si>
  <si>
    <t>VV</t>
  </si>
  <si>
    <t>25,0*2,5*0,1+35,0*2,5*0,1</t>
  </si>
  <si>
    <t>122202203R00</t>
  </si>
  <si>
    <t>Odkopávky pro silnice v hor. 3 do 10000 m3</t>
  </si>
  <si>
    <t>296,0*4,5*0,7</t>
  </si>
  <si>
    <t>25,0*2,5*0,7+35,0*2,5*0,7</t>
  </si>
  <si>
    <t>130001101R00</t>
  </si>
  <si>
    <t>Příplatek za ztížené hloubení v blízkosti vedení</t>
  </si>
  <si>
    <t>5% z objemu výkopů:1037,4*0,05</t>
  </si>
  <si>
    <t>181101102R00</t>
  </si>
  <si>
    <t>Úprava pláně v zářezech v hor. 1-4, se zhutněním</t>
  </si>
  <si>
    <t>m2</t>
  </si>
  <si>
    <t>296,0*4,5+25,0*2,5+35,0*2,5</t>
  </si>
  <si>
    <t>162301101R00</t>
  </si>
  <si>
    <t>Vodorovné přemístění výkopku z hor.1-4 do 500 m</t>
  </si>
  <si>
    <t>na deponii:121,5+30*0,25+5*0,5</t>
  </si>
  <si>
    <t>162701105R00</t>
  </si>
  <si>
    <t>Vodorovné přemístění výkopku z hor.1-4 do 10000 m</t>
  </si>
  <si>
    <t>přebytek z výkopů:1037,4-121,5-5*0,5-30*0,25</t>
  </si>
  <si>
    <t>162701109R00</t>
  </si>
  <si>
    <t>Příplatek k vod. přemístění hor.1-4 za další 1 km</t>
  </si>
  <si>
    <t>dalších 17 km:905,9*17</t>
  </si>
  <si>
    <t>167101102R00</t>
  </si>
  <si>
    <t>Nakládání výkopku z hor. 1 ÷ 4 v množství nad 100 m3</t>
  </si>
  <si>
    <t>krajnice:121,5</t>
  </si>
  <si>
    <t>pařezy:5*0,5+30*0,25</t>
  </si>
  <si>
    <t>171102111R00</t>
  </si>
  <si>
    <t>Uložení sypaniny do násypů v aktivní zóně</t>
  </si>
  <si>
    <t>výměna podloží:296,0*4,5*0,7</t>
  </si>
  <si>
    <t>58380652RV1</t>
  </si>
  <si>
    <t>Kámen lomový neupravený  tř. 1, tříděný, frakce 0-350 (skrývka)</t>
  </si>
  <si>
    <t>t</t>
  </si>
  <si>
    <t>POL3_0</t>
  </si>
  <si>
    <t>výměna podloží:1037,4*1,8</t>
  </si>
  <si>
    <t>171201201R00</t>
  </si>
  <si>
    <t>Uložení sypaniny na skl.-sypanina na výšku přes 2m</t>
  </si>
  <si>
    <t>174201201R00</t>
  </si>
  <si>
    <t>Zásyp jam po pařezech D 30 cm</t>
  </si>
  <si>
    <t>174201202R00</t>
  </si>
  <si>
    <t>Zásyp jam po pařezech D 50 cm</t>
  </si>
  <si>
    <t>181301112R00</t>
  </si>
  <si>
    <t>Rozprostření ornice, rovina, tl.10-15 cm,nad 500m2</t>
  </si>
  <si>
    <t>148,2/0,15</t>
  </si>
  <si>
    <t>199000002R00</t>
  </si>
  <si>
    <t>Poplatek za skládku horniny 1- 4, č. dle katal. odpadů 17 05 04</t>
  </si>
  <si>
    <t>564861111RT2</t>
  </si>
  <si>
    <t>Podklad ze štěrkodrti po zhutnění tloušťky 20 cm, štěrkodrť frakce 0-32 mm</t>
  </si>
  <si>
    <t>kryt komunikace:1206,0</t>
  </si>
  <si>
    <t>564861111RT4</t>
  </si>
  <si>
    <t>Podklad ze štěrkodrti po zhutnění tloušťky 20 cm, štěrkodrť frakce 0-63 mm</t>
  </si>
  <si>
    <t>podkladní vrstva:1482,0</t>
  </si>
  <si>
    <t>569903311R00</t>
  </si>
  <si>
    <t>Zřízení zemních krajnic se zhutněním</t>
  </si>
  <si>
    <t>2*300,0*0,3*1,35/2</t>
  </si>
  <si>
    <t>569751199R00</t>
  </si>
  <si>
    <t>Zpevnění krajnic kamenivem drceným tl. 20 cm</t>
  </si>
  <si>
    <t>2*300,0*0,5</t>
  </si>
  <si>
    <t>571905111R00</t>
  </si>
  <si>
    <t>Posyp krytu kamenivem drceným do 25 kg/m2</t>
  </si>
  <si>
    <t>998222011R00</t>
  </si>
  <si>
    <t>Přesun hmot, pozemní komunikace, kryt z kameniva</t>
  </si>
  <si>
    <t>VRN001</t>
  </si>
  <si>
    <t>Vytyčení inženýrských sítí</t>
  </si>
  <si>
    <t>kpl</t>
  </si>
  <si>
    <t>VRN002</t>
  </si>
  <si>
    <t>Geodetické práce, vytyčení stavby, zaměření skutečného provedení</t>
  </si>
  <si>
    <t>VRN003</t>
  </si>
  <si>
    <t>Zařízení staveniště, přesun kapacit</t>
  </si>
  <si>
    <t/>
  </si>
  <si>
    <t>SUM</t>
  </si>
  <si>
    <t>Poznámky uchazeče k zadání</t>
  </si>
  <si>
    <t>POPUZIV</t>
  </si>
  <si>
    <t>END</t>
  </si>
  <si>
    <t>KOMUNIKACE DENIOS, JELENKA, STRAKONICE revize 23.2.2023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</si>
</sst>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4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4"/>
  <sheetViews>
    <sheetView showGridLines="0" tabSelected="1" topLeftCell="B1" zoomScaleNormal="100" zoomScaleSheetLayoutView="75" workbookViewId="0">
      <selection activeCell="D2" sqref="D2:J2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227" t="s">
        <v>40</v>
      </c>
      <c r="C1" s="228"/>
      <c r="D1" s="228"/>
      <c r="E1" s="228"/>
      <c r="F1" s="228"/>
      <c r="G1" s="228"/>
      <c r="H1" s="228"/>
      <c r="I1" s="228"/>
      <c r="J1" s="229"/>
    </row>
    <row r="2" spans="1:15" ht="23.25" customHeight="1" x14ac:dyDescent="0.25">
      <c r="A2" s="4"/>
      <c r="B2" s="79" t="s">
        <v>38</v>
      </c>
      <c r="C2" s="80"/>
      <c r="D2" s="244" t="s">
        <v>173</v>
      </c>
      <c r="E2" s="245"/>
      <c r="F2" s="245"/>
      <c r="G2" s="245"/>
      <c r="H2" s="245"/>
      <c r="I2" s="245"/>
      <c r="J2" s="246"/>
      <c r="O2" s="2"/>
    </row>
    <row r="3" spans="1:15" ht="23.25" hidden="1" customHeight="1" x14ac:dyDescent="0.25">
      <c r="A3" s="4"/>
      <c r="B3" s="81" t="s">
        <v>41</v>
      </c>
      <c r="C3" s="82"/>
      <c r="D3" s="207"/>
      <c r="E3" s="208"/>
      <c r="F3" s="208"/>
      <c r="G3" s="208"/>
      <c r="H3" s="208"/>
      <c r="I3" s="208"/>
      <c r="J3" s="209"/>
    </row>
    <row r="4" spans="1:15" ht="23.25" hidden="1" customHeight="1" x14ac:dyDescent="0.25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5">
      <c r="A5" s="4"/>
      <c r="B5" s="45" t="s">
        <v>21</v>
      </c>
      <c r="C5" s="5"/>
      <c r="D5" s="89" t="s">
        <v>44</v>
      </c>
      <c r="E5" s="25"/>
      <c r="F5" s="25"/>
      <c r="G5" s="25"/>
      <c r="H5" s="27" t="s">
        <v>33</v>
      </c>
      <c r="I5" s="89" t="s">
        <v>48</v>
      </c>
      <c r="J5" s="11"/>
    </row>
    <row r="6" spans="1:15" ht="15.75" customHeight="1" x14ac:dyDescent="0.25">
      <c r="A6" s="4"/>
      <c r="B6" s="39"/>
      <c r="C6" s="25"/>
      <c r="D6" s="89" t="s">
        <v>45</v>
      </c>
      <c r="E6" s="25"/>
      <c r="F6" s="25"/>
      <c r="G6" s="25"/>
      <c r="H6" s="27" t="s">
        <v>34</v>
      </c>
      <c r="I6" s="89" t="s">
        <v>49</v>
      </c>
      <c r="J6" s="11"/>
    </row>
    <row r="7" spans="1:15" ht="15.75" customHeight="1" x14ac:dyDescent="0.25">
      <c r="A7" s="4"/>
      <c r="B7" s="40"/>
      <c r="C7" s="90" t="s">
        <v>47</v>
      </c>
      <c r="D7" s="78" t="s">
        <v>46</v>
      </c>
      <c r="E7" s="32"/>
      <c r="F7" s="32"/>
      <c r="G7" s="32"/>
      <c r="H7" s="34"/>
      <c r="I7" s="32"/>
      <c r="J7" s="49"/>
    </row>
    <row r="8" spans="1:15" ht="24" hidden="1" customHeight="1" x14ac:dyDescent="0.25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5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5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4"/>
      <c r="B11" s="45" t="s">
        <v>18</v>
      </c>
      <c r="C11" s="5"/>
      <c r="D11" s="239"/>
      <c r="E11" s="239"/>
      <c r="F11" s="239"/>
      <c r="G11" s="239"/>
      <c r="H11" s="27" t="s">
        <v>33</v>
      </c>
      <c r="I11" s="92"/>
      <c r="J11" s="11"/>
    </row>
    <row r="12" spans="1:15" ht="15.75" customHeight="1" x14ac:dyDescent="0.25">
      <c r="A12" s="4"/>
      <c r="B12" s="39"/>
      <c r="C12" s="25"/>
      <c r="D12" s="224"/>
      <c r="E12" s="224"/>
      <c r="F12" s="224"/>
      <c r="G12" s="224"/>
      <c r="H12" s="27" t="s">
        <v>34</v>
      </c>
      <c r="I12" s="92"/>
      <c r="J12" s="11"/>
    </row>
    <row r="13" spans="1:15" ht="15.75" customHeight="1" x14ac:dyDescent="0.25">
      <c r="A13" s="4"/>
      <c r="B13" s="40"/>
      <c r="C13" s="91"/>
      <c r="D13" s="225"/>
      <c r="E13" s="225"/>
      <c r="F13" s="225"/>
      <c r="G13" s="225"/>
      <c r="H13" s="28"/>
      <c r="I13" s="32"/>
      <c r="J13" s="49"/>
    </row>
    <row r="14" spans="1:15" ht="24" hidden="1" customHeight="1" x14ac:dyDescent="0.25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5">
      <c r="A15" s="4"/>
      <c r="B15" s="50" t="s">
        <v>31</v>
      </c>
      <c r="C15" s="70"/>
      <c r="D15" s="51"/>
      <c r="E15" s="247"/>
      <c r="F15" s="247"/>
      <c r="G15" s="220"/>
      <c r="H15" s="220"/>
      <c r="I15" s="220" t="s">
        <v>28</v>
      </c>
      <c r="J15" s="221"/>
    </row>
    <row r="16" spans="1:15" ht="23.25" customHeight="1" x14ac:dyDescent="0.25">
      <c r="A16" s="139" t="s">
        <v>23</v>
      </c>
      <c r="B16" s="140" t="s">
        <v>23</v>
      </c>
      <c r="C16" s="56"/>
      <c r="D16" s="57"/>
      <c r="E16" s="222"/>
      <c r="F16" s="223"/>
      <c r="G16" s="222"/>
      <c r="H16" s="223"/>
      <c r="I16" s="222">
        <f>SUMIF(F47:F50,A16,I47:I50)+SUMIF(F47:F50,"PSU",I47:I50)</f>
        <v>0</v>
      </c>
      <c r="J16" s="236"/>
    </row>
    <row r="17" spans="1:10" ht="23.25" customHeight="1" x14ac:dyDescent="0.25">
      <c r="A17" s="139" t="s">
        <v>24</v>
      </c>
      <c r="B17" s="140" t="s">
        <v>24</v>
      </c>
      <c r="C17" s="56"/>
      <c r="D17" s="57"/>
      <c r="E17" s="222"/>
      <c r="F17" s="223"/>
      <c r="G17" s="222"/>
      <c r="H17" s="223"/>
      <c r="I17" s="222">
        <f>SUMIF(F47:F50,A17,I47:I50)</f>
        <v>0</v>
      </c>
      <c r="J17" s="236"/>
    </row>
    <row r="18" spans="1:10" ht="23.25" customHeight="1" x14ac:dyDescent="0.25">
      <c r="A18" s="139" t="s">
        <v>25</v>
      </c>
      <c r="B18" s="140" t="s">
        <v>25</v>
      </c>
      <c r="C18" s="56"/>
      <c r="D18" s="57"/>
      <c r="E18" s="222"/>
      <c r="F18" s="223"/>
      <c r="G18" s="222"/>
      <c r="H18" s="223"/>
      <c r="I18" s="222">
        <f>SUMIF(F47:F50,A18,I47:I50)</f>
        <v>0</v>
      </c>
      <c r="J18" s="236"/>
    </row>
    <row r="19" spans="1:10" ht="23.25" customHeight="1" x14ac:dyDescent="0.25">
      <c r="A19" s="139" t="s">
        <v>61</v>
      </c>
      <c r="B19" s="140" t="s">
        <v>26</v>
      </c>
      <c r="C19" s="56"/>
      <c r="D19" s="57"/>
      <c r="E19" s="222"/>
      <c r="F19" s="223"/>
      <c r="G19" s="222"/>
      <c r="H19" s="223"/>
      <c r="I19" s="222">
        <f>SUMIF(F47:F50,A19,I47:I50)</f>
        <v>0</v>
      </c>
      <c r="J19" s="236"/>
    </row>
    <row r="20" spans="1:10" ht="23.25" customHeight="1" x14ac:dyDescent="0.25">
      <c r="A20" s="139" t="s">
        <v>62</v>
      </c>
      <c r="B20" s="140" t="s">
        <v>27</v>
      </c>
      <c r="C20" s="56"/>
      <c r="D20" s="57"/>
      <c r="E20" s="222"/>
      <c r="F20" s="223"/>
      <c r="G20" s="222"/>
      <c r="H20" s="223"/>
      <c r="I20" s="222">
        <f>SUMIF(F47:F50,A20,I47:I50)</f>
        <v>0</v>
      </c>
      <c r="J20" s="236"/>
    </row>
    <row r="21" spans="1:10" ht="23.25" customHeight="1" x14ac:dyDescent="0.25">
      <c r="A21" s="4"/>
      <c r="B21" s="72" t="s">
        <v>28</v>
      </c>
      <c r="C21" s="73"/>
      <c r="D21" s="74"/>
      <c r="E21" s="237"/>
      <c r="F21" s="238"/>
      <c r="G21" s="237"/>
      <c r="H21" s="238"/>
      <c r="I21" s="237">
        <f>SUM(I16:J20)</f>
        <v>0</v>
      </c>
      <c r="J21" s="243"/>
    </row>
    <row r="22" spans="1:10" ht="33" customHeight="1" x14ac:dyDescent="0.25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4"/>
      <c r="B23" s="55" t="s">
        <v>11</v>
      </c>
      <c r="C23" s="56"/>
      <c r="D23" s="57"/>
      <c r="E23" s="58">
        <v>15</v>
      </c>
      <c r="F23" s="59" t="s">
        <v>0</v>
      </c>
      <c r="G23" s="234">
        <f>ZakladDPHSniVypocet</f>
        <v>0</v>
      </c>
      <c r="H23" s="235"/>
      <c r="I23" s="235"/>
      <c r="J23" s="60" t="str">
        <f t="shared" ref="J23:J28" si="0">Mena</f>
        <v>CZK</v>
      </c>
    </row>
    <row r="24" spans="1:10" ht="23.25" customHeight="1" x14ac:dyDescent="0.25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41">
        <f>ZakladDPHSni*SazbaDPH1/100</f>
        <v>0</v>
      </c>
      <c r="H24" s="242"/>
      <c r="I24" s="242"/>
      <c r="J24" s="60" t="str">
        <f t="shared" si="0"/>
        <v>CZK</v>
      </c>
    </row>
    <row r="25" spans="1:10" ht="23.25" customHeigh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4">
        <f>ZakladDPHZaklVypocet</f>
        <v>0</v>
      </c>
      <c r="H25" s="235"/>
      <c r="I25" s="235"/>
      <c r="J25" s="60" t="str">
        <f t="shared" si="0"/>
        <v>CZK</v>
      </c>
    </row>
    <row r="26" spans="1:10" ht="23.25" customHeight="1" x14ac:dyDescent="0.25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0">
        <f>ZakladDPHZakl*SazbaDPH2/100</f>
        <v>0</v>
      </c>
      <c r="H26" s="231"/>
      <c r="I26" s="231"/>
      <c r="J26" s="54" t="str">
        <f t="shared" si="0"/>
        <v>CZK</v>
      </c>
    </row>
    <row r="27" spans="1:10" ht="23.25" customHeight="1" thickBot="1" x14ac:dyDescent="0.3">
      <c r="A27" s="4"/>
      <c r="B27" s="46" t="s">
        <v>4</v>
      </c>
      <c r="C27" s="20"/>
      <c r="D27" s="23"/>
      <c r="E27" s="20"/>
      <c r="F27" s="21"/>
      <c r="G27" s="232">
        <f>0</f>
        <v>0</v>
      </c>
      <c r="H27" s="232"/>
      <c r="I27" s="232"/>
      <c r="J27" s="61" t="str">
        <f t="shared" si="0"/>
        <v>CZK</v>
      </c>
    </row>
    <row r="28" spans="1:10" ht="27.75" hidden="1" customHeight="1" thickBot="1" x14ac:dyDescent="0.3">
      <c r="A28" s="4"/>
      <c r="B28" s="111" t="s">
        <v>22</v>
      </c>
      <c r="C28" s="112"/>
      <c r="D28" s="112"/>
      <c r="E28" s="113"/>
      <c r="F28" s="114"/>
      <c r="G28" s="219">
        <f>ZakladDPHSniVypocet+ZakladDPHZaklVypocet</f>
        <v>0</v>
      </c>
      <c r="H28" s="219"/>
      <c r="I28" s="219"/>
      <c r="J28" s="115" t="str">
        <f t="shared" si="0"/>
        <v>CZK</v>
      </c>
    </row>
    <row r="29" spans="1:10" ht="27.75" customHeight="1" thickBot="1" x14ac:dyDescent="0.3">
      <c r="A29" s="4"/>
      <c r="B29" s="111" t="s">
        <v>35</v>
      </c>
      <c r="C29" s="116"/>
      <c r="D29" s="116"/>
      <c r="E29" s="116"/>
      <c r="F29" s="116"/>
      <c r="G29" s="233">
        <f>ZakladDPHSni+DPHSni+ZakladDPHZakl+DPHZakl+Zaokrouhleni</f>
        <v>0</v>
      </c>
      <c r="H29" s="233"/>
      <c r="I29" s="233"/>
      <c r="J29" s="117" t="s">
        <v>52</v>
      </c>
    </row>
    <row r="30" spans="1:10" ht="12.75" customHeight="1" x14ac:dyDescent="0.25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5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44980</v>
      </c>
      <c r="I32" s="37"/>
      <c r="J32" s="12"/>
    </row>
    <row r="33" spans="1:10" ht="47.25" customHeight="1" x14ac:dyDescent="0.25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5">
      <c r="A34" s="29"/>
      <c r="B34" s="29"/>
      <c r="C34" s="30"/>
      <c r="D34" s="226"/>
      <c r="E34" s="226"/>
      <c r="F34" s="30"/>
      <c r="G34" s="226"/>
      <c r="H34" s="226"/>
      <c r="I34" s="226"/>
      <c r="J34" s="36"/>
    </row>
    <row r="35" spans="1:10" ht="12.75" customHeight="1" x14ac:dyDescent="0.25">
      <c r="A35" s="4"/>
      <c r="B35" s="4"/>
      <c r="C35" s="5"/>
      <c r="D35" s="240" t="s">
        <v>2</v>
      </c>
      <c r="E35" s="240"/>
      <c r="F35" s="5"/>
      <c r="G35" s="43"/>
      <c r="H35" s="13" t="s">
        <v>3</v>
      </c>
      <c r="I35" s="43"/>
      <c r="J35" s="12"/>
    </row>
    <row r="36" spans="1:10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3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5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5">
      <c r="A39" s="95">
        <v>1</v>
      </c>
      <c r="B39" s="101" t="s">
        <v>50</v>
      </c>
      <c r="C39" s="210" t="s">
        <v>43</v>
      </c>
      <c r="D39" s="211"/>
      <c r="E39" s="211"/>
      <c r="F39" s="106">
        <f>'Rozpočet Pol'!AC60</f>
        <v>0</v>
      </c>
      <c r="G39" s="107">
        <f>'Rozpočet Pol'!AD60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5">
      <c r="A40" s="95"/>
      <c r="B40" s="212" t="s">
        <v>51</v>
      </c>
      <c r="C40" s="213"/>
      <c r="D40" s="213"/>
      <c r="E40" s="214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6" x14ac:dyDescent="0.3">
      <c r="B44" s="118" t="s">
        <v>53</v>
      </c>
    </row>
    <row r="46" spans="1:10" ht="25.5" customHeight="1" x14ac:dyDescent="0.25">
      <c r="A46" s="119"/>
      <c r="B46" s="123" t="s">
        <v>16</v>
      </c>
      <c r="C46" s="123" t="s">
        <v>5</v>
      </c>
      <c r="D46" s="124"/>
      <c r="E46" s="124"/>
      <c r="F46" s="127" t="s">
        <v>54</v>
      </c>
      <c r="G46" s="127"/>
      <c r="H46" s="127"/>
      <c r="I46" s="215" t="s">
        <v>28</v>
      </c>
      <c r="J46" s="215"/>
    </row>
    <row r="47" spans="1:10" ht="25.5" customHeight="1" x14ac:dyDescent="0.25">
      <c r="A47" s="120"/>
      <c r="B47" s="128" t="s">
        <v>55</v>
      </c>
      <c r="C47" s="217" t="s">
        <v>56</v>
      </c>
      <c r="D47" s="218"/>
      <c r="E47" s="218"/>
      <c r="F47" s="130" t="s">
        <v>23</v>
      </c>
      <c r="G47" s="131"/>
      <c r="H47" s="131"/>
      <c r="I47" s="216">
        <f>'Rozpočet Pol'!G8</f>
        <v>0</v>
      </c>
      <c r="J47" s="216"/>
    </row>
    <row r="48" spans="1:10" ht="25.5" customHeight="1" x14ac:dyDescent="0.25">
      <c r="A48" s="120"/>
      <c r="B48" s="122" t="s">
        <v>57</v>
      </c>
      <c r="C48" s="202" t="s">
        <v>58</v>
      </c>
      <c r="D48" s="203"/>
      <c r="E48" s="203"/>
      <c r="F48" s="132" t="s">
        <v>23</v>
      </c>
      <c r="G48" s="133"/>
      <c r="H48" s="133"/>
      <c r="I48" s="201">
        <f>'Rozpočet Pol'!G42</f>
        <v>0</v>
      </c>
      <c r="J48" s="201"/>
    </row>
    <row r="49" spans="1:10" ht="25.5" customHeight="1" x14ac:dyDescent="0.25">
      <c r="A49" s="120"/>
      <c r="B49" s="122" t="s">
        <v>59</v>
      </c>
      <c r="C49" s="202" t="s">
        <v>60</v>
      </c>
      <c r="D49" s="203"/>
      <c r="E49" s="203"/>
      <c r="F49" s="132" t="s">
        <v>23</v>
      </c>
      <c r="G49" s="133"/>
      <c r="H49" s="133"/>
      <c r="I49" s="201">
        <f>'Rozpočet Pol'!G53</f>
        <v>0</v>
      </c>
      <c r="J49" s="201"/>
    </row>
    <row r="50" spans="1:10" ht="25.5" customHeight="1" x14ac:dyDescent="0.25">
      <c r="A50" s="120"/>
      <c r="B50" s="129" t="s">
        <v>61</v>
      </c>
      <c r="C50" s="205" t="s">
        <v>26</v>
      </c>
      <c r="D50" s="206"/>
      <c r="E50" s="206"/>
      <c r="F50" s="134" t="s">
        <v>61</v>
      </c>
      <c r="G50" s="135"/>
      <c r="H50" s="135"/>
      <c r="I50" s="204">
        <f>'Rozpočet Pol'!G55</f>
        <v>0</v>
      </c>
      <c r="J50" s="204"/>
    </row>
    <row r="51" spans="1:10" ht="25.5" customHeight="1" x14ac:dyDescent="0.25">
      <c r="A51" s="121"/>
      <c r="B51" s="125" t="s">
        <v>1</v>
      </c>
      <c r="C51" s="125"/>
      <c r="D51" s="126"/>
      <c r="E51" s="126"/>
      <c r="F51" s="136"/>
      <c r="G51" s="137"/>
      <c r="H51" s="137"/>
      <c r="I51" s="200">
        <f>SUM(I47:I50)</f>
        <v>0</v>
      </c>
      <c r="J51" s="200"/>
    </row>
    <row r="52" spans="1:10" x14ac:dyDescent="0.25">
      <c r="F52" s="138"/>
      <c r="G52" s="94"/>
      <c r="H52" s="138"/>
      <c r="I52" s="94"/>
      <c r="J52" s="94"/>
    </row>
    <row r="53" spans="1:10" x14ac:dyDescent="0.25">
      <c r="F53" s="138"/>
      <c r="G53" s="94"/>
      <c r="H53" s="138"/>
      <c r="I53" s="94"/>
      <c r="J53" s="94"/>
    </row>
    <row r="54" spans="1:10" x14ac:dyDescent="0.25">
      <c r="F54" s="138"/>
      <c r="G54" s="94"/>
      <c r="H54" s="138"/>
      <c r="I54" s="94"/>
      <c r="J54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51:J51"/>
    <mergeCell ref="I48:J48"/>
    <mergeCell ref="C48:E48"/>
    <mergeCell ref="I49:J49"/>
    <mergeCell ref="C49:E49"/>
    <mergeCell ref="I50:J50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48" t="s">
        <v>6</v>
      </c>
      <c r="B1" s="248"/>
      <c r="C1" s="249"/>
      <c r="D1" s="248"/>
      <c r="E1" s="248"/>
      <c r="F1" s="248"/>
      <c r="G1" s="248"/>
    </row>
    <row r="2" spans="1:7" ht="24.9" customHeight="1" x14ac:dyDescent="0.25">
      <c r="A2" s="77" t="s">
        <v>39</v>
      </c>
      <c r="B2" s="76"/>
      <c r="C2" s="250"/>
      <c r="D2" s="250"/>
      <c r="E2" s="250"/>
      <c r="F2" s="250"/>
      <c r="G2" s="251"/>
    </row>
    <row r="3" spans="1:7" ht="24.9" hidden="1" customHeight="1" x14ac:dyDescent="0.25">
      <c r="A3" s="77" t="s">
        <v>7</v>
      </c>
      <c r="B3" s="76"/>
      <c r="C3" s="250"/>
      <c r="D3" s="250"/>
      <c r="E3" s="250"/>
      <c r="F3" s="250"/>
      <c r="G3" s="251"/>
    </row>
    <row r="4" spans="1:7" ht="24.9" hidden="1" customHeight="1" x14ac:dyDescent="0.25">
      <c r="A4" s="77" t="s">
        <v>8</v>
      </c>
      <c r="B4" s="76"/>
      <c r="C4" s="250"/>
      <c r="D4" s="250"/>
      <c r="E4" s="250"/>
      <c r="F4" s="250"/>
      <c r="G4" s="251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70"/>
  <sheetViews>
    <sheetView workbookViewId="0">
      <selection sqref="A1:G1"/>
    </sheetView>
  </sheetViews>
  <sheetFormatPr defaultRowHeight="13.2" outlineLevelRow="1" x14ac:dyDescent="0.25"/>
  <cols>
    <col min="1" max="1" width="4.33203125" customWidth="1"/>
    <col min="2" max="2" width="14.44140625" style="93" customWidth="1"/>
    <col min="3" max="3" width="38.33203125" style="93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 x14ac:dyDescent="0.3">
      <c r="A1" s="252" t="s">
        <v>6</v>
      </c>
      <c r="B1" s="252"/>
      <c r="C1" s="252"/>
      <c r="D1" s="252"/>
      <c r="E1" s="252"/>
      <c r="F1" s="252"/>
      <c r="G1" s="252"/>
      <c r="AE1" t="s">
        <v>64</v>
      </c>
    </row>
    <row r="2" spans="1:60" ht="25.05" customHeight="1" x14ac:dyDescent="0.25">
      <c r="A2" s="143" t="s">
        <v>63</v>
      </c>
      <c r="B2" s="141"/>
      <c r="C2" s="253" t="s">
        <v>173</v>
      </c>
      <c r="D2" s="254"/>
      <c r="E2" s="254"/>
      <c r="F2" s="254"/>
      <c r="G2" s="255"/>
      <c r="AE2" t="s">
        <v>65</v>
      </c>
    </row>
    <row r="3" spans="1:60" ht="25.05" hidden="1" customHeight="1" x14ac:dyDescent="0.25">
      <c r="A3" s="144" t="s">
        <v>7</v>
      </c>
      <c r="B3" s="142"/>
      <c r="C3" s="256"/>
      <c r="D3" s="257"/>
      <c r="E3" s="257"/>
      <c r="F3" s="257"/>
      <c r="G3" s="258"/>
      <c r="AE3" t="s">
        <v>66</v>
      </c>
    </row>
    <row r="4" spans="1:60" ht="25.05" hidden="1" customHeight="1" x14ac:dyDescent="0.25">
      <c r="A4" s="144" t="s">
        <v>8</v>
      </c>
      <c r="B4" s="142"/>
      <c r="C4" s="256"/>
      <c r="D4" s="257"/>
      <c r="E4" s="257"/>
      <c r="F4" s="257"/>
      <c r="G4" s="258"/>
      <c r="AE4" t="s">
        <v>67</v>
      </c>
    </row>
    <row r="5" spans="1:60" hidden="1" x14ac:dyDescent="0.25">
      <c r="A5" s="145" t="s">
        <v>68</v>
      </c>
      <c r="B5" s="146"/>
      <c r="C5" s="147"/>
      <c r="D5" s="148"/>
      <c r="E5" s="148"/>
      <c r="F5" s="148"/>
      <c r="G5" s="149"/>
      <c r="AE5" t="s">
        <v>69</v>
      </c>
    </row>
    <row r="7" spans="1:60" ht="39.6" x14ac:dyDescent="0.25">
      <c r="A7" s="154" t="s">
        <v>70</v>
      </c>
      <c r="B7" s="155" t="s">
        <v>71</v>
      </c>
      <c r="C7" s="155" t="s">
        <v>72</v>
      </c>
      <c r="D7" s="154" t="s">
        <v>73</v>
      </c>
      <c r="E7" s="154" t="s">
        <v>74</v>
      </c>
      <c r="F7" s="150" t="s">
        <v>75</v>
      </c>
      <c r="G7" s="173" t="s">
        <v>28</v>
      </c>
      <c r="H7" s="174" t="s">
        <v>29</v>
      </c>
      <c r="I7" s="174" t="s">
        <v>76</v>
      </c>
      <c r="J7" s="174" t="s">
        <v>30</v>
      </c>
      <c r="K7" s="174" t="s">
        <v>77</v>
      </c>
      <c r="L7" s="174" t="s">
        <v>78</v>
      </c>
      <c r="M7" s="174" t="s">
        <v>79</v>
      </c>
      <c r="N7" s="174" t="s">
        <v>80</v>
      </c>
      <c r="O7" s="174" t="s">
        <v>81</v>
      </c>
      <c r="P7" s="174" t="s">
        <v>82</v>
      </c>
      <c r="Q7" s="174" t="s">
        <v>83</v>
      </c>
      <c r="R7" s="174" t="s">
        <v>84</v>
      </c>
      <c r="S7" s="174" t="s">
        <v>85</v>
      </c>
      <c r="T7" s="174" t="s">
        <v>86</v>
      </c>
      <c r="U7" s="157" t="s">
        <v>87</v>
      </c>
    </row>
    <row r="8" spans="1:60" x14ac:dyDescent="0.25">
      <c r="A8" s="175" t="s">
        <v>88</v>
      </c>
      <c r="B8" s="176" t="s">
        <v>55</v>
      </c>
      <c r="C8" s="177" t="s">
        <v>56</v>
      </c>
      <c r="D8" s="178"/>
      <c r="E8" s="179"/>
      <c r="F8" s="180"/>
      <c r="G8" s="180">
        <f>SUMIF(AE9:AE41,"&lt;&gt;NOR",G9:G41)</f>
        <v>0</v>
      </c>
      <c r="H8" s="180"/>
      <c r="I8" s="180">
        <f>SUM(I9:I41)</f>
        <v>0</v>
      </c>
      <c r="J8" s="180"/>
      <c r="K8" s="180">
        <f>SUM(K9:K41)</f>
        <v>0</v>
      </c>
      <c r="L8" s="180"/>
      <c r="M8" s="180">
        <f>SUM(M9:M41)</f>
        <v>0</v>
      </c>
      <c r="N8" s="156"/>
      <c r="O8" s="156">
        <f>SUM(O9:O41)</f>
        <v>1867.3217499999998</v>
      </c>
      <c r="P8" s="156"/>
      <c r="Q8" s="156">
        <f>SUM(Q9:Q41)</f>
        <v>0</v>
      </c>
      <c r="R8" s="156"/>
      <c r="S8" s="156"/>
      <c r="T8" s="175"/>
      <c r="U8" s="156">
        <f>SUM(U9:U41)</f>
        <v>391.41999999999996</v>
      </c>
      <c r="AE8" t="s">
        <v>89</v>
      </c>
    </row>
    <row r="9" spans="1:60" outlineLevel="1" x14ac:dyDescent="0.25">
      <c r="A9" s="152">
        <v>1</v>
      </c>
      <c r="B9" s="158" t="s">
        <v>90</v>
      </c>
      <c r="C9" s="193" t="s">
        <v>91</v>
      </c>
      <c r="D9" s="160" t="s">
        <v>92</v>
      </c>
      <c r="E9" s="167">
        <v>30</v>
      </c>
      <c r="F9" s="170">
        <f>H9+J9</f>
        <v>0</v>
      </c>
      <c r="G9" s="171">
        <f>ROUND(E9*F9,2)</f>
        <v>0</v>
      </c>
      <c r="H9" s="171"/>
      <c r="I9" s="171">
        <f>ROUND(E9*H9,2)</f>
        <v>0</v>
      </c>
      <c r="J9" s="171"/>
      <c r="K9" s="171">
        <f>ROUND(E9*J9,2)</f>
        <v>0</v>
      </c>
      <c r="L9" s="171">
        <v>21</v>
      </c>
      <c r="M9" s="171">
        <f>G9*(1+L9/100)</f>
        <v>0</v>
      </c>
      <c r="N9" s="161">
        <v>5.0000000000000002E-5</v>
      </c>
      <c r="O9" s="161">
        <f>ROUND(E9*N9,5)</f>
        <v>1.5E-3</v>
      </c>
      <c r="P9" s="161">
        <v>0</v>
      </c>
      <c r="Q9" s="161">
        <f>ROUND(E9*P9,5)</f>
        <v>0</v>
      </c>
      <c r="R9" s="161"/>
      <c r="S9" s="161"/>
      <c r="T9" s="162">
        <v>0.65900000000000003</v>
      </c>
      <c r="U9" s="161">
        <f>ROUND(E9*T9,2)</f>
        <v>19.77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93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>
        <v>2</v>
      </c>
      <c r="B10" s="158" t="s">
        <v>94</v>
      </c>
      <c r="C10" s="193" t="s">
        <v>95</v>
      </c>
      <c r="D10" s="160" t="s">
        <v>92</v>
      </c>
      <c r="E10" s="167">
        <v>5</v>
      </c>
      <c r="F10" s="170">
        <f>H10+J10</f>
        <v>0</v>
      </c>
      <c r="G10" s="171">
        <f>ROUND(E10*F10,2)</f>
        <v>0</v>
      </c>
      <c r="H10" s="171"/>
      <c r="I10" s="171">
        <f>ROUND(E10*H10,2)</f>
        <v>0</v>
      </c>
      <c r="J10" s="171"/>
      <c r="K10" s="171">
        <f>ROUND(E10*J10,2)</f>
        <v>0</v>
      </c>
      <c r="L10" s="171">
        <v>21</v>
      </c>
      <c r="M10" s="171">
        <f>G10*(1+L10/100)</f>
        <v>0</v>
      </c>
      <c r="N10" s="161">
        <v>5.0000000000000002E-5</v>
      </c>
      <c r="O10" s="161">
        <f>ROUND(E10*N10,5)</f>
        <v>2.5000000000000001E-4</v>
      </c>
      <c r="P10" s="161">
        <v>0</v>
      </c>
      <c r="Q10" s="161">
        <f>ROUND(E10*P10,5)</f>
        <v>0</v>
      </c>
      <c r="R10" s="161"/>
      <c r="S10" s="161"/>
      <c r="T10" s="162">
        <v>1.655</v>
      </c>
      <c r="U10" s="161">
        <f>ROUND(E10*T10,2)</f>
        <v>8.2799999999999994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93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>
        <v>3</v>
      </c>
      <c r="B11" s="158" t="s">
        <v>96</v>
      </c>
      <c r="C11" s="193" t="s">
        <v>97</v>
      </c>
      <c r="D11" s="160" t="s">
        <v>98</v>
      </c>
      <c r="E11" s="167">
        <v>148.19999999999999</v>
      </c>
      <c r="F11" s="170">
        <f>H11+J11</f>
        <v>0</v>
      </c>
      <c r="G11" s="171">
        <f>ROUND(E11*F11,2)</f>
        <v>0</v>
      </c>
      <c r="H11" s="171"/>
      <c r="I11" s="171">
        <f>ROUND(E11*H11,2)</f>
        <v>0</v>
      </c>
      <c r="J11" s="171"/>
      <c r="K11" s="171">
        <f>ROUND(E11*J11,2)</f>
        <v>0</v>
      </c>
      <c r="L11" s="171">
        <v>21</v>
      </c>
      <c r="M11" s="171">
        <f>G11*(1+L11/100)</f>
        <v>0</v>
      </c>
      <c r="N11" s="161">
        <v>0</v>
      </c>
      <c r="O11" s="161">
        <f>ROUND(E11*N11,5)</f>
        <v>0</v>
      </c>
      <c r="P11" s="161">
        <v>0</v>
      </c>
      <c r="Q11" s="161">
        <f>ROUND(E11*P11,5)</f>
        <v>0</v>
      </c>
      <c r="R11" s="161"/>
      <c r="S11" s="161"/>
      <c r="T11" s="162">
        <v>1.34E-2</v>
      </c>
      <c r="U11" s="161">
        <f>ROUND(E11*T11,2)</f>
        <v>1.99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93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8"/>
      <c r="C12" s="194" t="s">
        <v>99</v>
      </c>
      <c r="D12" s="163"/>
      <c r="E12" s="168">
        <v>133.19999999999999</v>
      </c>
      <c r="F12" s="171"/>
      <c r="G12" s="171"/>
      <c r="H12" s="171"/>
      <c r="I12" s="171"/>
      <c r="J12" s="171"/>
      <c r="K12" s="171"/>
      <c r="L12" s="171"/>
      <c r="M12" s="171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100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/>
      <c r="B13" s="158"/>
      <c r="C13" s="194" t="s">
        <v>101</v>
      </c>
      <c r="D13" s="163"/>
      <c r="E13" s="168">
        <v>15</v>
      </c>
      <c r="F13" s="171"/>
      <c r="G13" s="171"/>
      <c r="H13" s="171"/>
      <c r="I13" s="171"/>
      <c r="J13" s="171"/>
      <c r="K13" s="171"/>
      <c r="L13" s="171"/>
      <c r="M13" s="171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100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>
        <v>4</v>
      </c>
      <c r="B14" s="158" t="s">
        <v>102</v>
      </c>
      <c r="C14" s="193" t="s">
        <v>103</v>
      </c>
      <c r="D14" s="160" t="s">
        <v>98</v>
      </c>
      <c r="E14" s="167">
        <v>1037.4000000000001</v>
      </c>
      <c r="F14" s="170">
        <f>H14+J14</f>
        <v>0</v>
      </c>
      <c r="G14" s="171">
        <f>ROUND(E14*F14,2)</f>
        <v>0</v>
      </c>
      <c r="H14" s="171"/>
      <c r="I14" s="171">
        <f>ROUND(E14*H14,2)</f>
        <v>0</v>
      </c>
      <c r="J14" s="171"/>
      <c r="K14" s="171">
        <f>ROUND(E14*J14,2)</f>
        <v>0</v>
      </c>
      <c r="L14" s="171">
        <v>21</v>
      </c>
      <c r="M14" s="171">
        <f>G14*(1+L14/100)</f>
        <v>0</v>
      </c>
      <c r="N14" s="161">
        <v>0</v>
      </c>
      <c r="O14" s="161">
        <f>ROUND(E14*N14,5)</f>
        <v>0</v>
      </c>
      <c r="P14" s="161">
        <v>0</v>
      </c>
      <c r="Q14" s="161">
        <f>ROUND(E14*P14,5)</f>
        <v>0</v>
      </c>
      <c r="R14" s="161"/>
      <c r="S14" s="161"/>
      <c r="T14" s="162">
        <v>0.12</v>
      </c>
      <c r="U14" s="161">
        <f>ROUND(E14*T14,2)</f>
        <v>124.49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93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8"/>
      <c r="C15" s="194" t="s">
        <v>104</v>
      </c>
      <c r="D15" s="163"/>
      <c r="E15" s="168">
        <v>932.4</v>
      </c>
      <c r="F15" s="171"/>
      <c r="G15" s="171"/>
      <c r="H15" s="171"/>
      <c r="I15" s="171"/>
      <c r="J15" s="171"/>
      <c r="K15" s="171"/>
      <c r="L15" s="171"/>
      <c r="M15" s="171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100</v>
      </c>
      <c r="AF15" s="151">
        <v>0</v>
      </c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8"/>
      <c r="C16" s="194" t="s">
        <v>105</v>
      </c>
      <c r="D16" s="163"/>
      <c r="E16" s="168">
        <v>105</v>
      </c>
      <c r="F16" s="171"/>
      <c r="G16" s="171"/>
      <c r="H16" s="171"/>
      <c r="I16" s="171"/>
      <c r="J16" s="171"/>
      <c r="K16" s="171"/>
      <c r="L16" s="171"/>
      <c r="M16" s="171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100</v>
      </c>
      <c r="AF16" s="151">
        <v>0</v>
      </c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5</v>
      </c>
      <c r="B17" s="158" t="s">
        <v>106</v>
      </c>
      <c r="C17" s="193" t="s">
        <v>107</v>
      </c>
      <c r="D17" s="160" t="s">
        <v>98</v>
      </c>
      <c r="E17" s="167">
        <v>51.87</v>
      </c>
      <c r="F17" s="170">
        <f>H17+J17</f>
        <v>0</v>
      </c>
      <c r="G17" s="171">
        <f>ROUND(E17*F17,2)</f>
        <v>0</v>
      </c>
      <c r="H17" s="171"/>
      <c r="I17" s="171">
        <f>ROUND(E17*H17,2)</f>
        <v>0</v>
      </c>
      <c r="J17" s="171"/>
      <c r="K17" s="171">
        <f>ROUND(E17*J17,2)</f>
        <v>0</v>
      </c>
      <c r="L17" s="171">
        <v>21</v>
      </c>
      <c r="M17" s="171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1.7629999999999999</v>
      </c>
      <c r="U17" s="161">
        <f>ROUND(E17*T17,2)</f>
        <v>91.45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93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8"/>
      <c r="C18" s="194" t="s">
        <v>108</v>
      </c>
      <c r="D18" s="163"/>
      <c r="E18" s="168">
        <v>51.87</v>
      </c>
      <c r="F18" s="171"/>
      <c r="G18" s="171"/>
      <c r="H18" s="171"/>
      <c r="I18" s="171"/>
      <c r="J18" s="171"/>
      <c r="K18" s="171"/>
      <c r="L18" s="171"/>
      <c r="M18" s="171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100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>
        <v>6</v>
      </c>
      <c r="B19" s="158" t="s">
        <v>109</v>
      </c>
      <c r="C19" s="193" t="s">
        <v>110</v>
      </c>
      <c r="D19" s="160" t="s">
        <v>111</v>
      </c>
      <c r="E19" s="167">
        <v>1482</v>
      </c>
      <c r="F19" s="170">
        <f>H19+J19</f>
        <v>0</v>
      </c>
      <c r="G19" s="171">
        <f>ROUND(E19*F19,2)</f>
        <v>0</v>
      </c>
      <c r="H19" s="171"/>
      <c r="I19" s="171">
        <f>ROUND(E19*H19,2)</f>
        <v>0</v>
      </c>
      <c r="J19" s="171"/>
      <c r="K19" s="171">
        <f>ROUND(E19*J19,2)</f>
        <v>0</v>
      </c>
      <c r="L19" s="171">
        <v>21</v>
      </c>
      <c r="M19" s="171">
        <f>G19*(1+L19/100)</f>
        <v>0</v>
      </c>
      <c r="N19" s="161">
        <v>0</v>
      </c>
      <c r="O19" s="161">
        <f>ROUND(E19*N19,5)</f>
        <v>0</v>
      </c>
      <c r="P19" s="161">
        <v>0</v>
      </c>
      <c r="Q19" s="161">
        <f>ROUND(E19*P19,5)</f>
        <v>0</v>
      </c>
      <c r="R19" s="161"/>
      <c r="S19" s="161"/>
      <c r="T19" s="162">
        <v>1.7999999999999999E-2</v>
      </c>
      <c r="U19" s="161">
        <f>ROUND(E19*T19,2)</f>
        <v>26.68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93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8"/>
      <c r="C20" s="194" t="s">
        <v>112</v>
      </c>
      <c r="D20" s="163"/>
      <c r="E20" s="168">
        <v>1482</v>
      </c>
      <c r="F20" s="171"/>
      <c r="G20" s="171"/>
      <c r="H20" s="171"/>
      <c r="I20" s="171"/>
      <c r="J20" s="171"/>
      <c r="K20" s="171"/>
      <c r="L20" s="171"/>
      <c r="M20" s="171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100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>
        <v>7</v>
      </c>
      <c r="B21" s="158" t="s">
        <v>113</v>
      </c>
      <c r="C21" s="193" t="s">
        <v>114</v>
      </c>
      <c r="D21" s="160" t="s">
        <v>98</v>
      </c>
      <c r="E21" s="167">
        <v>131.5</v>
      </c>
      <c r="F21" s="170">
        <f>H21+J21</f>
        <v>0</v>
      </c>
      <c r="G21" s="171">
        <f>ROUND(E21*F21,2)</f>
        <v>0</v>
      </c>
      <c r="H21" s="171"/>
      <c r="I21" s="171">
        <f>ROUND(E21*H21,2)</f>
        <v>0</v>
      </c>
      <c r="J21" s="171"/>
      <c r="K21" s="171">
        <f>ROUND(E21*J21,2)</f>
        <v>0</v>
      </c>
      <c r="L21" s="171">
        <v>21</v>
      </c>
      <c r="M21" s="171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1.0999999999999999E-2</v>
      </c>
      <c r="U21" s="161">
        <f>ROUND(E21*T21,2)</f>
        <v>1.45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93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/>
      <c r="B22" s="158"/>
      <c r="C22" s="194" t="s">
        <v>115</v>
      </c>
      <c r="D22" s="163"/>
      <c r="E22" s="168">
        <v>131.5</v>
      </c>
      <c r="F22" s="171"/>
      <c r="G22" s="171"/>
      <c r="H22" s="171"/>
      <c r="I22" s="171"/>
      <c r="J22" s="171"/>
      <c r="K22" s="171"/>
      <c r="L22" s="171"/>
      <c r="M22" s="171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100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5">
      <c r="A23" s="152">
        <v>8</v>
      </c>
      <c r="B23" s="158" t="s">
        <v>116</v>
      </c>
      <c r="C23" s="193" t="s">
        <v>117</v>
      </c>
      <c r="D23" s="160" t="s">
        <v>98</v>
      </c>
      <c r="E23" s="167">
        <v>905.90000000000009</v>
      </c>
      <c r="F23" s="170">
        <f>H23+J23</f>
        <v>0</v>
      </c>
      <c r="G23" s="171">
        <f>ROUND(E23*F23,2)</f>
        <v>0</v>
      </c>
      <c r="H23" s="171"/>
      <c r="I23" s="171">
        <f>ROUND(E23*H23,2)</f>
        <v>0</v>
      </c>
      <c r="J23" s="171"/>
      <c r="K23" s="171">
        <f>ROUND(E23*J23,2)</f>
        <v>0</v>
      </c>
      <c r="L23" s="171">
        <v>21</v>
      </c>
      <c r="M23" s="171">
        <f>G23*(1+L23/100)</f>
        <v>0</v>
      </c>
      <c r="N23" s="161">
        <v>0</v>
      </c>
      <c r="O23" s="161">
        <f>ROUND(E23*N23,5)</f>
        <v>0</v>
      </c>
      <c r="P23" s="161">
        <v>0</v>
      </c>
      <c r="Q23" s="161">
        <f>ROUND(E23*P23,5)</f>
        <v>0</v>
      </c>
      <c r="R23" s="161"/>
      <c r="S23" s="161"/>
      <c r="T23" s="162">
        <v>1.0999999999999999E-2</v>
      </c>
      <c r="U23" s="161">
        <f>ROUND(E23*T23,2)</f>
        <v>9.9600000000000009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93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5">
      <c r="A24" s="152"/>
      <c r="B24" s="158"/>
      <c r="C24" s="194" t="s">
        <v>118</v>
      </c>
      <c r="D24" s="163"/>
      <c r="E24" s="168">
        <v>905.9</v>
      </c>
      <c r="F24" s="171"/>
      <c r="G24" s="171"/>
      <c r="H24" s="171"/>
      <c r="I24" s="171"/>
      <c r="J24" s="171"/>
      <c r="K24" s="171"/>
      <c r="L24" s="171"/>
      <c r="M24" s="171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100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>
        <v>9</v>
      </c>
      <c r="B25" s="158" t="s">
        <v>119</v>
      </c>
      <c r="C25" s="193" t="s">
        <v>120</v>
      </c>
      <c r="D25" s="160" t="s">
        <v>98</v>
      </c>
      <c r="E25" s="167">
        <v>15400.3</v>
      </c>
      <c r="F25" s="170">
        <f>H25+J25</f>
        <v>0</v>
      </c>
      <c r="G25" s="171">
        <f>ROUND(E25*F25,2)</f>
        <v>0</v>
      </c>
      <c r="H25" s="171"/>
      <c r="I25" s="171">
        <f>ROUND(E25*H25,2)</f>
        <v>0</v>
      </c>
      <c r="J25" s="171"/>
      <c r="K25" s="171">
        <f>ROUND(E25*J25,2)</f>
        <v>0</v>
      </c>
      <c r="L25" s="171">
        <v>21</v>
      </c>
      <c r="M25" s="171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0</v>
      </c>
      <c r="U25" s="161">
        <f>ROUND(E25*T25,2)</f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93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8"/>
      <c r="C26" s="194" t="s">
        <v>121</v>
      </c>
      <c r="D26" s="163"/>
      <c r="E26" s="168">
        <v>15400.3</v>
      </c>
      <c r="F26" s="171"/>
      <c r="G26" s="171"/>
      <c r="H26" s="171"/>
      <c r="I26" s="171"/>
      <c r="J26" s="171"/>
      <c r="K26" s="171"/>
      <c r="L26" s="171"/>
      <c r="M26" s="171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100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>
        <v>10</v>
      </c>
      <c r="B27" s="158" t="s">
        <v>122</v>
      </c>
      <c r="C27" s="193" t="s">
        <v>123</v>
      </c>
      <c r="D27" s="160" t="s">
        <v>98</v>
      </c>
      <c r="E27" s="167">
        <v>131.5</v>
      </c>
      <c r="F27" s="170">
        <f>H27+J27</f>
        <v>0</v>
      </c>
      <c r="G27" s="171">
        <f>ROUND(E27*F27,2)</f>
        <v>0</v>
      </c>
      <c r="H27" s="171"/>
      <c r="I27" s="171">
        <f>ROUND(E27*H27,2)</f>
        <v>0</v>
      </c>
      <c r="J27" s="171"/>
      <c r="K27" s="171">
        <f>ROUND(E27*J27,2)</f>
        <v>0</v>
      </c>
      <c r="L27" s="171">
        <v>21</v>
      </c>
      <c r="M27" s="171">
        <f>G27*(1+L27/100)</f>
        <v>0</v>
      </c>
      <c r="N27" s="161">
        <v>0</v>
      </c>
      <c r="O27" s="161">
        <f>ROUND(E27*N27,5)</f>
        <v>0</v>
      </c>
      <c r="P27" s="161">
        <v>0</v>
      </c>
      <c r="Q27" s="161">
        <f>ROUND(E27*P27,5)</f>
        <v>0</v>
      </c>
      <c r="R27" s="161"/>
      <c r="S27" s="161"/>
      <c r="T27" s="162">
        <v>5.2999999999999999E-2</v>
      </c>
      <c r="U27" s="161">
        <f>ROUND(E27*T27,2)</f>
        <v>6.97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93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8"/>
      <c r="C28" s="194" t="s">
        <v>124</v>
      </c>
      <c r="D28" s="163"/>
      <c r="E28" s="168">
        <v>121.5</v>
      </c>
      <c r="F28" s="171"/>
      <c r="G28" s="171"/>
      <c r="H28" s="171"/>
      <c r="I28" s="171"/>
      <c r="J28" s="171"/>
      <c r="K28" s="171"/>
      <c r="L28" s="171"/>
      <c r="M28" s="171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100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8"/>
      <c r="C29" s="194" t="s">
        <v>125</v>
      </c>
      <c r="D29" s="163"/>
      <c r="E29" s="168">
        <v>10</v>
      </c>
      <c r="F29" s="171"/>
      <c r="G29" s="171"/>
      <c r="H29" s="171"/>
      <c r="I29" s="171"/>
      <c r="J29" s="171"/>
      <c r="K29" s="171"/>
      <c r="L29" s="171"/>
      <c r="M29" s="171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100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>
        <v>11</v>
      </c>
      <c r="B30" s="158" t="s">
        <v>126</v>
      </c>
      <c r="C30" s="193" t="s">
        <v>127</v>
      </c>
      <c r="D30" s="160" t="s">
        <v>98</v>
      </c>
      <c r="E30" s="167">
        <v>1037.4000000000001</v>
      </c>
      <c r="F30" s="170">
        <f>H30+J30</f>
        <v>0</v>
      </c>
      <c r="G30" s="171">
        <f>ROUND(E30*F30,2)</f>
        <v>0</v>
      </c>
      <c r="H30" s="171"/>
      <c r="I30" s="171">
        <f>ROUND(E30*H30,2)</f>
        <v>0</v>
      </c>
      <c r="J30" s="171"/>
      <c r="K30" s="171">
        <f>ROUND(E30*J30,2)</f>
        <v>0</v>
      </c>
      <c r="L30" s="171">
        <v>21</v>
      </c>
      <c r="M30" s="171">
        <f>G30*(1+L30/100)</f>
        <v>0</v>
      </c>
      <c r="N30" s="161">
        <v>0</v>
      </c>
      <c r="O30" s="161">
        <f>ROUND(E30*N30,5)</f>
        <v>0</v>
      </c>
      <c r="P30" s="161">
        <v>0</v>
      </c>
      <c r="Q30" s="161">
        <f>ROUND(E30*P30,5)</f>
        <v>0</v>
      </c>
      <c r="R30" s="161"/>
      <c r="S30" s="161"/>
      <c r="T30" s="162">
        <v>5.6000000000000001E-2</v>
      </c>
      <c r="U30" s="161">
        <f>ROUND(E30*T30,2)</f>
        <v>58.09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93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8"/>
      <c r="C31" s="194" t="s">
        <v>128</v>
      </c>
      <c r="D31" s="163"/>
      <c r="E31" s="168">
        <v>932.4</v>
      </c>
      <c r="F31" s="171"/>
      <c r="G31" s="171"/>
      <c r="H31" s="171"/>
      <c r="I31" s="171"/>
      <c r="J31" s="171"/>
      <c r="K31" s="171"/>
      <c r="L31" s="171"/>
      <c r="M31" s="171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100</v>
      </c>
      <c r="AF31" s="151">
        <v>0</v>
      </c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2"/>
      <c r="B32" s="158"/>
      <c r="C32" s="194" t="s">
        <v>105</v>
      </c>
      <c r="D32" s="163"/>
      <c r="E32" s="168">
        <v>105</v>
      </c>
      <c r="F32" s="171"/>
      <c r="G32" s="171"/>
      <c r="H32" s="171"/>
      <c r="I32" s="171"/>
      <c r="J32" s="171"/>
      <c r="K32" s="171"/>
      <c r="L32" s="171"/>
      <c r="M32" s="171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100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0.399999999999999" outlineLevel="1" x14ac:dyDescent="0.25">
      <c r="A33" s="152">
        <v>12</v>
      </c>
      <c r="B33" s="158" t="s">
        <v>129</v>
      </c>
      <c r="C33" s="193" t="s">
        <v>130</v>
      </c>
      <c r="D33" s="160" t="s">
        <v>131</v>
      </c>
      <c r="E33" s="167">
        <v>1867.32</v>
      </c>
      <c r="F33" s="170">
        <f>H33+J33</f>
        <v>0</v>
      </c>
      <c r="G33" s="171">
        <f>ROUND(E33*F33,2)</f>
        <v>0</v>
      </c>
      <c r="H33" s="171"/>
      <c r="I33" s="171">
        <f>ROUND(E33*H33,2)</f>
        <v>0</v>
      </c>
      <c r="J33" s="171"/>
      <c r="K33" s="171">
        <f>ROUND(E33*J33,2)</f>
        <v>0</v>
      </c>
      <c r="L33" s="171">
        <v>21</v>
      </c>
      <c r="M33" s="171">
        <f>G33*(1+L33/100)</f>
        <v>0</v>
      </c>
      <c r="N33" s="161">
        <v>1</v>
      </c>
      <c r="O33" s="161">
        <f>ROUND(E33*N33,5)</f>
        <v>1867.32</v>
      </c>
      <c r="P33" s="161">
        <v>0</v>
      </c>
      <c r="Q33" s="161">
        <f>ROUND(E33*P33,5)</f>
        <v>0</v>
      </c>
      <c r="R33" s="161"/>
      <c r="S33" s="161"/>
      <c r="T33" s="162">
        <v>0</v>
      </c>
      <c r="U33" s="161">
        <f>ROUND(E33*T33,2)</f>
        <v>0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132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5">
      <c r="A34" s="152"/>
      <c r="B34" s="158"/>
      <c r="C34" s="194" t="s">
        <v>133</v>
      </c>
      <c r="D34" s="163"/>
      <c r="E34" s="168">
        <v>1867.32</v>
      </c>
      <c r="F34" s="171"/>
      <c r="G34" s="171"/>
      <c r="H34" s="171"/>
      <c r="I34" s="171"/>
      <c r="J34" s="171"/>
      <c r="K34" s="171"/>
      <c r="L34" s="171"/>
      <c r="M34" s="171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100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>
        <v>13</v>
      </c>
      <c r="B35" s="158" t="s">
        <v>134</v>
      </c>
      <c r="C35" s="193" t="s">
        <v>135</v>
      </c>
      <c r="D35" s="160" t="s">
        <v>98</v>
      </c>
      <c r="E35" s="167">
        <v>1037.4000000000001</v>
      </c>
      <c r="F35" s="170">
        <f>H35+J35</f>
        <v>0</v>
      </c>
      <c r="G35" s="171">
        <f>ROUND(E35*F35,2)</f>
        <v>0</v>
      </c>
      <c r="H35" s="171"/>
      <c r="I35" s="171">
        <f>ROUND(E35*H35,2)</f>
        <v>0</v>
      </c>
      <c r="J35" s="171"/>
      <c r="K35" s="171">
        <f>ROUND(E35*J35,2)</f>
        <v>0</v>
      </c>
      <c r="L35" s="171">
        <v>21</v>
      </c>
      <c r="M35" s="171">
        <f>G35*(1+L35/100)</f>
        <v>0</v>
      </c>
      <c r="N35" s="161">
        <v>0</v>
      </c>
      <c r="O35" s="161">
        <f>ROUND(E35*N35,5)</f>
        <v>0</v>
      </c>
      <c r="P35" s="161">
        <v>0</v>
      </c>
      <c r="Q35" s="161">
        <f>ROUND(E35*P35,5)</f>
        <v>0</v>
      </c>
      <c r="R35" s="161"/>
      <c r="S35" s="161"/>
      <c r="T35" s="162">
        <v>8.9999999999999993E-3</v>
      </c>
      <c r="U35" s="161">
        <f>ROUND(E35*T35,2)</f>
        <v>9.34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93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>
        <v>14</v>
      </c>
      <c r="B36" s="158" t="s">
        <v>136</v>
      </c>
      <c r="C36" s="193" t="s">
        <v>137</v>
      </c>
      <c r="D36" s="160" t="s">
        <v>92</v>
      </c>
      <c r="E36" s="167">
        <v>30</v>
      </c>
      <c r="F36" s="170">
        <f>H36+J36</f>
        <v>0</v>
      </c>
      <c r="G36" s="171">
        <f>ROUND(E36*F36,2)</f>
        <v>0</v>
      </c>
      <c r="H36" s="171"/>
      <c r="I36" s="171">
        <f>ROUND(E36*H36,2)</f>
        <v>0</v>
      </c>
      <c r="J36" s="171"/>
      <c r="K36" s="171">
        <f>ROUND(E36*J36,2)</f>
        <v>0</v>
      </c>
      <c r="L36" s="171">
        <v>21</v>
      </c>
      <c r="M36" s="171">
        <f>G36*(1+L36/100)</f>
        <v>0</v>
      </c>
      <c r="N36" s="161">
        <v>0</v>
      </c>
      <c r="O36" s="161">
        <f>ROUND(E36*N36,5)</f>
        <v>0</v>
      </c>
      <c r="P36" s="161">
        <v>0</v>
      </c>
      <c r="Q36" s="161">
        <f>ROUND(E36*P36,5)</f>
        <v>0</v>
      </c>
      <c r="R36" s="161"/>
      <c r="S36" s="161"/>
      <c r="T36" s="162">
        <v>0.34899999999999998</v>
      </c>
      <c r="U36" s="161">
        <f>ROUND(E36*T36,2)</f>
        <v>10.47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93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>
        <v>15</v>
      </c>
      <c r="B37" s="158" t="s">
        <v>138</v>
      </c>
      <c r="C37" s="193" t="s">
        <v>139</v>
      </c>
      <c r="D37" s="160" t="s">
        <v>92</v>
      </c>
      <c r="E37" s="167">
        <v>5</v>
      </c>
      <c r="F37" s="170">
        <f>H37+J37</f>
        <v>0</v>
      </c>
      <c r="G37" s="171">
        <f>ROUND(E37*F37,2)</f>
        <v>0</v>
      </c>
      <c r="H37" s="171"/>
      <c r="I37" s="171">
        <f>ROUND(E37*H37,2)</f>
        <v>0</v>
      </c>
      <c r="J37" s="171"/>
      <c r="K37" s="171">
        <f>ROUND(E37*J37,2)</f>
        <v>0</v>
      </c>
      <c r="L37" s="171">
        <v>21</v>
      </c>
      <c r="M37" s="171">
        <f>G37*(1+L37/100)</f>
        <v>0</v>
      </c>
      <c r="N37" s="161">
        <v>0</v>
      </c>
      <c r="O37" s="161">
        <f>ROUND(E37*N37,5)</f>
        <v>0</v>
      </c>
      <c r="P37" s="161">
        <v>0</v>
      </c>
      <c r="Q37" s="161">
        <f>ROUND(E37*P37,5)</f>
        <v>0</v>
      </c>
      <c r="R37" s="161"/>
      <c r="S37" s="161"/>
      <c r="T37" s="162">
        <v>0.74199999999999999</v>
      </c>
      <c r="U37" s="161">
        <f>ROUND(E37*T37,2)</f>
        <v>3.71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93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>
        <v>16</v>
      </c>
      <c r="B38" s="158" t="s">
        <v>140</v>
      </c>
      <c r="C38" s="193" t="s">
        <v>141</v>
      </c>
      <c r="D38" s="160" t="s">
        <v>111</v>
      </c>
      <c r="E38" s="167">
        <v>988</v>
      </c>
      <c r="F38" s="170">
        <f>H38+J38</f>
        <v>0</v>
      </c>
      <c r="G38" s="171">
        <f>ROUND(E38*F38,2)</f>
        <v>0</v>
      </c>
      <c r="H38" s="171"/>
      <c r="I38" s="171">
        <f>ROUND(E38*H38,2)</f>
        <v>0</v>
      </c>
      <c r="J38" s="171"/>
      <c r="K38" s="171">
        <f>ROUND(E38*J38,2)</f>
        <v>0</v>
      </c>
      <c r="L38" s="171">
        <v>21</v>
      </c>
      <c r="M38" s="171">
        <f>G38*(1+L38/100)</f>
        <v>0</v>
      </c>
      <c r="N38" s="161">
        <v>0</v>
      </c>
      <c r="O38" s="161">
        <f>ROUND(E38*N38,5)</f>
        <v>0</v>
      </c>
      <c r="P38" s="161">
        <v>0</v>
      </c>
      <c r="Q38" s="161">
        <f>ROUND(E38*P38,5)</f>
        <v>0</v>
      </c>
      <c r="R38" s="161"/>
      <c r="S38" s="161"/>
      <c r="T38" s="162">
        <v>1.9E-2</v>
      </c>
      <c r="U38" s="161">
        <f>ROUND(E38*T38,2)</f>
        <v>18.77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93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8"/>
      <c r="C39" s="194" t="s">
        <v>142</v>
      </c>
      <c r="D39" s="163"/>
      <c r="E39" s="168">
        <v>988</v>
      </c>
      <c r="F39" s="171"/>
      <c r="G39" s="171"/>
      <c r="H39" s="171"/>
      <c r="I39" s="171"/>
      <c r="J39" s="171"/>
      <c r="K39" s="171"/>
      <c r="L39" s="171"/>
      <c r="M39" s="171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100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0.399999999999999" outlineLevel="1" x14ac:dyDescent="0.25">
      <c r="A40" s="152">
        <v>17</v>
      </c>
      <c r="B40" s="158" t="s">
        <v>143</v>
      </c>
      <c r="C40" s="193" t="s">
        <v>144</v>
      </c>
      <c r="D40" s="160" t="s">
        <v>98</v>
      </c>
      <c r="E40" s="167">
        <v>905.9</v>
      </c>
      <c r="F40" s="170">
        <f>H40+J40</f>
        <v>0</v>
      </c>
      <c r="G40" s="171">
        <f>ROUND(E40*F40,2)</f>
        <v>0</v>
      </c>
      <c r="H40" s="171"/>
      <c r="I40" s="171">
        <f>ROUND(E40*H40,2)</f>
        <v>0</v>
      </c>
      <c r="J40" s="171"/>
      <c r="K40" s="171">
        <f>ROUND(E40*J40,2)</f>
        <v>0</v>
      </c>
      <c r="L40" s="171">
        <v>21</v>
      </c>
      <c r="M40" s="171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93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5">
      <c r="A41" s="152"/>
      <c r="B41" s="158"/>
      <c r="C41" s="194" t="s">
        <v>118</v>
      </c>
      <c r="D41" s="163"/>
      <c r="E41" s="168">
        <v>905.9</v>
      </c>
      <c r="F41" s="171"/>
      <c r="G41" s="171"/>
      <c r="H41" s="171"/>
      <c r="I41" s="171"/>
      <c r="J41" s="171"/>
      <c r="K41" s="171"/>
      <c r="L41" s="171"/>
      <c r="M41" s="171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100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x14ac:dyDescent="0.25">
      <c r="A42" s="153" t="s">
        <v>88</v>
      </c>
      <c r="B42" s="159" t="s">
        <v>57</v>
      </c>
      <c r="C42" s="195" t="s">
        <v>58</v>
      </c>
      <c r="D42" s="164"/>
      <c r="E42" s="169"/>
      <c r="F42" s="172"/>
      <c r="G42" s="172">
        <f>SUMIF(AE43:AE52,"&lt;&gt;NOR",G43:G52)</f>
        <v>0</v>
      </c>
      <c r="H42" s="172"/>
      <c r="I42" s="172">
        <f>SUM(I43:I52)</f>
        <v>0</v>
      </c>
      <c r="J42" s="172"/>
      <c r="K42" s="172">
        <f>SUM(K43:K52)</f>
        <v>0</v>
      </c>
      <c r="L42" s="172"/>
      <c r="M42" s="172">
        <f>SUM(M43:M52)</f>
        <v>0</v>
      </c>
      <c r="N42" s="165"/>
      <c r="O42" s="165">
        <f>SUM(O43:O52)</f>
        <v>1304.8108199999999</v>
      </c>
      <c r="P42" s="165"/>
      <c r="Q42" s="165">
        <f>SUM(Q43:Q52)</f>
        <v>0</v>
      </c>
      <c r="R42" s="165"/>
      <c r="S42" s="165"/>
      <c r="T42" s="166"/>
      <c r="U42" s="165">
        <f>SUM(U43:U52)</f>
        <v>220.42999999999998</v>
      </c>
      <c r="AE42" t="s">
        <v>89</v>
      </c>
    </row>
    <row r="43" spans="1:60" ht="20.399999999999999" outlineLevel="1" x14ac:dyDescent="0.25">
      <c r="A43" s="152">
        <v>18</v>
      </c>
      <c r="B43" s="158" t="s">
        <v>145</v>
      </c>
      <c r="C43" s="193" t="s">
        <v>146</v>
      </c>
      <c r="D43" s="160" t="s">
        <v>111</v>
      </c>
      <c r="E43" s="167">
        <v>1206</v>
      </c>
      <c r="F43" s="170">
        <f>H43+J43</f>
        <v>0</v>
      </c>
      <c r="G43" s="171">
        <f>ROUND(E43*F43,2)</f>
        <v>0</v>
      </c>
      <c r="H43" s="171"/>
      <c r="I43" s="171">
        <f>ROUND(E43*H43,2)</f>
        <v>0</v>
      </c>
      <c r="J43" s="171"/>
      <c r="K43" s="171">
        <f>ROUND(E43*J43,2)</f>
        <v>0</v>
      </c>
      <c r="L43" s="171">
        <v>21</v>
      </c>
      <c r="M43" s="171">
        <f>G43*(1+L43/100)</f>
        <v>0</v>
      </c>
      <c r="N43" s="161">
        <v>0.441</v>
      </c>
      <c r="O43" s="161">
        <f>ROUND(E43*N43,5)</f>
        <v>531.846</v>
      </c>
      <c r="P43" s="161">
        <v>0</v>
      </c>
      <c r="Q43" s="161">
        <f>ROUND(E43*P43,5)</f>
        <v>0</v>
      </c>
      <c r="R43" s="161"/>
      <c r="S43" s="161"/>
      <c r="T43" s="162">
        <v>2.9000000000000001E-2</v>
      </c>
      <c r="U43" s="161">
        <f>ROUND(E43*T43,2)</f>
        <v>34.97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93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8"/>
      <c r="C44" s="194" t="s">
        <v>147</v>
      </c>
      <c r="D44" s="163"/>
      <c r="E44" s="168">
        <v>1206</v>
      </c>
      <c r="F44" s="171"/>
      <c r="G44" s="171"/>
      <c r="H44" s="171"/>
      <c r="I44" s="171"/>
      <c r="J44" s="171"/>
      <c r="K44" s="171"/>
      <c r="L44" s="171"/>
      <c r="M44" s="171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100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0.399999999999999" outlineLevel="1" x14ac:dyDescent="0.25">
      <c r="A45" s="152">
        <v>19</v>
      </c>
      <c r="B45" s="158" t="s">
        <v>148</v>
      </c>
      <c r="C45" s="193" t="s">
        <v>149</v>
      </c>
      <c r="D45" s="160" t="s">
        <v>111</v>
      </c>
      <c r="E45" s="167">
        <v>1482</v>
      </c>
      <c r="F45" s="170">
        <f>H45+J45</f>
        <v>0</v>
      </c>
      <c r="G45" s="171">
        <f>ROUND(E45*F45,2)</f>
        <v>0</v>
      </c>
      <c r="H45" s="171"/>
      <c r="I45" s="171">
        <f>ROUND(E45*H45,2)</f>
        <v>0</v>
      </c>
      <c r="J45" s="171"/>
      <c r="K45" s="171">
        <f>ROUND(E45*J45,2)</f>
        <v>0</v>
      </c>
      <c r="L45" s="171">
        <v>21</v>
      </c>
      <c r="M45" s="171">
        <f>G45*(1+L45/100)</f>
        <v>0</v>
      </c>
      <c r="N45" s="161">
        <v>0.441</v>
      </c>
      <c r="O45" s="161">
        <f>ROUND(E45*N45,5)</f>
        <v>653.56200000000001</v>
      </c>
      <c r="P45" s="161">
        <v>0</v>
      </c>
      <c r="Q45" s="161">
        <f>ROUND(E45*P45,5)</f>
        <v>0</v>
      </c>
      <c r="R45" s="161"/>
      <c r="S45" s="161"/>
      <c r="T45" s="162">
        <v>2.9000000000000001E-2</v>
      </c>
      <c r="U45" s="161">
        <f>ROUND(E45*T45,2)</f>
        <v>42.98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93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5">
      <c r="A46" s="152"/>
      <c r="B46" s="158"/>
      <c r="C46" s="194" t="s">
        <v>150</v>
      </c>
      <c r="D46" s="163"/>
      <c r="E46" s="168">
        <v>1482</v>
      </c>
      <c r="F46" s="171"/>
      <c r="G46" s="171"/>
      <c r="H46" s="171"/>
      <c r="I46" s="171"/>
      <c r="J46" s="171"/>
      <c r="K46" s="171"/>
      <c r="L46" s="171"/>
      <c r="M46" s="171"/>
      <c r="N46" s="161"/>
      <c r="O46" s="161"/>
      <c r="P46" s="161"/>
      <c r="Q46" s="161"/>
      <c r="R46" s="161"/>
      <c r="S46" s="161"/>
      <c r="T46" s="162"/>
      <c r="U46" s="161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100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5">
      <c r="A47" s="152">
        <v>20</v>
      </c>
      <c r="B47" s="158" t="s">
        <v>151</v>
      </c>
      <c r="C47" s="193" t="s">
        <v>152</v>
      </c>
      <c r="D47" s="160" t="s">
        <v>98</v>
      </c>
      <c r="E47" s="167">
        <v>121.50000000000001</v>
      </c>
      <c r="F47" s="170">
        <f>H47+J47</f>
        <v>0</v>
      </c>
      <c r="G47" s="171">
        <f>ROUND(E47*F47,2)</f>
        <v>0</v>
      </c>
      <c r="H47" s="171"/>
      <c r="I47" s="171">
        <f>ROUND(E47*H47,2)</f>
        <v>0</v>
      </c>
      <c r="J47" s="171"/>
      <c r="K47" s="171">
        <f>ROUND(E47*J47,2)</f>
        <v>0</v>
      </c>
      <c r="L47" s="171">
        <v>21</v>
      </c>
      <c r="M47" s="171">
        <f>G47*(1+L47/100)</f>
        <v>0</v>
      </c>
      <c r="N47" s="161">
        <v>0</v>
      </c>
      <c r="O47" s="161">
        <f>ROUND(E47*N47,5)</f>
        <v>0</v>
      </c>
      <c r="P47" s="161">
        <v>0</v>
      </c>
      <c r="Q47" s="161">
        <f>ROUND(E47*P47,5)</f>
        <v>0</v>
      </c>
      <c r="R47" s="161"/>
      <c r="S47" s="161"/>
      <c r="T47" s="162">
        <v>0.96</v>
      </c>
      <c r="U47" s="161">
        <f>ROUND(E47*T47,2)</f>
        <v>116.64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93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5">
      <c r="A48" s="152"/>
      <c r="B48" s="158"/>
      <c r="C48" s="194" t="s">
        <v>153</v>
      </c>
      <c r="D48" s="163"/>
      <c r="E48" s="168">
        <v>121.5</v>
      </c>
      <c r="F48" s="171"/>
      <c r="G48" s="171"/>
      <c r="H48" s="171"/>
      <c r="I48" s="171"/>
      <c r="J48" s="171"/>
      <c r="K48" s="171"/>
      <c r="L48" s="171"/>
      <c r="M48" s="171"/>
      <c r="N48" s="161"/>
      <c r="O48" s="161"/>
      <c r="P48" s="161"/>
      <c r="Q48" s="161"/>
      <c r="R48" s="161"/>
      <c r="S48" s="161"/>
      <c r="T48" s="162"/>
      <c r="U48" s="161"/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100</v>
      </c>
      <c r="AF48" s="151">
        <v>0</v>
      </c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5">
      <c r="A49" s="152">
        <v>21</v>
      </c>
      <c r="B49" s="158" t="s">
        <v>154</v>
      </c>
      <c r="C49" s="193" t="s">
        <v>155</v>
      </c>
      <c r="D49" s="160" t="s">
        <v>111</v>
      </c>
      <c r="E49" s="167">
        <v>300</v>
      </c>
      <c r="F49" s="170">
        <f>H49+J49</f>
        <v>0</v>
      </c>
      <c r="G49" s="171">
        <f>ROUND(E49*F49,2)</f>
        <v>0</v>
      </c>
      <c r="H49" s="171"/>
      <c r="I49" s="171">
        <f>ROUND(E49*H49,2)</f>
        <v>0</v>
      </c>
      <c r="J49" s="171"/>
      <c r="K49" s="171">
        <f>ROUND(E49*J49,2)</f>
        <v>0</v>
      </c>
      <c r="L49" s="171">
        <v>21</v>
      </c>
      <c r="M49" s="171">
        <f>G49*(1+L49/100)</f>
        <v>0</v>
      </c>
      <c r="N49" s="161">
        <v>0.29160000000000003</v>
      </c>
      <c r="O49" s="161">
        <f>ROUND(E49*N49,5)</f>
        <v>87.48</v>
      </c>
      <c r="P49" s="161">
        <v>0</v>
      </c>
      <c r="Q49" s="161">
        <f>ROUND(E49*P49,5)</f>
        <v>0</v>
      </c>
      <c r="R49" s="161"/>
      <c r="S49" s="161"/>
      <c r="T49" s="162">
        <v>5.8000000000000003E-2</v>
      </c>
      <c r="U49" s="161">
        <f>ROUND(E49*T49,2)</f>
        <v>17.399999999999999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93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5">
      <c r="A50" s="152"/>
      <c r="B50" s="158"/>
      <c r="C50" s="194" t="s">
        <v>156</v>
      </c>
      <c r="D50" s="163"/>
      <c r="E50" s="168">
        <v>300</v>
      </c>
      <c r="F50" s="171"/>
      <c r="G50" s="171"/>
      <c r="H50" s="171"/>
      <c r="I50" s="171"/>
      <c r="J50" s="171"/>
      <c r="K50" s="171"/>
      <c r="L50" s="171"/>
      <c r="M50" s="171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100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5">
      <c r="A51" s="152">
        <v>22</v>
      </c>
      <c r="B51" s="158" t="s">
        <v>157</v>
      </c>
      <c r="C51" s="193" t="s">
        <v>158</v>
      </c>
      <c r="D51" s="160" t="s">
        <v>111</v>
      </c>
      <c r="E51" s="167">
        <v>1206</v>
      </c>
      <c r="F51" s="170">
        <f>H51+J51</f>
        <v>0</v>
      </c>
      <c r="G51" s="171">
        <f>ROUND(E51*F51,2)</f>
        <v>0</v>
      </c>
      <c r="H51" s="171"/>
      <c r="I51" s="171">
        <f>ROUND(E51*H51,2)</f>
        <v>0</v>
      </c>
      <c r="J51" s="171"/>
      <c r="K51" s="171">
        <f>ROUND(E51*J51,2)</f>
        <v>0</v>
      </c>
      <c r="L51" s="171">
        <v>21</v>
      </c>
      <c r="M51" s="171">
        <f>G51*(1+L51/100)</f>
        <v>0</v>
      </c>
      <c r="N51" s="161">
        <v>2.647E-2</v>
      </c>
      <c r="O51" s="161">
        <f>ROUND(E51*N51,5)</f>
        <v>31.922820000000002</v>
      </c>
      <c r="P51" s="161">
        <v>0</v>
      </c>
      <c r="Q51" s="161">
        <f>ROUND(E51*P51,5)</f>
        <v>0</v>
      </c>
      <c r="R51" s="161"/>
      <c r="S51" s="161"/>
      <c r="T51" s="162">
        <v>7.0000000000000001E-3</v>
      </c>
      <c r="U51" s="161">
        <f>ROUND(E51*T51,2)</f>
        <v>8.44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93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5">
      <c r="A52" s="152"/>
      <c r="B52" s="158"/>
      <c r="C52" s="194" t="s">
        <v>147</v>
      </c>
      <c r="D52" s="163"/>
      <c r="E52" s="168">
        <v>1206</v>
      </c>
      <c r="F52" s="171"/>
      <c r="G52" s="171"/>
      <c r="H52" s="171"/>
      <c r="I52" s="171"/>
      <c r="J52" s="171"/>
      <c r="K52" s="171"/>
      <c r="L52" s="171"/>
      <c r="M52" s="171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100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5">
      <c r="A53" s="153" t="s">
        <v>88</v>
      </c>
      <c r="B53" s="159" t="s">
        <v>59</v>
      </c>
      <c r="C53" s="195" t="s">
        <v>60</v>
      </c>
      <c r="D53" s="164"/>
      <c r="E53" s="169"/>
      <c r="F53" s="172"/>
      <c r="G53" s="172">
        <f>SUMIF(AE54:AE54,"&lt;&gt;NOR",G54:G54)</f>
        <v>0</v>
      </c>
      <c r="H53" s="172"/>
      <c r="I53" s="172">
        <f>SUM(I54:I54)</f>
        <v>0</v>
      </c>
      <c r="J53" s="172"/>
      <c r="K53" s="172">
        <f>SUM(K54:K54)</f>
        <v>0</v>
      </c>
      <c r="L53" s="172"/>
      <c r="M53" s="172">
        <f>SUM(M54:M54)</f>
        <v>0</v>
      </c>
      <c r="N53" s="165"/>
      <c r="O53" s="165">
        <f>SUM(O54:O54)</f>
        <v>0</v>
      </c>
      <c r="P53" s="165"/>
      <c r="Q53" s="165">
        <f>SUM(Q54:Q54)</f>
        <v>0</v>
      </c>
      <c r="R53" s="165"/>
      <c r="S53" s="165"/>
      <c r="T53" s="166"/>
      <c r="U53" s="165">
        <f>SUM(U54:U54)</f>
        <v>63.44</v>
      </c>
      <c r="AE53" t="s">
        <v>89</v>
      </c>
    </row>
    <row r="54" spans="1:60" outlineLevel="1" x14ac:dyDescent="0.25">
      <c r="A54" s="152">
        <v>23</v>
      </c>
      <c r="B54" s="158" t="s">
        <v>159</v>
      </c>
      <c r="C54" s="193" t="s">
        <v>160</v>
      </c>
      <c r="D54" s="160" t="s">
        <v>131</v>
      </c>
      <c r="E54" s="167">
        <v>3172.1325700000002</v>
      </c>
      <c r="F54" s="170">
        <f>H54+J54</f>
        <v>0</v>
      </c>
      <c r="G54" s="171">
        <f>ROUND(E54*F54,2)</f>
        <v>0</v>
      </c>
      <c r="H54" s="171"/>
      <c r="I54" s="171">
        <f>ROUND(E54*H54,2)</f>
        <v>0</v>
      </c>
      <c r="J54" s="171"/>
      <c r="K54" s="171">
        <f>ROUND(E54*J54,2)</f>
        <v>0</v>
      </c>
      <c r="L54" s="171">
        <v>21</v>
      </c>
      <c r="M54" s="171">
        <f>G54*(1+L54/100)</f>
        <v>0</v>
      </c>
      <c r="N54" s="161">
        <v>0</v>
      </c>
      <c r="O54" s="161">
        <f>ROUND(E54*N54,5)</f>
        <v>0</v>
      </c>
      <c r="P54" s="161">
        <v>0</v>
      </c>
      <c r="Q54" s="161">
        <f>ROUND(E54*P54,5)</f>
        <v>0</v>
      </c>
      <c r="R54" s="161"/>
      <c r="S54" s="161"/>
      <c r="T54" s="162">
        <v>0.02</v>
      </c>
      <c r="U54" s="161">
        <f>ROUND(E54*T54,2)</f>
        <v>63.44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93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x14ac:dyDescent="0.25">
      <c r="A55" s="153" t="s">
        <v>88</v>
      </c>
      <c r="B55" s="159" t="s">
        <v>61</v>
      </c>
      <c r="C55" s="195" t="s">
        <v>26</v>
      </c>
      <c r="D55" s="164"/>
      <c r="E55" s="169"/>
      <c r="F55" s="172"/>
      <c r="G55" s="172">
        <f>SUMIF(AE56:AE58,"&lt;&gt;NOR",G56:G58)</f>
        <v>0</v>
      </c>
      <c r="H55" s="172"/>
      <c r="I55" s="172">
        <f>SUM(I56:I58)</f>
        <v>0</v>
      </c>
      <c r="J55" s="172"/>
      <c r="K55" s="172">
        <f>SUM(K56:K58)</f>
        <v>0</v>
      </c>
      <c r="L55" s="172"/>
      <c r="M55" s="172">
        <f>SUM(M56:M58)</f>
        <v>0</v>
      </c>
      <c r="N55" s="165"/>
      <c r="O55" s="165">
        <f>SUM(O56:O58)</f>
        <v>0</v>
      </c>
      <c r="P55" s="165"/>
      <c r="Q55" s="165">
        <f>SUM(Q56:Q58)</f>
        <v>0</v>
      </c>
      <c r="R55" s="165"/>
      <c r="S55" s="165"/>
      <c r="T55" s="166"/>
      <c r="U55" s="165">
        <f>SUM(U56:U58)</f>
        <v>0</v>
      </c>
      <c r="AE55" t="s">
        <v>89</v>
      </c>
    </row>
    <row r="56" spans="1:60" outlineLevel="1" x14ac:dyDescent="0.25">
      <c r="A56" s="152">
        <v>24</v>
      </c>
      <c r="B56" s="158" t="s">
        <v>161</v>
      </c>
      <c r="C56" s="193" t="s">
        <v>162</v>
      </c>
      <c r="D56" s="160" t="s">
        <v>163</v>
      </c>
      <c r="E56" s="167">
        <v>1</v>
      </c>
      <c r="F56" s="170">
        <f>H56+J56</f>
        <v>0</v>
      </c>
      <c r="G56" s="171">
        <f>ROUND(E56*F56,2)</f>
        <v>0</v>
      </c>
      <c r="H56" s="171"/>
      <c r="I56" s="171">
        <f>ROUND(E56*H56,2)</f>
        <v>0</v>
      </c>
      <c r="J56" s="171"/>
      <c r="K56" s="171">
        <f>ROUND(E56*J56,2)</f>
        <v>0</v>
      </c>
      <c r="L56" s="171">
        <v>21</v>
      </c>
      <c r="M56" s="171">
        <f>G56*(1+L56/100)</f>
        <v>0</v>
      </c>
      <c r="N56" s="161">
        <v>0</v>
      </c>
      <c r="O56" s="161">
        <f>ROUND(E56*N56,5)</f>
        <v>0</v>
      </c>
      <c r="P56" s="161">
        <v>0</v>
      </c>
      <c r="Q56" s="161">
        <f>ROUND(E56*P56,5)</f>
        <v>0</v>
      </c>
      <c r="R56" s="161"/>
      <c r="S56" s="161"/>
      <c r="T56" s="162">
        <v>0</v>
      </c>
      <c r="U56" s="161">
        <f>ROUND(E56*T56,2)</f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93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0.399999999999999" outlineLevel="1" x14ac:dyDescent="0.25">
      <c r="A57" s="152">
        <v>25</v>
      </c>
      <c r="B57" s="158" t="s">
        <v>164</v>
      </c>
      <c r="C57" s="193" t="s">
        <v>165</v>
      </c>
      <c r="D57" s="160" t="s">
        <v>163</v>
      </c>
      <c r="E57" s="167">
        <v>1</v>
      </c>
      <c r="F57" s="170">
        <f>H57+J57</f>
        <v>0</v>
      </c>
      <c r="G57" s="171">
        <f>ROUND(E57*F57,2)</f>
        <v>0</v>
      </c>
      <c r="H57" s="171"/>
      <c r="I57" s="171">
        <f>ROUND(E57*H57,2)</f>
        <v>0</v>
      </c>
      <c r="J57" s="171"/>
      <c r="K57" s="171">
        <f>ROUND(E57*J57,2)</f>
        <v>0</v>
      </c>
      <c r="L57" s="171">
        <v>21</v>
      </c>
      <c r="M57" s="171">
        <f>G57*(1+L57/100)</f>
        <v>0</v>
      </c>
      <c r="N57" s="161">
        <v>0</v>
      </c>
      <c r="O57" s="161">
        <f>ROUND(E57*N57,5)</f>
        <v>0</v>
      </c>
      <c r="P57" s="161">
        <v>0</v>
      </c>
      <c r="Q57" s="161">
        <f>ROUND(E57*P57,5)</f>
        <v>0</v>
      </c>
      <c r="R57" s="161"/>
      <c r="S57" s="161"/>
      <c r="T57" s="162">
        <v>0</v>
      </c>
      <c r="U57" s="161">
        <f>ROUND(E57*T57,2)</f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93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5">
      <c r="A58" s="181">
        <v>26</v>
      </c>
      <c r="B58" s="182" t="s">
        <v>166</v>
      </c>
      <c r="C58" s="196" t="s">
        <v>167</v>
      </c>
      <c r="D58" s="183" t="s">
        <v>163</v>
      </c>
      <c r="E58" s="184">
        <v>1</v>
      </c>
      <c r="F58" s="185">
        <f>H58+J58</f>
        <v>0</v>
      </c>
      <c r="G58" s="186">
        <f>ROUND(E58*F58,2)</f>
        <v>0</v>
      </c>
      <c r="H58" s="186"/>
      <c r="I58" s="186">
        <f>ROUND(E58*H58,2)</f>
        <v>0</v>
      </c>
      <c r="J58" s="186"/>
      <c r="K58" s="186">
        <f>ROUND(E58*J58,2)</f>
        <v>0</v>
      </c>
      <c r="L58" s="186">
        <v>21</v>
      </c>
      <c r="M58" s="186">
        <f>G58*(1+L58/100)</f>
        <v>0</v>
      </c>
      <c r="N58" s="187">
        <v>0</v>
      </c>
      <c r="O58" s="187">
        <f>ROUND(E58*N58,5)</f>
        <v>0</v>
      </c>
      <c r="P58" s="187">
        <v>0</v>
      </c>
      <c r="Q58" s="187">
        <f>ROUND(E58*P58,5)</f>
        <v>0</v>
      </c>
      <c r="R58" s="187"/>
      <c r="S58" s="187"/>
      <c r="T58" s="188">
        <v>0</v>
      </c>
      <c r="U58" s="187">
        <f>ROUND(E58*T58,2)</f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93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x14ac:dyDescent="0.25">
      <c r="A59" s="6"/>
      <c r="B59" s="7" t="s">
        <v>168</v>
      </c>
      <c r="C59" s="197" t="s">
        <v>168</v>
      </c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AC59">
        <v>15</v>
      </c>
      <c r="AD59">
        <v>21</v>
      </c>
    </row>
    <row r="60" spans="1:60" x14ac:dyDescent="0.25">
      <c r="A60" s="189"/>
      <c r="B60" s="190" t="s">
        <v>28</v>
      </c>
      <c r="C60" s="198" t="s">
        <v>168</v>
      </c>
      <c r="D60" s="191"/>
      <c r="E60" s="191"/>
      <c r="F60" s="191"/>
      <c r="G60" s="192">
        <f>G8+G42+G53+G55</f>
        <v>0</v>
      </c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AC60">
        <f>SUMIF(L7:L58,AC59,G7:G58)</f>
        <v>0</v>
      </c>
      <c r="AD60">
        <f>SUMIF(L7:L58,AD59,G7:G58)</f>
        <v>0</v>
      </c>
      <c r="AE60" t="s">
        <v>169</v>
      </c>
    </row>
    <row r="61" spans="1:60" x14ac:dyDescent="0.25">
      <c r="A61" s="6"/>
      <c r="B61" s="7" t="s">
        <v>168</v>
      </c>
      <c r="C61" s="197" t="s">
        <v>168</v>
      </c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</row>
    <row r="62" spans="1:60" x14ac:dyDescent="0.25">
      <c r="A62" s="6"/>
      <c r="B62" s="7" t="s">
        <v>168</v>
      </c>
      <c r="C62" s="197" t="s">
        <v>168</v>
      </c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</row>
    <row r="63" spans="1:60" x14ac:dyDescent="0.25">
      <c r="A63" s="259" t="s">
        <v>170</v>
      </c>
      <c r="B63" s="259"/>
      <c r="C63" s="260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</row>
    <row r="64" spans="1:60" x14ac:dyDescent="0.25">
      <c r="A64" s="261"/>
      <c r="B64" s="262"/>
      <c r="C64" s="263"/>
      <c r="D64" s="262"/>
      <c r="E64" s="262"/>
      <c r="F64" s="262"/>
      <c r="G64" s="264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AE64" t="s">
        <v>171</v>
      </c>
    </row>
    <row r="65" spans="1:31" x14ac:dyDescent="0.25">
      <c r="A65" s="265"/>
      <c r="B65" s="266"/>
      <c r="C65" s="267"/>
      <c r="D65" s="266"/>
      <c r="E65" s="266"/>
      <c r="F65" s="266"/>
      <c r="G65" s="268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</row>
    <row r="66" spans="1:31" x14ac:dyDescent="0.25">
      <c r="A66" s="265"/>
      <c r="B66" s="266"/>
      <c r="C66" s="267"/>
      <c r="D66" s="266"/>
      <c r="E66" s="266"/>
      <c r="F66" s="266"/>
      <c r="G66" s="268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</row>
    <row r="67" spans="1:31" x14ac:dyDescent="0.25">
      <c r="A67" s="265"/>
      <c r="B67" s="266"/>
      <c r="C67" s="267"/>
      <c r="D67" s="266"/>
      <c r="E67" s="266"/>
      <c r="F67" s="266"/>
      <c r="G67" s="268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</row>
    <row r="68" spans="1:31" x14ac:dyDescent="0.25">
      <c r="A68" s="269"/>
      <c r="B68" s="270"/>
      <c r="C68" s="271"/>
      <c r="D68" s="270"/>
      <c r="E68" s="270"/>
      <c r="F68" s="270"/>
      <c r="G68" s="272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</row>
    <row r="69" spans="1:31" x14ac:dyDescent="0.25">
      <c r="A69" s="6"/>
      <c r="B69" s="7" t="s">
        <v>168</v>
      </c>
      <c r="C69" s="197" t="s">
        <v>168</v>
      </c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</row>
    <row r="70" spans="1:31" x14ac:dyDescent="0.25">
      <c r="C70" s="199"/>
      <c r="AE70" t="s">
        <v>172</v>
      </c>
    </row>
  </sheetData>
  <mergeCells count="6">
    <mergeCell ref="A64:G68"/>
    <mergeCell ref="A1:G1"/>
    <mergeCell ref="C2:G2"/>
    <mergeCell ref="C3:G3"/>
    <mergeCell ref="C4:G4"/>
    <mergeCell ref="A63:C63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2023-02-23T17:42:57Z</dcterms:modified>
</cp:coreProperties>
</file>