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rpo\Documents\CORPORIN\A_1_Výběrová řízení\2023_VZMR\2_ST_bazen\1_ZD\zmena\zmena_ZD\"/>
    </mc:Choice>
  </mc:AlternateContent>
  <xr:revisionPtr revIDLastSave="0" documentId="13_ncr:1_{7BC17855-3A7E-49FD-AEEF-96877964225B}" xr6:coauthVersionLast="47" xr6:coauthVersionMax="47" xr10:uidLastSave="{00000000-0000-0000-0000-000000000000}"/>
  <bookViews>
    <workbookView xWindow="-120" yWindow="-120" windowWidth="38640" windowHeight="21120" activeTab="3" xr2:uid="{00000000-000D-0000-FFFF-FFFF00000000}"/>
  </bookViews>
  <sheets>
    <sheet name="Stavba" sheetId="1" r:id="rId1"/>
    <sheet name="SO01 SO01 KL" sheetId="2" r:id="rId2"/>
    <sheet name="SO01 SO01 Rek" sheetId="3" r:id="rId3"/>
    <sheet name="SO01 SO01 Pol" sheetId="4" r:id="rId4"/>
    <sheet name="SO02 SO02 KL" sheetId="5" r:id="rId5"/>
    <sheet name="SO02 SO02 Rek" sheetId="6" r:id="rId6"/>
    <sheet name="SO02 SO02 Pol" sheetId="7" r:id="rId7"/>
  </sheets>
  <definedNames>
    <definedName name="CelkemObjekty" localSheetId="0">Stavba!$F$32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'SO01 SO01 Pol'!$1:$6</definedName>
    <definedName name="_xlnm.Print_Titles" localSheetId="2">'SO01 SO01 Rek'!$1:$6</definedName>
    <definedName name="_xlnm.Print_Titles" localSheetId="6">'SO02 SO02 Pol'!$1:$6</definedName>
    <definedName name="_xlnm.Print_Titles" localSheetId="5">'SO02 SO02 Rek'!$1:$6</definedName>
    <definedName name="Objednatel" localSheetId="0">Stavba!$D$11</definedName>
    <definedName name="Objekt" localSheetId="0">Stavba!$B$29</definedName>
    <definedName name="_xlnm.Print_Area" localSheetId="1">'SO01 SO01 KL'!$A$1:$G$45</definedName>
    <definedName name="_xlnm.Print_Area" localSheetId="3">'SO01 SO01 Pol'!$A$1:$K$91</definedName>
    <definedName name="_xlnm.Print_Area" localSheetId="2">'SO01 SO01 Rek'!$A$1:$I$33</definedName>
    <definedName name="_xlnm.Print_Area" localSheetId="4">'SO02 SO02 KL'!$A$1:$G$45</definedName>
    <definedName name="_xlnm.Print_Area" localSheetId="6">'SO02 SO02 Pol'!$A$1:$K$90</definedName>
    <definedName name="_xlnm.Print_Area" localSheetId="5">'SO02 SO02 Rek'!$A$1:$I$33</definedName>
    <definedName name="_xlnm.Print_Area" localSheetId="0">Stavba!$B$1:$J$80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'SO01 SO01 Pol'!#REF!</definedName>
    <definedName name="solver_opt" localSheetId="6" hidden="1">'SO02 SO02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Stavba!$F$61:$J$61</definedName>
    <definedName name="StavbaCelkem" localSheetId="0">Stavba!$H$32</definedName>
    <definedName name="Zhotovitel" localSheetId="0">Stavba!$D$7</definedName>
  </definedNames>
  <calcPr calcId="191029"/>
</workbook>
</file>

<file path=xl/calcChain.xml><?xml version="1.0" encoding="utf-8"?>
<calcChain xmlns="http://schemas.openxmlformats.org/spreadsheetml/2006/main">
  <c r="H32" i="6" l="1"/>
  <c r="G23" i="5" s="1"/>
  <c r="I31" i="6"/>
  <c r="G21" i="5"/>
  <c r="D21" i="5"/>
  <c r="I30" i="6"/>
  <c r="D20" i="5"/>
  <c r="I29" i="6"/>
  <c r="G20" i="5" s="1"/>
  <c r="D19" i="5"/>
  <c r="I28" i="6"/>
  <c r="G19" i="5" s="1"/>
  <c r="D18" i="5"/>
  <c r="I27" i="6"/>
  <c r="G18" i="5" s="1"/>
  <c r="G17" i="5"/>
  <c r="D17" i="5"/>
  <c r="I26" i="6"/>
  <c r="D16" i="5"/>
  <c r="I25" i="6"/>
  <c r="G16" i="5" s="1"/>
  <c r="D15" i="5"/>
  <c r="I24" i="6"/>
  <c r="G15" i="5" s="1"/>
  <c r="BE89" i="7"/>
  <c r="BD89" i="7"/>
  <c r="BC89" i="7"/>
  <c r="BB89" i="7"/>
  <c r="K89" i="7"/>
  <c r="I89" i="7"/>
  <c r="G89" i="7"/>
  <c r="BA89" i="7" s="1"/>
  <c r="BE88" i="7"/>
  <c r="BD88" i="7"/>
  <c r="BC88" i="7"/>
  <c r="BB88" i="7"/>
  <c r="BA88" i="7"/>
  <c r="K88" i="7"/>
  <c r="I88" i="7"/>
  <c r="G88" i="7"/>
  <c r="BE87" i="7"/>
  <c r="BD87" i="7"/>
  <c r="BC87" i="7"/>
  <c r="BB87" i="7"/>
  <c r="BA87" i="7"/>
  <c r="K87" i="7"/>
  <c r="I87" i="7"/>
  <c r="G87" i="7"/>
  <c r="BE86" i="7"/>
  <c r="BD86" i="7"/>
  <c r="BC86" i="7"/>
  <c r="BB86" i="7"/>
  <c r="BA86" i="7"/>
  <c r="K86" i="7"/>
  <c r="I86" i="7"/>
  <c r="G86" i="7"/>
  <c r="BE85" i="7"/>
  <c r="BD85" i="7"/>
  <c r="BD90" i="7" s="1"/>
  <c r="H18" i="6" s="1"/>
  <c r="BC85" i="7"/>
  <c r="BC90" i="7" s="1"/>
  <c r="G18" i="6" s="1"/>
  <c r="BB85" i="7"/>
  <c r="BA85" i="7"/>
  <c r="K85" i="7"/>
  <c r="K90" i="7" s="1"/>
  <c r="I85" i="7"/>
  <c r="G85" i="7"/>
  <c r="G90" i="7" s="1"/>
  <c r="B18" i="6"/>
  <c r="A18" i="6"/>
  <c r="BB90" i="7"/>
  <c r="F18" i="6" s="1"/>
  <c r="I90" i="7"/>
  <c r="BE82" i="7"/>
  <c r="BE83" i="7" s="1"/>
  <c r="I17" i="6" s="1"/>
  <c r="BD82" i="7"/>
  <c r="BD83" i="7" s="1"/>
  <c r="H17" i="6" s="1"/>
  <c r="BC82" i="7"/>
  <c r="BA82" i="7"/>
  <c r="K82" i="7"/>
  <c r="K83" i="7" s="1"/>
  <c r="I82" i="7"/>
  <c r="G82" i="7"/>
  <c r="BB82" i="7" s="1"/>
  <c r="BB83" i="7" s="1"/>
  <c r="F17" i="6" s="1"/>
  <c r="B17" i="6"/>
  <c r="A17" i="6"/>
  <c r="BC83" i="7"/>
  <c r="G17" i="6" s="1"/>
  <c r="BA83" i="7"/>
  <c r="E17" i="6" s="1"/>
  <c r="I83" i="7"/>
  <c r="G83" i="7"/>
  <c r="BE78" i="7"/>
  <c r="BD78" i="7"/>
  <c r="BC78" i="7"/>
  <c r="BA78" i="7"/>
  <c r="K78" i="7"/>
  <c r="I78" i="7"/>
  <c r="G78" i="7"/>
  <c r="BB78" i="7" s="1"/>
  <c r="BE76" i="7"/>
  <c r="BD76" i="7"/>
  <c r="BC76" i="7"/>
  <c r="BA76" i="7"/>
  <c r="K76" i="7"/>
  <c r="I76" i="7"/>
  <c r="G76" i="7"/>
  <c r="BB76" i="7" s="1"/>
  <c r="BE74" i="7"/>
  <c r="BD74" i="7"/>
  <c r="BC74" i="7"/>
  <c r="BA74" i="7"/>
  <c r="BA80" i="7" s="1"/>
  <c r="E16" i="6" s="1"/>
  <c r="K74" i="7"/>
  <c r="K80" i="7" s="1"/>
  <c r="I74" i="7"/>
  <c r="G74" i="7"/>
  <c r="BB74" i="7" s="1"/>
  <c r="BE72" i="7"/>
  <c r="BD72" i="7"/>
  <c r="BD80" i="7" s="1"/>
  <c r="H16" i="6" s="1"/>
  <c r="BC72" i="7"/>
  <c r="BA72" i="7"/>
  <c r="K72" i="7"/>
  <c r="I72" i="7"/>
  <c r="G72" i="7"/>
  <c r="BB72" i="7" s="1"/>
  <c r="B16" i="6"/>
  <c r="A16" i="6"/>
  <c r="BE80" i="7"/>
  <c r="I16" i="6" s="1"/>
  <c r="G80" i="7"/>
  <c r="BE65" i="7"/>
  <c r="BD65" i="7"/>
  <c r="BC65" i="7"/>
  <c r="BA65" i="7"/>
  <c r="BA70" i="7" s="1"/>
  <c r="E15" i="6" s="1"/>
  <c r="K65" i="7"/>
  <c r="I65" i="7"/>
  <c r="G65" i="7"/>
  <c r="BB65" i="7" s="1"/>
  <c r="BE60" i="7"/>
  <c r="BE70" i="7" s="1"/>
  <c r="I15" i="6" s="1"/>
  <c r="BD60" i="7"/>
  <c r="BD70" i="7" s="1"/>
  <c r="H15" i="6" s="1"/>
  <c r="BC60" i="7"/>
  <c r="BB60" i="7"/>
  <c r="BB70" i="7" s="1"/>
  <c r="F15" i="6" s="1"/>
  <c r="BA60" i="7"/>
  <c r="K60" i="7"/>
  <c r="K70" i="7" s="1"/>
  <c r="I60" i="7"/>
  <c r="I70" i="7" s="1"/>
  <c r="G60" i="7"/>
  <c r="G70" i="7" s="1"/>
  <c r="B15" i="6"/>
  <c r="A15" i="6"/>
  <c r="BC70" i="7"/>
  <c r="G15" i="6" s="1"/>
  <c r="BE57" i="7"/>
  <c r="BE58" i="7" s="1"/>
  <c r="I14" i="6" s="1"/>
  <c r="BD57" i="7"/>
  <c r="BC57" i="7"/>
  <c r="BB57" i="7"/>
  <c r="BB58" i="7" s="1"/>
  <c r="F14" i="6" s="1"/>
  <c r="K57" i="7"/>
  <c r="I57" i="7"/>
  <c r="G57" i="7"/>
  <c r="G58" i="7" s="1"/>
  <c r="B14" i="6"/>
  <c r="A14" i="6"/>
  <c r="BD58" i="7"/>
  <c r="H14" i="6" s="1"/>
  <c r="BC58" i="7"/>
  <c r="G14" i="6" s="1"/>
  <c r="K58" i="7"/>
  <c r="I58" i="7"/>
  <c r="BE50" i="7"/>
  <c r="BE55" i="7" s="1"/>
  <c r="I13" i="6" s="1"/>
  <c r="BD50" i="7"/>
  <c r="BD55" i="7" s="1"/>
  <c r="H13" i="6" s="1"/>
  <c r="BC50" i="7"/>
  <c r="BC55" i="7" s="1"/>
  <c r="G13" i="6" s="1"/>
  <c r="BB50" i="7"/>
  <c r="BB55" i="7" s="1"/>
  <c r="F13" i="6" s="1"/>
  <c r="K50" i="7"/>
  <c r="K55" i="7" s="1"/>
  <c r="I50" i="7"/>
  <c r="I55" i="7" s="1"/>
  <c r="G50" i="7"/>
  <c r="G55" i="7" s="1"/>
  <c r="B13" i="6"/>
  <c r="A13" i="6"/>
  <c r="BE47" i="7"/>
  <c r="BD47" i="7"/>
  <c r="BD48" i="7" s="1"/>
  <c r="H12" i="6" s="1"/>
  <c r="BC47" i="7"/>
  <c r="BC48" i="7" s="1"/>
  <c r="G12" i="6" s="1"/>
  <c r="BB47" i="7"/>
  <c r="BB48" i="7" s="1"/>
  <c r="F12" i="6" s="1"/>
  <c r="K47" i="7"/>
  <c r="K48" i="7" s="1"/>
  <c r="I47" i="7"/>
  <c r="I48" i="7" s="1"/>
  <c r="G47" i="7"/>
  <c r="BA47" i="7" s="1"/>
  <c r="BA48" i="7" s="1"/>
  <c r="E12" i="6" s="1"/>
  <c r="B12" i="6"/>
  <c r="A12" i="6"/>
  <c r="BE48" i="7"/>
  <c r="I12" i="6" s="1"/>
  <c r="BE44" i="7"/>
  <c r="BD44" i="7"/>
  <c r="BD45" i="7" s="1"/>
  <c r="H11" i="6" s="1"/>
  <c r="BC44" i="7"/>
  <c r="BC45" i="7" s="1"/>
  <c r="G11" i="6" s="1"/>
  <c r="BB44" i="7"/>
  <c r="BB45" i="7" s="1"/>
  <c r="F11" i="6" s="1"/>
  <c r="K44" i="7"/>
  <c r="K45" i="7" s="1"/>
  <c r="I44" i="7"/>
  <c r="I45" i="7" s="1"/>
  <c r="G44" i="7"/>
  <c r="BA44" i="7" s="1"/>
  <c r="BA45" i="7" s="1"/>
  <c r="E11" i="6" s="1"/>
  <c r="B11" i="6"/>
  <c r="A11" i="6"/>
  <c r="BE45" i="7"/>
  <c r="I11" i="6" s="1"/>
  <c r="BE38" i="7"/>
  <c r="BD38" i="7"/>
  <c r="BC38" i="7"/>
  <c r="BB38" i="7"/>
  <c r="BA38" i="7"/>
  <c r="K38" i="7"/>
  <c r="I38" i="7"/>
  <c r="G38" i="7"/>
  <c r="BE36" i="7"/>
  <c r="BD36" i="7"/>
  <c r="BC36" i="7"/>
  <c r="BB36" i="7"/>
  <c r="BA36" i="7"/>
  <c r="K36" i="7"/>
  <c r="I36" i="7"/>
  <c r="G36" i="7"/>
  <c r="BE34" i="7"/>
  <c r="BD34" i="7"/>
  <c r="BC34" i="7"/>
  <c r="BB34" i="7"/>
  <c r="BA34" i="7"/>
  <c r="K34" i="7"/>
  <c r="I34" i="7"/>
  <c r="G34" i="7"/>
  <c r="BE33" i="7"/>
  <c r="BE42" i="7" s="1"/>
  <c r="I10" i="6" s="1"/>
  <c r="BD33" i="7"/>
  <c r="BD42" i="7" s="1"/>
  <c r="H10" i="6" s="1"/>
  <c r="BC33" i="7"/>
  <c r="BB33" i="7"/>
  <c r="BB42" i="7" s="1"/>
  <c r="F10" i="6" s="1"/>
  <c r="BA33" i="7"/>
  <c r="BA42" i="7" s="1"/>
  <c r="E10" i="6" s="1"/>
  <c r="K33" i="7"/>
  <c r="K42" i="7" s="1"/>
  <c r="I33" i="7"/>
  <c r="G33" i="7"/>
  <c r="B10" i="6"/>
  <c r="A10" i="6"/>
  <c r="BC42" i="7"/>
  <c r="G10" i="6" s="1"/>
  <c r="I42" i="7"/>
  <c r="BE26" i="7"/>
  <c r="BD26" i="7"/>
  <c r="BC26" i="7"/>
  <c r="BC31" i="7" s="1"/>
  <c r="G9" i="6" s="1"/>
  <c r="BB26" i="7"/>
  <c r="K26" i="7"/>
  <c r="I26" i="7"/>
  <c r="G26" i="7"/>
  <c r="BA26" i="7" s="1"/>
  <c r="BE24" i="7"/>
  <c r="BE31" i="7" s="1"/>
  <c r="I9" i="6" s="1"/>
  <c r="BD24" i="7"/>
  <c r="BC24" i="7"/>
  <c r="BB24" i="7"/>
  <c r="BB31" i="7" s="1"/>
  <c r="F9" i="6" s="1"/>
  <c r="K24" i="7"/>
  <c r="I24" i="7"/>
  <c r="I31" i="7" s="1"/>
  <c r="G24" i="7"/>
  <c r="BA24" i="7" s="1"/>
  <c r="B9" i="6"/>
  <c r="A9" i="6"/>
  <c r="BE17" i="7"/>
  <c r="BD17" i="7"/>
  <c r="BC17" i="7"/>
  <c r="BB17" i="7"/>
  <c r="K17" i="7"/>
  <c r="I17" i="7"/>
  <c r="G17" i="7"/>
  <c r="BA17" i="7" s="1"/>
  <c r="BE12" i="7"/>
  <c r="BD12" i="7"/>
  <c r="BC12" i="7"/>
  <c r="BC22" i="7" s="1"/>
  <c r="G8" i="6" s="1"/>
  <c r="BB12" i="7"/>
  <c r="K12" i="7"/>
  <c r="I12" i="7"/>
  <c r="G12" i="7"/>
  <c r="BA12" i="7" s="1"/>
  <c r="B8" i="6"/>
  <c r="A8" i="6"/>
  <c r="BE22" i="7"/>
  <c r="I8" i="6" s="1"/>
  <c r="BB22" i="7"/>
  <c r="F8" i="6" s="1"/>
  <c r="G22" i="7"/>
  <c r="BE8" i="7"/>
  <c r="BD8" i="7"/>
  <c r="BD10" i="7" s="1"/>
  <c r="H7" i="6" s="1"/>
  <c r="BC8" i="7"/>
  <c r="BC10" i="7" s="1"/>
  <c r="G7" i="6" s="1"/>
  <c r="BB8" i="7"/>
  <c r="BB10" i="7" s="1"/>
  <c r="F7" i="6" s="1"/>
  <c r="K8" i="7"/>
  <c r="I8" i="7"/>
  <c r="I10" i="7" s="1"/>
  <c r="G8" i="7"/>
  <c r="BA8" i="7" s="1"/>
  <c r="BA10" i="7" s="1"/>
  <c r="E7" i="6" s="1"/>
  <c r="B7" i="6"/>
  <c r="A7" i="6"/>
  <c r="BE10" i="7"/>
  <c r="I7" i="6" s="1"/>
  <c r="K10" i="7"/>
  <c r="E4" i="7"/>
  <c r="F3" i="7"/>
  <c r="C33" i="5"/>
  <c r="F33" i="5" s="1"/>
  <c r="C31" i="5"/>
  <c r="G7" i="5"/>
  <c r="I31" i="3"/>
  <c r="D21" i="2"/>
  <c r="I30" i="3"/>
  <c r="G21" i="2" s="1"/>
  <c r="D20" i="2"/>
  <c r="I29" i="3"/>
  <c r="G20" i="2" s="1"/>
  <c r="D19" i="2"/>
  <c r="I28" i="3"/>
  <c r="G19" i="2" s="1"/>
  <c r="D18" i="2"/>
  <c r="I27" i="3"/>
  <c r="G18" i="2" s="1"/>
  <c r="G17" i="2"/>
  <c r="D17" i="2"/>
  <c r="I26" i="3"/>
  <c r="D16" i="2"/>
  <c r="I25" i="3"/>
  <c r="G16" i="2" s="1"/>
  <c r="D15" i="2"/>
  <c r="I24" i="3"/>
  <c r="G15" i="2" s="1"/>
  <c r="BE90" i="4"/>
  <c r="BD90" i="4"/>
  <c r="BC90" i="4"/>
  <c r="BB90" i="4"/>
  <c r="BA90" i="4"/>
  <c r="K90" i="4"/>
  <c r="I90" i="4"/>
  <c r="G90" i="4"/>
  <c r="BE89" i="4"/>
  <c r="BD89" i="4"/>
  <c r="BC89" i="4"/>
  <c r="BB89" i="4"/>
  <c r="BA89" i="4"/>
  <c r="K89" i="4"/>
  <c r="I89" i="4"/>
  <c r="G89" i="4"/>
  <c r="BE88" i="4"/>
  <c r="BD88" i="4"/>
  <c r="BC88" i="4"/>
  <c r="BB88" i="4"/>
  <c r="BA88" i="4"/>
  <c r="K88" i="4"/>
  <c r="I88" i="4"/>
  <c r="G88" i="4"/>
  <c r="BE87" i="4"/>
  <c r="BD87" i="4"/>
  <c r="BC87" i="4"/>
  <c r="BC91" i="4" s="1"/>
  <c r="G18" i="3" s="1"/>
  <c r="BB87" i="4"/>
  <c r="BA87" i="4"/>
  <c r="K87" i="4"/>
  <c r="I87" i="4"/>
  <c r="I91" i="4" s="1"/>
  <c r="G87" i="4"/>
  <c r="BE86" i="4"/>
  <c r="BD86" i="4"/>
  <c r="BD91" i="4" s="1"/>
  <c r="H18" i="3" s="1"/>
  <c r="BC86" i="4"/>
  <c r="BB86" i="4"/>
  <c r="BA86" i="4"/>
  <c r="BA91" i="4" s="1"/>
  <c r="K86" i="4"/>
  <c r="K91" i="4" s="1"/>
  <c r="I86" i="4"/>
  <c r="G86" i="4"/>
  <c r="E18" i="3"/>
  <c r="B18" i="3"/>
  <c r="A18" i="3"/>
  <c r="BB91" i="4"/>
  <c r="F18" i="3" s="1"/>
  <c r="G91" i="4"/>
  <c r="BE83" i="4"/>
  <c r="BD83" i="4"/>
  <c r="BD84" i="4" s="1"/>
  <c r="BC83" i="4"/>
  <c r="BA83" i="4"/>
  <c r="BA84" i="4" s="1"/>
  <c r="E17" i="3" s="1"/>
  <c r="K83" i="4"/>
  <c r="K84" i="4" s="1"/>
  <c r="I83" i="4"/>
  <c r="G83" i="4"/>
  <c r="BB83" i="4" s="1"/>
  <c r="H17" i="3"/>
  <c r="B17" i="3"/>
  <c r="A17" i="3"/>
  <c r="BE84" i="4"/>
  <c r="I17" i="3" s="1"/>
  <c r="BC84" i="4"/>
  <c r="G17" i="3" s="1"/>
  <c r="BB84" i="4"/>
  <c r="F17" i="3" s="1"/>
  <c r="I84" i="4"/>
  <c r="G84" i="4"/>
  <c r="BE79" i="4"/>
  <c r="BD79" i="4"/>
  <c r="BC79" i="4"/>
  <c r="BA79" i="4"/>
  <c r="K79" i="4"/>
  <c r="I79" i="4"/>
  <c r="G79" i="4"/>
  <c r="BB79" i="4" s="1"/>
  <c r="BE77" i="4"/>
  <c r="BE81" i="4" s="1"/>
  <c r="I16" i="3" s="1"/>
  <c r="BD77" i="4"/>
  <c r="BC77" i="4"/>
  <c r="BA77" i="4"/>
  <c r="K77" i="4"/>
  <c r="I77" i="4"/>
  <c r="G77" i="4"/>
  <c r="BB77" i="4" s="1"/>
  <c r="BE75" i="4"/>
  <c r="BD75" i="4"/>
  <c r="BD81" i="4" s="1"/>
  <c r="H16" i="3" s="1"/>
  <c r="BC75" i="4"/>
  <c r="BA75" i="4"/>
  <c r="K75" i="4"/>
  <c r="I75" i="4"/>
  <c r="G75" i="4"/>
  <c r="BB75" i="4" s="1"/>
  <c r="BE73" i="4"/>
  <c r="BD73" i="4"/>
  <c r="BC73" i="4"/>
  <c r="BC81" i="4" s="1"/>
  <c r="G16" i="3" s="1"/>
  <c r="BA73" i="4"/>
  <c r="BA81" i="4" s="1"/>
  <c r="E16" i="3" s="1"/>
  <c r="K73" i="4"/>
  <c r="K81" i="4" s="1"/>
  <c r="I73" i="4"/>
  <c r="G73" i="4"/>
  <c r="G81" i="4" s="1"/>
  <c r="B16" i="3"/>
  <c r="A16" i="3"/>
  <c r="BE66" i="4"/>
  <c r="BD66" i="4"/>
  <c r="BC66" i="4"/>
  <c r="BA66" i="4"/>
  <c r="K66" i="4"/>
  <c r="I66" i="4"/>
  <c r="I71" i="4" s="1"/>
  <c r="G66" i="4"/>
  <c r="BB66" i="4" s="1"/>
  <c r="BE61" i="4"/>
  <c r="BD61" i="4"/>
  <c r="BC61" i="4"/>
  <c r="BC71" i="4" s="1"/>
  <c r="G15" i="3" s="1"/>
  <c r="BA61" i="4"/>
  <c r="BA71" i="4" s="1"/>
  <c r="E15" i="3" s="1"/>
  <c r="K61" i="4"/>
  <c r="I61" i="4"/>
  <c r="G61" i="4"/>
  <c r="B15" i="3"/>
  <c r="A15" i="3"/>
  <c r="BE71" i="4"/>
  <c r="I15" i="3" s="1"/>
  <c r="BD71" i="4"/>
  <c r="H15" i="3" s="1"/>
  <c r="K71" i="4"/>
  <c r="BE58" i="4"/>
  <c r="BE59" i="4" s="1"/>
  <c r="I14" i="3" s="1"/>
  <c r="BD58" i="4"/>
  <c r="BD59" i="4" s="1"/>
  <c r="H14" i="3" s="1"/>
  <c r="BC58" i="4"/>
  <c r="BC59" i="4" s="1"/>
  <c r="G14" i="3" s="1"/>
  <c r="BB58" i="4"/>
  <c r="BB59" i="4" s="1"/>
  <c r="F14" i="3" s="1"/>
  <c r="BA58" i="4"/>
  <c r="BA59" i="4" s="1"/>
  <c r="E14" i="3" s="1"/>
  <c r="K58" i="4"/>
  <c r="K59" i="4" s="1"/>
  <c r="I58" i="4"/>
  <c r="G58" i="4"/>
  <c r="B14" i="3"/>
  <c r="A14" i="3"/>
  <c r="I59" i="4"/>
  <c r="G59" i="4"/>
  <c r="BE51" i="4"/>
  <c r="BD51" i="4"/>
  <c r="BD56" i="4" s="1"/>
  <c r="H13" i="3" s="1"/>
  <c r="BC51" i="4"/>
  <c r="BC56" i="4" s="1"/>
  <c r="G13" i="3" s="1"/>
  <c r="BB51" i="4"/>
  <c r="BB56" i="4" s="1"/>
  <c r="F13" i="3" s="1"/>
  <c r="K51" i="4"/>
  <c r="K56" i="4" s="1"/>
  <c r="I51" i="4"/>
  <c r="I56" i="4" s="1"/>
  <c r="G51" i="4"/>
  <c r="BA51" i="4" s="1"/>
  <c r="BA56" i="4" s="1"/>
  <c r="E13" i="3" s="1"/>
  <c r="B13" i="3"/>
  <c r="A13" i="3"/>
  <c r="BE56" i="4"/>
  <c r="I13" i="3" s="1"/>
  <c r="BE48" i="4"/>
  <c r="BE49" i="4" s="1"/>
  <c r="I12" i="3" s="1"/>
  <c r="BD48" i="4"/>
  <c r="BD49" i="4" s="1"/>
  <c r="H12" i="3" s="1"/>
  <c r="BC48" i="4"/>
  <c r="BC49" i="4" s="1"/>
  <c r="G12" i="3" s="1"/>
  <c r="BB48" i="4"/>
  <c r="BB49" i="4" s="1"/>
  <c r="F12" i="3" s="1"/>
  <c r="K48" i="4"/>
  <c r="K49" i="4" s="1"/>
  <c r="I48" i="4"/>
  <c r="I49" i="4" s="1"/>
  <c r="G48" i="4"/>
  <c r="B12" i="3"/>
  <c r="A12" i="3"/>
  <c r="BE45" i="4"/>
  <c r="BE46" i="4" s="1"/>
  <c r="I11" i="3" s="1"/>
  <c r="BD45" i="4"/>
  <c r="BC45" i="4"/>
  <c r="BB45" i="4"/>
  <c r="BB46" i="4" s="1"/>
  <c r="K45" i="4"/>
  <c r="K46" i="4" s="1"/>
  <c r="I45" i="4"/>
  <c r="I46" i="4" s="1"/>
  <c r="G45" i="4"/>
  <c r="G46" i="4" s="1"/>
  <c r="F11" i="3"/>
  <c r="B11" i="3"/>
  <c r="A11" i="3"/>
  <c r="BD46" i="4"/>
  <c r="H11" i="3" s="1"/>
  <c r="BC46" i="4"/>
  <c r="G11" i="3" s="1"/>
  <c r="BE39" i="4"/>
  <c r="BD39" i="4"/>
  <c r="BC39" i="4"/>
  <c r="BB39" i="4"/>
  <c r="K39" i="4"/>
  <c r="I39" i="4"/>
  <c r="G39" i="4"/>
  <c r="BA39" i="4" s="1"/>
  <c r="BE36" i="4"/>
  <c r="BD36" i="4"/>
  <c r="BC36" i="4"/>
  <c r="BB36" i="4"/>
  <c r="K36" i="4"/>
  <c r="I36" i="4"/>
  <c r="G36" i="4"/>
  <c r="BA36" i="4" s="1"/>
  <c r="BE34" i="4"/>
  <c r="BD34" i="4"/>
  <c r="BC34" i="4"/>
  <c r="BB34" i="4"/>
  <c r="K34" i="4"/>
  <c r="I34" i="4"/>
  <c r="I43" i="4" s="1"/>
  <c r="G34" i="4"/>
  <c r="BA34" i="4" s="1"/>
  <c r="BE33" i="4"/>
  <c r="BD33" i="4"/>
  <c r="BD43" i="4" s="1"/>
  <c r="H10" i="3" s="1"/>
  <c r="BC33" i="4"/>
  <c r="BC43" i="4" s="1"/>
  <c r="G10" i="3" s="1"/>
  <c r="BB33" i="4"/>
  <c r="K33" i="4"/>
  <c r="K43" i="4" s="1"/>
  <c r="I33" i="4"/>
  <c r="G33" i="4"/>
  <c r="BA33" i="4" s="1"/>
  <c r="B10" i="3"/>
  <c r="A10" i="3"/>
  <c r="BB43" i="4"/>
  <c r="F10" i="3" s="1"/>
  <c r="G43" i="4"/>
  <c r="BE26" i="4"/>
  <c r="BD26" i="4"/>
  <c r="BC26" i="4"/>
  <c r="BC31" i="4" s="1"/>
  <c r="G9" i="3" s="1"/>
  <c r="BB26" i="4"/>
  <c r="K26" i="4"/>
  <c r="I26" i="4"/>
  <c r="G26" i="4"/>
  <c r="BA26" i="4" s="1"/>
  <c r="BE24" i="4"/>
  <c r="BD24" i="4"/>
  <c r="BD31" i="4" s="1"/>
  <c r="H9" i="3" s="1"/>
  <c r="BC24" i="4"/>
  <c r="BB24" i="4"/>
  <c r="BB31" i="4" s="1"/>
  <c r="F9" i="3" s="1"/>
  <c r="K24" i="4"/>
  <c r="I24" i="4"/>
  <c r="I31" i="4" s="1"/>
  <c r="G24" i="4"/>
  <c r="BA24" i="4" s="1"/>
  <c r="B9" i="3"/>
  <c r="A9" i="3"/>
  <c r="BE31" i="4"/>
  <c r="I9" i="3" s="1"/>
  <c r="G31" i="4"/>
  <c r="BE17" i="4"/>
  <c r="BD17" i="4"/>
  <c r="BC17" i="4"/>
  <c r="BB17" i="4"/>
  <c r="BB22" i="4" s="1"/>
  <c r="F8" i="3" s="1"/>
  <c r="K17" i="4"/>
  <c r="I17" i="4"/>
  <c r="G17" i="4"/>
  <c r="BA17" i="4" s="1"/>
  <c r="BE12" i="4"/>
  <c r="BE22" i="4" s="1"/>
  <c r="I8" i="3" s="1"/>
  <c r="BD12" i="4"/>
  <c r="BD22" i="4" s="1"/>
  <c r="H8" i="3" s="1"/>
  <c r="BC12" i="4"/>
  <c r="BB12" i="4"/>
  <c r="K12" i="4"/>
  <c r="I12" i="4"/>
  <c r="I22" i="4" s="1"/>
  <c r="G12" i="4"/>
  <c r="B8" i="3"/>
  <c r="A8" i="3"/>
  <c r="K22" i="4"/>
  <c r="BE8" i="4"/>
  <c r="BD8" i="4"/>
  <c r="BC8" i="4"/>
  <c r="BC10" i="4" s="1"/>
  <c r="G7" i="3" s="1"/>
  <c r="BB8" i="4"/>
  <c r="BB10" i="4" s="1"/>
  <c r="BA8" i="4"/>
  <c r="BA10" i="4" s="1"/>
  <c r="E7" i="3" s="1"/>
  <c r="K8" i="4"/>
  <c r="I8" i="4"/>
  <c r="I10" i="4" s="1"/>
  <c r="G8" i="4"/>
  <c r="G10" i="4" s="1"/>
  <c r="F7" i="3"/>
  <c r="B7" i="3"/>
  <c r="A7" i="3"/>
  <c r="BE10" i="4"/>
  <c r="I7" i="3" s="1"/>
  <c r="BD10" i="4"/>
  <c r="H7" i="3" s="1"/>
  <c r="K10" i="4"/>
  <c r="E4" i="4"/>
  <c r="F3" i="4"/>
  <c r="C33" i="2"/>
  <c r="F33" i="2" s="1"/>
  <c r="C31" i="2"/>
  <c r="G7" i="2"/>
  <c r="H79" i="1"/>
  <c r="J61" i="1"/>
  <c r="I61" i="1"/>
  <c r="H61" i="1"/>
  <c r="G61" i="1"/>
  <c r="F61" i="1"/>
  <c r="H41" i="1"/>
  <c r="G41" i="1"/>
  <c r="I40" i="1"/>
  <c r="F40" i="1" s="1"/>
  <c r="I39" i="1"/>
  <c r="F39" i="1" s="1"/>
  <c r="H38" i="1"/>
  <c r="G38" i="1"/>
  <c r="H32" i="1"/>
  <c r="I21" i="1" s="1"/>
  <c r="I22" i="1" s="1"/>
  <c r="G32" i="1"/>
  <c r="I19" i="1" s="1"/>
  <c r="I31" i="1"/>
  <c r="F31" i="1" s="1"/>
  <c r="I30" i="1"/>
  <c r="H29" i="1"/>
  <c r="G29" i="1"/>
  <c r="D22" i="1"/>
  <c r="D20" i="1"/>
  <c r="I2" i="1"/>
  <c r="BA43" i="4" l="1"/>
  <c r="E10" i="3" s="1"/>
  <c r="BA31" i="7"/>
  <c r="E9" i="6" s="1"/>
  <c r="BC22" i="4"/>
  <c r="G8" i="3" s="1"/>
  <c r="BA31" i="4"/>
  <c r="E9" i="3" s="1"/>
  <c r="BA50" i="7"/>
  <c r="BA55" i="7" s="1"/>
  <c r="E13" i="6" s="1"/>
  <c r="BA57" i="7"/>
  <c r="BA58" i="7" s="1"/>
  <c r="E14" i="6" s="1"/>
  <c r="G56" i="4"/>
  <c r="G31" i="7"/>
  <c r="BB80" i="7"/>
  <c r="F16" i="6" s="1"/>
  <c r="I80" i="7"/>
  <c r="I22" i="7"/>
  <c r="K22" i="7"/>
  <c r="BC80" i="7"/>
  <c r="G16" i="6" s="1"/>
  <c r="BA90" i="7"/>
  <c r="E18" i="6" s="1"/>
  <c r="BD22" i="7"/>
  <c r="H8" i="6" s="1"/>
  <c r="H19" i="6" s="1"/>
  <c r="C17" i="5" s="1"/>
  <c r="BE91" i="4"/>
  <c r="I18" i="3" s="1"/>
  <c r="K31" i="7"/>
  <c r="G48" i="7"/>
  <c r="G71" i="4"/>
  <c r="BE90" i="7"/>
  <c r="I18" i="6" s="1"/>
  <c r="H32" i="3"/>
  <c r="G23" i="2" s="1"/>
  <c r="BE43" i="4"/>
  <c r="I10" i="3" s="1"/>
  <c r="I19" i="3" s="1"/>
  <c r="C21" i="2" s="1"/>
  <c r="I81" i="4"/>
  <c r="BD31" i="7"/>
  <c r="H9" i="6" s="1"/>
  <c r="G42" i="7"/>
  <c r="G22" i="5"/>
  <c r="F19" i="6"/>
  <c r="C16" i="5" s="1"/>
  <c r="G19" i="6"/>
  <c r="C18" i="5" s="1"/>
  <c r="BA22" i="7"/>
  <c r="E8" i="6" s="1"/>
  <c r="I19" i="6"/>
  <c r="C21" i="5" s="1"/>
  <c r="I32" i="1"/>
  <c r="G10" i="7"/>
  <c r="G45" i="7"/>
  <c r="E50" i="1"/>
  <c r="E54" i="1"/>
  <c r="E57" i="1"/>
  <c r="H19" i="3"/>
  <c r="C17" i="2" s="1"/>
  <c r="G22" i="2"/>
  <c r="I20" i="1"/>
  <c r="I23" i="1" s="1"/>
  <c r="G19" i="3"/>
  <c r="C18" i="2" s="1"/>
  <c r="F41" i="1"/>
  <c r="F30" i="1"/>
  <c r="F32" i="1" s="1"/>
  <c r="I41" i="1"/>
  <c r="BB73" i="4"/>
  <c r="BB81" i="4" s="1"/>
  <c r="F16" i="3" s="1"/>
  <c r="BA12" i="4"/>
  <c r="BA22" i="4" s="1"/>
  <c r="E8" i="3" s="1"/>
  <c r="G22" i="4"/>
  <c r="BA48" i="4"/>
  <c r="BA49" i="4" s="1"/>
  <c r="E12" i="3" s="1"/>
  <c r="G49" i="4"/>
  <c r="E60" i="1"/>
  <c r="E51" i="1"/>
  <c r="E56" i="1"/>
  <c r="K31" i="4"/>
  <c r="E61" i="1"/>
  <c r="E53" i="1"/>
  <c r="E55" i="1"/>
  <c r="E49" i="1"/>
  <c r="E59" i="1"/>
  <c r="E58" i="1"/>
  <c r="E52" i="1"/>
  <c r="BA45" i="4"/>
  <c r="BA46" i="4" s="1"/>
  <c r="E11" i="3" s="1"/>
  <c r="BB61" i="4"/>
  <c r="BB71" i="4" s="1"/>
  <c r="F15" i="3" s="1"/>
  <c r="E19" i="6" l="1"/>
  <c r="C15" i="5" s="1"/>
  <c r="C19" i="5" s="1"/>
  <c r="C22" i="5" s="1"/>
  <c r="C23" i="5" s="1"/>
  <c r="F30" i="5" s="1"/>
  <c r="F31" i="5" s="1"/>
  <c r="F34" i="5" s="1"/>
  <c r="F19" i="3"/>
  <c r="C16" i="2" s="1"/>
  <c r="E19" i="3"/>
  <c r="C15" i="2" s="1"/>
  <c r="J41" i="1"/>
  <c r="J40" i="1"/>
  <c r="J31" i="1"/>
  <c r="J39" i="1"/>
  <c r="J32" i="1"/>
  <c r="J30" i="1"/>
  <c r="C19" i="2" l="1"/>
  <c r="C22" i="2" s="1"/>
  <c r="C23" i="2" s="1"/>
  <c r="F30" i="2" s="1"/>
  <c r="F31" i="2" s="1"/>
  <c r="F34" i="2" s="1"/>
</calcChain>
</file>

<file path=xl/sharedStrings.xml><?xml version="1.0" encoding="utf-8"?>
<sst xmlns="http://schemas.openxmlformats.org/spreadsheetml/2006/main" count="742" uniqueCount="251">
  <si>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</si>
  <si>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</si>
  <si>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</si>
  <si>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</si>
  <si>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</si>
  <si>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</si>
  <si>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</si>
  <si>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</si>
  <si>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</si>
  <si>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</si>
  <si>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</si>
  <si>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</si>
  <si>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</si>
  <si>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</si>
  <si>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</si>
  <si>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</si>
  <si>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</si>
  <si>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</si>
  <si>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</si>
  <si>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</si>
  <si>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</si>
  <si>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</si>
  <si>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</si>
  <si>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</si>
  <si>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</si>
  <si>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</si>
  <si>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</si>
  <si>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</si>
  <si>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</si>
  <si>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</si>
  <si>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</si>
  <si>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</si>
  <si>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</si>
  <si>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</si>
  <si>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</si>
  <si>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</si>
  <si>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</si>
  <si>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</si>
  <si>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</si>
  <si>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</si>
  <si>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</si>
  <si>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</si>
  <si>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</si>
  <si>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</si>
  <si>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</si>
  <si>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</si>
  <si>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</si>
  <si>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</si>
  <si>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</si>
  <si>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</si>
  <si>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</si>
  <si>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</si>
  <si>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</si>
  <si>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</si>
  <si>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</si>
  <si>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</si>
  <si>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</si>
  <si>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</si>
  <si>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</si>
  <si>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</si>
  <si>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</si>
  <si>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</si>
  <si>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</si>
  <si>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</si>
  <si>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</si>
  <si>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</si>
  <si>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</si>
  <si>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</si>
  <si>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</si>
  <si>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</si>
  <si>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</si>
  <si>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</si>
  <si>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</si>
  <si>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</si>
  <si>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</si>
  <si>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</si>
  <si>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</si>
  <si>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</si>
  <si>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</si>
  <si>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</si>
  <si>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</si>
  <si>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</si>
  <si>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</si>
  <si>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</si>
  <si>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</si>
  <si>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</si>
  <si>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</si>
  <si>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</si>
  <si>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</si>
  <si>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</si>
  <si>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</si>
  <si>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</si>
  <si>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</si>
  <si>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</si>
  <si>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</si>
  <si>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</si>
  <si>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</si>
  <si>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</si>
  <si>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Celkem za</t>
  </si>
  <si>
    <t>SLEPÝ ROZPOČET</t>
  </si>
  <si>
    <t>Slepý rozpočet</t>
  </si>
  <si>
    <t>2023/032</t>
  </si>
  <si>
    <t>Oprava dětských bazénů - STARZ Strakonioce</t>
  </si>
  <si>
    <t>2023/032 Oprava dětských bazénů - STARZ Strakonioce</t>
  </si>
  <si>
    <t>SO01</t>
  </si>
  <si>
    <t>Bazén RUMPAL - STARZ Strakonice</t>
  </si>
  <si>
    <t>SO01 Bazén RUMPAL - STARZ Strakonice</t>
  </si>
  <si>
    <t>Bazén RUMPAL - STARZ Strakonice-folie</t>
  </si>
  <si>
    <t>2</t>
  </si>
  <si>
    <t>Základy,zvláštní zakládání</t>
  </si>
  <si>
    <t>2 Základy,zvláštní zakládání</t>
  </si>
  <si>
    <t>216903111R00</t>
  </si>
  <si>
    <t xml:space="preserve">Otryskání ploch boků, schodů a žlabů pískem </t>
  </si>
  <si>
    <t>m2</t>
  </si>
  <si>
    <t>104,00</t>
  </si>
  <si>
    <t>4</t>
  </si>
  <si>
    <t>Vodorovné konstrukce</t>
  </si>
  <si>
    <t>4 Vodorovné konstrukce</t>
  </si>
  <si>
    <t>457971111R00</t>
  </si>
  <si>
    <t xml:space="preserve">Zřízení vrstvy z geotextilie </t>
  </si>
  <si>
    <t>bazén stěny:188,77</t>
  </si>
  <si>
    <t>stěny nad bazény:(0,60+0,30+0,30)*(19,90*2+14,30*2)</t>
  </si>
  <si>
    <t>bazén podlaha z dlaždic:278,32</t>
  </si>
  <si>
    <t>schody před bazénem:(0,50)*20,50</t>
  </si>
  <si>
    <t>69366199</t>
  </si>
  <si>
    <t>Geotextilie 500 g/m2 pod bazénovou folii</t>
  </si>
  <si>
    <t>bazén stěny:188,77*1,15</t>
  </si>
  <si>
    <t>stěny nad bazény:(0,60+0,30+0,30)*(19,90*2+14,30*2)*1,15</t>
  </si>
  <si>
    <t>bazén podlaha z dlaždic:278,32*1,15</t>
  </si>
  <si>
    <t>schody před bazénem:(0,50)*20,50*1,15</t>
  </si>
  <si>
    <t>62</t>
  </si>
  <si>
    <t>Upravy povrchů vnější</t>
  </si>
  <si>
    <t>62 Upravy povrchů vnější</t>
  </si>
  <si>
    <t>611901111R00</t>
  </si>
  <si>
    <t>frézování,broušení betonu po odbourání obkladů dna bazénu předpoklad 10mm</t>
  </si>
  <si>
    <t>podlaha bazénu:188,70</t>
  </si>
  <si>
    <t>622474204R00</t>
  </si>
  <si>
    <t>Reprofilace stěn, dna opravy reparační maltou předpoklad plochy 50%</t>
  </si>
  <si>
    <t>bazén stěny:188,77/2</t>
  </si>
  <si>
    <t>stěny nad bazény:(0,60+0,30+0,30)*(19,90*2+14,30*2)/2</t>
  </si>
  <si>
    <t>bazén podlaha z dlaždic:278,32/2</t>
  </si>
  <si>
    <t>schody před bazénem:(0,50)*20,50/2</t>
  </si>
  <si>
    <t>63</t>
  </si>
  <si>
    <t>Podlahy a podlahové konstrukce</t>
  </si>
  <si>
    <t>63 Podlahy a podlahové konstrukce</t>
  </si>
  <si>
    <t>631663111R00</t>
  </si>
  <si>
    <t>Oprava trhlin sešití a sanace-předpoklad 40m provedeno dle skutečnosti jen v případě nutnosti</t>
  </si>
  <si>
    <t>m</t>
  </si>
  <si>
    <t>632411225RT1</t>
  </si>
  <si>
    <t>Potěr betonový, ruční zpracování, tl. 25 mm vyrovnávka pod dlažbu schodiště venkovní</t>
  </si>
  <si>
    <t>schody před bazénem:(1,20+0,15+0,15)*20,50</t>
  </si>
  <si>
    <t>632477125R00</t>
  </si>
  <si>
    <t>Reprofilace stěn vnější věnec přelivového žlábku bazénu včetně horní plochy+schody</t>
  </si>
  <si>
    <t>stěny nad bazény:(0,60+0,30+0,30)*(19,90*2+14,30)</t>
  </si>
  <si>
    <t>schody:(0,15*2+1,20)*20,50</t>
  </si>
  <si>
    <t>633811111U00</t>
  </si>
  <si>
    <t xml:space="preserve">Broušení stěn beton -2mm </t>
  </si>
  <si>
    <t>91</t>
  </si>
  <si>
    <t>Doplňující práce na komunikaci</t>
  </si>
  <si>
    <t>91 Doplňující práce na komunikaci</t>
  </si>
  <si>
    <t>919731112R00</t>
  </si>
  <si>
    <t xml:space="preserve">Zarovnání styčné plochy z betonu tl. do 15 cm </t>
  </si>
  <si>
    <t>95</t>
  </si>
  <si>
    <t>Dokončovací kce na pozem.stav.</t>
  </si>
  <si>
    <t>95 Dokončovací kce na pozem.stav.</t>
  </si>
  <si>
    <t>955652321</t>
  </si>
  <si>
    <t xml:space="preserve">Oprava vybourané sondy ve dně </t>
  </si>
  <si>
    <t>kpl</t>
  </si>
  <si>
    <t>97</t>
  </si>
  <si>
    <t>Prorážení otvorů</t>
  </si>
  <si>
    <t>97 Prorážení otvorů</t>
  </si>
  <si>
    <t>978059631R00</t>
  </si>
  <si>
    <t>Odsekání vnějších obkladů stěn,podlahy,žlabů včetně vystupujících částí stěn</t>
  </si>
  <si>
    <t>99</t>
  </si>
  <si>
    <t>Přesun hmot</t>
  </si>
  <si>
    <t>99 Přesun hmot</t>
  </si>
  <si>
    <t>999281111R00</t>
  </si>
  <si>
    <t xml:space="preserve">Přesun hmot pro opravy a údržbu do výšky 25 m </t>
  </si>
  <si>
    <t>t</t>
  </si>
  <si>
    <t>711</t>
  </si>
  <si>
    <t>Izolace proti vodě</t>
  </si>
  <si>
    <t>711 Izolace proti vodě</t>
  </si>
  <si>
    <t>711132101R00</t>
  </si>
  <si>
    <t>19451210</t>
  </si>
  <si>
    <t>771</t>
  </si>
  <si>
    <t>Podlahy z dlaždic a obklady</t>
  </si>
  <si>
    <t>771 Podlahy z dlaždic a obklady</t>
  </si>
  <si>
    <t>771101121R00</t>
  </si>
  <si>
    <t xml:space="preserve">Provedení penetrace podkladu </t>
  </si>
  <si>
    <t>771271206R00</t>
  </si>
  <si>
    <t>Obklad keram. z původních dlaždic venkovní schodiště</t>
  </si>
  <si>
    <t>771277801R00</t>
  </si>
  <si>
    <t>Hrana stupně dodávka a montáž venkovní schodiště</t>
  </si>
  <si>
    <t>1,20*2+20,50*2</t>
  </si>
  <si>
    <t>771579793R00</t>
  </si>
  <si>
    <t xml:space="preserve">Příplatek za spárovací hmotu - plošně </t>
  </si>
  <si>
    <t>M75</t>
  </si>
  <si>
    <t>Ostatní náklady</t>
  </si>
  <si>
    <t>M75 Ostatní náklady</t>
  </si>
  <si>
    <t xml:space="preserve">kompletní projektová dokumentace, autorský dozor </t>
  </si>
  <si>
    <t>D96</t>
  </si>
  <si>
    <t>Přesuny suti a vybouraných hmot</t>
  </si>
  <si>
    <t>D96 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</si>
  <si>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</si>
  <si>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</si>
  <si>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</si>
  <si>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</si>
  <si>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979087212R00</t>
  </si>
  <si>
    <t xml:space="preserve">Nakládání suti na dopravní prostředky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</si>
  <si>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</si>
  <si>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</si>
  <si>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</si>
  <si>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</si>
  <si>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</si>
  <si>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</si>
  <si>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</si>
  <si>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</si>
  <si>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 3%</t>
  </si>
  <si>
    <t>Provoz investora</t>
  </si>
  <si>
    <t>Kompletační činnost (IČD)</t>
  </si>
  <si>
    <t>Rezerva rozpočtu</t>
  </si>
  <si>
    <t>Dle výběrového řízení</t>
  </si>
  <si>
    <t>SO01 Bazén RUMPAL - STARZ Strakonice-folie</t>
  </si>
  <si>
    <t>SO02</t>
  </si>
  <si>
    <t>Dojezdový bazén TOBOGANU-STARZ Strakonice</t>
  </si>
  <si>
    <t>SO02 Dojezdový bazén TOBOGANU-STARZ Strakonice</t>
  </si>
  <si>
    <t>Dojezdový bazén TOBOGANU-STARZ Strakonice-folie</t>
  </si>
  <si>
    <t>160</t>
  </si>
  <si>
    <t>bazén stěny:291,56</t>
  </si>
  <si>
    <t>stěny nad bazény:(0,60+0,30+0,30)*(19,70*2+14,80)</t>
  </si>
  <si>
    <t>bazén podlaha dlažba:259,863</t>
  </si>
  <si>
    <t>venkovní schody:(0,50)*20,50</t>
  </si>
  <si>
    <t>bazén stěny:291,56*1,15</t>
  </si>
  <si>
    <t>stěny nad bazény:(0,60+0,30+0,30)*(19,70*2+14,80)*1,15</t>
  </si>
  <si>
    <t>bazén podlaha dlažba:259,863*1,15</t>
  </si>
  <si>
    <t>venkovní schody:(0,50)*20,50*1,15</t>
  </si>
  <si>
    <t>frézování broušení betonu po odbourání obkladů dna bazénu předpoklad 10mm</t>
  </si>
  <si>
    <t>Reprofilace stěn, dna opravy reparační maltou předpoklad 50% plochy</t>
  </si>
  <si>
    <t>bazén stěny:291,56/2</t>
  </si>
  <si>
    <t>stěny nad bazény:(0,60+0,30+0,30)*(19,70*2+14,80)/2</t>
  </si>
  <si>
    <t>bazén podlaha dlažba:259,863/2</t>
  </si>
  <si>
    <t>venkovní schody:(0,50)*20,50/2</t>
  </si>
  <si>
    <t>Reprofilace stěn vnější věnec přelivového žlábku bazénu včetně horní plochy</t>
  </si>
  <si>
    <t>stěny nad bazény:(0,60+0,30+0,30)*(19,70*2+14,80*2)</t>
  </si>
  <si>
    <t>venkovní schody:(0,15+1,20+0,15)*20,50</t>
  </si>
  <si>
    <t xml:space="preserve">vybourané sondy ve dně </t>
  </si>
  <si>
    <t>SO02 Dojezdový bazén TOBOGANU-STARZ Strakonice-folie</t>
  </si>
  <si>
    <t>Slepý rozpočet stavby</t>
  </si>
  <si>
    <t>Oprava dětských bazénů - STARZ Strakonice-folie</t>
  </si>
  <si>
    <t xml:space="preserve">Montáž bazénové folie vč.originálních doplňků k folii (profily koutové vnitřní,vnější,ostatní, včetně folie pod spoj na sraz,) Řešení nátoků, odtoků a prostupů z hlediska izolace proti vodě </t>
  </si>
  <si>
    <t xml:space="preserve">Folie bazénová tl.2mm vč.originálních doplňků k folii (profily koutové vnitřní,vnější,ostatní, včetně folie pod spoj na sraz) Řešení nátoků, odtoků a prostupů z hlediska izolace proti vodě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</si>
</sst>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0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/>
    <xf numFmtId="3" fontId="4" fillId="0" borderId="0" xfId="0" applyNumberFormat="1" applyFont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4" xfId="0" applyFont="1" applyFill="1" applyBorder="1" applyAlignment="1">
      <alignment horizontal="left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0" fontId="3" fillId="0" borderId="2" xfId="0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0" fontId="7" fillId="2" borderId="2" xfId="0" applyFont="1" applyFill="1" applyBorder="1"/>
    <xf numFmtId="0" fontId="1" fillId="2" borderId="3" xfId="0" applyFont="1" applyFill="1" applyBorder="1"/>
    <xf numFmtId="3" fontId="3" fillId="0" borderId="27" xfId="0" applyNumberFormat="1" applyFont="1" applyBorder="1" applyAlignment="1">
      <alignment horizontal="left"/>
    </xf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0" fontId="7" fillId="2" borderId="0" xfId="0" applyFont="1" applyFill="1"/>
    <xf numFmtId="0" fontId="1" fillId="2" borderId="0" xfId="0" applyFont="1" applyFill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30" xfId="0" applyFont="1" applyBorder="1" applyAlignment="1">
      <alignment horizontal="left"/>
    </xf>
    <xf numFmtId="0" fontId="3" fillId="0" borderId="30" xfId="0" applyFont="1" applyBorder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166" fontId="1" fillId="0" borderId="0" xfId="0" applyNumberFormat="1" applyFont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0" fontId="7" fillId="0" borderId="51" xfId="1" applyFont="1" applyBorder="1"/>
    <xf numFmtId="0" fontId="1" fillId="0" borderId="51" xfId="1" applyFont="1" applyBorder="1"/>
    <xf numFmtId="0" fontId="1" fillId="0" borderId="51" xfId="1" applyFont="1" applyBorder="1" applyAlignment="1">
      <alignment horizontal="right"/>
    </xf>
    <xf numFmtId="0" fontId="1" fillId="0" borderId="52" xfId="1" applyFont="1" applyBorder="1"/>
    <xf numFmtId="0" fontId="1" fillId="0" borderId="51" xfId="0" applyFont="1" applyBorder="1" applyAlignment="1">
      <alignment horizontal="left"/>
    </xf>
    <xf numFmtId="0" fontId="1" fillId="0" borderId="53" xfId="0" applyFont="1" applyBorder="1"/>
    <xf numFmtId="0" fontId="7" fillId="0" borderId="56" xfId="1" applyFont="1" applyBorder="1"/>
    <xf numFmtId="0" fontId="1" fillId="0" borderId="56" xfId="1" applyFont="1" applyBorder="1"/>
    <xf numFmtId="0" fontId="1" fillId="0" borderId="56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0" borderId="52" xfId="1" applyFont="1" applyBorder="1" applyAlignment="1">
      <alignment horizontal="right"/>
    </xf>
    <xf numFmtId="0" fontId="1" fillId="0" borderId="51" xfId="1" applyFont="1" applyBorder="1" applyAlignment="1">
      <alignment horizontal="left"/>
    </xf>
    <xf numFmtId="0" fontId="1" fillId="0" borderId="53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Font="1" applyBorder="1" applyAlignment="1">
      <alignment horizontal="right"/>
    </xf>
    <xf numFmtId="0" fontId="1" fillId="0" borderId="3" xfId="1" applyFont="1" applyBorder="1"/>
    <xf numFmtId="0" fontId="1" fillId="0" borderId="6" xfId="1" applyFont="1" applyBorder="1"/>
    <xf numFmtId="0" fontId="1" fillId="0" borderId="8" xfId="1" applyFont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/>
    <xf numFmtId="0" fontId="19" fillId="0" borderId="0" xfId="1" applyFont="1"/>
    <xf numFmtId="3" fontId="19" fillId="0" borderId="0" xfId="1" applyNumberFormat="1" applyFont="1" applyAlignment="1">
      <alignment horizontal="right"/>
    </xf>
    <xf numFmtId="4" fontId="19" fillId="0" borderId="0" xfId="1" applyNumberFormat="1" applyFont="1"/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pageSetUpPr fitToPage="1"/>
  </sheetPr>
  <dimension ref="A1:O79"/>
  <sheetViews>
    <sheetView showGridLines="0" topLeftCell="B22" zoomScaleSheetLayoutView="75" workbookViewId="0">
      <selection activeCell="D5" sqref="D5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1" customWidth="1"/>
    <col min="8" max="8" width="13.5703125" style="1" customWidth="1"/>
    <col min="9" max="9" width="11.42578125" style="1" customWidth="1"/>
    <col min="10" max="10" width="7" style="1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2"/>
      <c r="C2" s="3" t="s">
        <v>247</v>
      </c>
      <c r="E2" s="4"/>
      <c r="F2" s="3"/>
      <c r="G2" s="2"/>
      <c r="H2" s="5" t="s">
        <v>0</v>
      </c>
      <c r="I2" s="6">
        <f ca="1">TODAY()</f>
        <v>45001</v>
      </c>
      <c r="K2" s="2"/>
    </row>
    <row r="3" spans="2:15" ht="6" customHeight="1" x14ac:dyDescent="0.2">
      <c r="C3" s="7"/>
      <c r="D3" s="8" t="s">
        <v>1</v>
      </c>
    </row>
    <row r="4" spans="2:15" ht="4.5" customHeight="1" x14ac:dyDescent="0.2"/>
    <row r="5" spans="2:15" ht="13.5" customHeight="1" x14ac:dyDescent="0.25">
      <c r="C5" s="9" t="s">
        <v>2</v>
      </c>
      <c r="D5" s="10" t="s">
        <v>101</v>
      </c>
      <c r="E5" s="11" t="s">
        <v>248</v>
      </c>
      <c r="F5" s="12"/>
      <c r="G5" s="12"/>
      <c r="H5" s="12"/>
      <c r="I5" s="12"/>
      <c r="O5" s="6"/>
    </row>
    <row r="7" spans="2:15" x14ac:dyDescent="0.2">
      <c r="C7" s="13" t="s">
        <v>3</v>
      </c>
      <c r="D7" s="14"/>
      <c r="H7" s="15" t="s">
        <v>4</v>
      </c>
      <c r="J7" s="14"/>
      <c r="K7" s="14"/>
    </row>
    <row r="8" spans="2:15" x14ac:dyDescent="0.2">
      <c r="D8" s="14"/>
      <c r="H8" s="15" t="s">
        <v>5</v>
      </c>
      <c r="J8" s="14"/>
      <c r="K8" s="14"/>
    </row>
    <row r="9" spans="2:15" x14ac:dyDescent="0.2">
      <c r="C9" s="15"/>
      <c r="D9" s="14"/>
      <c r="H9" s="15"/>
      <c r="J9" s="14"/>
    </row>
    <row r="10" spans="2:15" x14ac:dyDescent="0.2">
      <c r="H10" s="15"/>
      <c r="J10" s="14"/>
    </row>
    <row r="11" spans="2:15" x14ac:dyDescent="0.2">
      <c r="C11" s="13" t="s">
        <v>6</v>
      </c>
      <c r="D11" s="14" t="s">
        <v>221</v>
      </c>
      <c r="H11" s="15" t="s">
        <v>4</v>
      </c>
      <c r="J11" s="14"/>
      <c r="K11" s="14"/>
    </row>
    <row r="12" spans="2:15" x14ac:dyDescent="0.2">
      <c r="D12" s="14"/>
      <c r="H12" s="15" t="s">
        <v>5</v>
      </c>
      <c r="J12" s="14"/>
      <c r="K12" s="14"/>
    </row>
    <row r="13" spans="2:15" ht="12" customHeight="1" x14ac:dyDescent="0.2">
      <c r="C13" s="15"/>
      <c r="D13" s="14"/>
      <c r="J13" s="15"/>
    </row>
    <row r="14" spans="2:15" ht="24.75" customHeight="1" x14ac:dyDescent="0.2">
      <c r="C14" s="16" t="s">
        <v>7</v>
      </c>
      <c r="H14" s="16" t="s">
        <v>8</v>
      </c>
      <c r="J14" s="15"/>
    </row>
    <row r="15" spans="2:15" ht="12.75" customHeight="1" x14ac:dyDescent="0.2">
      <c r="J15" s="15"/>
    </row>
    <row r="16" spans="2:15" ht="28.5" customHeight="1" x14ac:dyDescent="0.2">
      <c r="C16" s="16" t="s">
        <v>9</v>
      </c>
      <c r="H16" s="16" t="s">
        <v>9</v>
      </c>
    </row>
    <row r="17" spans="2:12" ht="25.5" customHeight="1" x14ac:dyDescent="0.2"/>
    <row r="18" spans="2:12" ht="13.5" customHeight="1" x14ac:dyDescent="0.2">
      <c r="B18" s="17"/>
      <c r="C18" s="18"/>
      <c r="D18" s="18"/>
      <c r="E18" s="19"/>
      <c r="F18" s="20"/>
      <c r="G18" s="21"/>
      <c r="H18" s="22"/>
      <c r="I18" s="21"/>
      <c r="J18" s="23" t="s">
        <v>10</v>
      </c>
      <c r="K18" s="24"/>
    </row>
    <row r="19" spans="2:12" ht="15" customHeight="1" x14ac:dyDescent="0.2">
      <c r="B19" s="25" t="s">
        <v>11</v>
      </c>
      <c r="C19" s="26"/>
      <c r="D19" s="27">
        <v>15</v>
      </c>
      <c r="E19" s="28" t="s">
        <v>12</v>
      </c>
      <c r="F19" s="29"/>
      <c r="G19" s="30"/>
      <c r="H19" s="30"/>
      <c r="I19" s="269">
        <f>ROUND(G32,0)</f>
        <v>0</v>
      </c>
      <c r="J19" s="270"/>
      <c r="K19" s="31"/>
    </row>
    <row r="20" spans="2:12" x14ac:dyDescent="0.2">
      <c r="B20" s="25" t="s">
        <v>13</v>
      </c>
      <c r="C20" s="26"/>
      <c r="D20" s="27">
        <f>SazbaDPH1</f>
        <v>15</v>
      </c>
      <c r="E20" s="28" t="s">
        <v>12</v>
      </c>
      <c r="F20" s="32"/>
      <c r="G20" s="33"/>
      <c r="H20" s="33"/>
      <c r="I20" s="271">
        <f>ROUND(I19*D20/100,0)</f>
        <v>0</v>
      </c>
      <c r="J20" s="272"/>
      <c r="K20" s="31"/>
    </row>
    <row r="21" spans="2:12" x14ac:dyDescent="0.2">
      <c r="B21" s="25" t="s">
        <v>11</v>
      </c>
      <c r="C21" s="26"/>
      <c r="D21" s="27">
        <v>21</v>
      </c>
      <c r="E21" s="28" t="s">
        <v>12</v>
      </c>
      <c r="F21" s="32"/>
      <c r="G21" s="33"/>
      <c r="H21" s="33"/>
      <c r="I21" s="271">
        <f>ROUND(H32,0)</f>
        <v>0</v>
      </c>
      <c r="J21" s="272"/>
      <c r="K21" s="31"/>
    </row>
    <row r="22" spans="2:12" ht="13.5" thickBot="1" x14ac:dyDescent="0.25">
      <c r="B22" s="25" t="s">
        <v>13</v>
      </c>
      <c r="C22" s="26"/>
      <c r="D22" s="27">
        <f>SazbaDPH2</f>
        <v>21</v>
      </c>
      <c r="E22" s="28" t="s">
        <v>12</v>
      </c>
      <c r="F22" s="34"/>
      <c r="G22" s="35"/>
      <c r="H22" s="35"/>
      <c r="I22" s="273">
        <f>ROUND(I21*D21/100,0)</f>
        <v>0</v>
      </c>
      <c r="J22" s="274"/>
      <c r="K22" s="31"/>
    </row>
    <row r="23" spans="2:12" ht="16.5" thickBot="1" x14ac:dyDescent="0.25">
      <c r="B23" s="36" t="s">
        <v>14</v>
      </c>
      <c r="C23" s="37"/>
      <c r="D23" s="37"/>
      <c r="E23" s="38"/>
      <c r="F23" s="39"/>
      <c r="G23" s="40"/>
      <c r="H23" s="40"/>
      <c r="I23" s="275">
        <f>SUM(I19:I22)</f>
        <v>0</v>
      </c>
      <c r="J23" s="276"/>
      <c r="K23" s="41"/>
    </row>
    <row r="26" spans="2:12" ht="1.5" customHeight="1" x14ac:dyDescent="0.2"/>
    <row r="27" spans="2:12" ht="15.75" customHeight="1" x14ac:dyDescent="0.25">
      <c r="B27" s="11" t="s">
        <v>15</v>
      </c>
      <c r="C27" s="42"/>
      <c r="D27" s="42"/>
      <c r="E27" s="42"/>
      <c r="F27" s="42"/>
      <c r="G27" s="42"/>
      <c r="H27" s="42"/>
      <c r="I27" s="42"/>
      <c r="J27" s="42"/>
      <c r="K27" s="42"/>
      <c r="L27" s="43"/>
    </row>
    <row r="28" spans="2:12" ht="5.25" customHeight="1" x14ac:dyDescent="0.2">
      <c r="L28" s="43"/>
    </row>
    <row r="29" spans="2:12" ht="24" customHeight="1" x14ac:dyDescent="0.2">
      <c r="B29" s="44" t="s">
        <v>16</v>
      </c>
      <c r="C29" s="45"/>
      <c r="D29" s="45"/>
      <c r="E29" s="46"/>
      <c r="F29" s="47" t="s">
        <v>17</v>
      </c>
      <c r="G29" s="48" t="str">
        <f>CONCATENATE("Základ DPH ",SazbaDPH1," %")</f>
        <v>Základ DPH 15 %</v>
      </c>
      <c r="H29" s="47" t="str">
        <f>CONCATENATE("Základ DPH ",SazbaDPH2," %")</f>
        <v>Základ DPH 21 %</v>
      </c>
      <c r="I29" s="47" t="s">
        <v>18</v>
      </c>
      <c r="J29" s="47" t="s">
        <v>12</v>
      </c>
    </row>
    <row r="30" spans="2:12" x14ac:dyDescent="0.2">
      <c r="B30" s="49" t="s">
        <v>104</v>
      </c>
      <c r="C30" s="50" t="s">
        <v>105</v>
      </c>
      <c r="D30" s="51"/>
      <c r="E30" s="52"/>
      <c r="F30" s="53">
        <f>G30+H30+I30</f>
        <v>0</v>
      </c>
      <c r="G30" s="54">
        <v>0</v>
      </c>
      <c r="H30" s="55">
        <v>0</v>
      </c>
      <c r="I30" s="55">
        <f t="shared" ref="I30:I31" si="0">(G30*SazbaDPH1)/100+(H30*SazbaDPH2)/100</f>
        <v>0</v>
      </c>
      <c r="J30" s="56" t="str">
        <f t="shared" ref="J30:J31" si="1">IF(CelkemObjekty=0,"",F30/CelkemObjekty*100)</f>
        <v/>
      </c>
    </row>
    <row r="31" spans="2:12" x14ac:dyDescent="0.2">
      <c r="B31" s="57" t="s">
        <v>223</v>
      </c>
      <c r="C31" s="58" t="s">
        <v>224</v>
      </c>
      <c r="D31" s="59"/>
      <c r="E31" s="60"/>
      <c r="F31" s="61">
        <f t="shared" ref="F31" si="2">G31+H31+I31</f>
        <v>0</v>
      </c>
      <c r="G31" s="62">
        <v>0</v>
      </c>
      <c r="H31" s="63">
        <v>0</v>
      </c>
      <c r="I31" s="63">
        <f t="shared" si="0"/>
        <v>0</v>
      </c>
      <c r="J31" s="56" t="str">
        <f t="shared" si="1"/>
        <v/>
      </c>
    </row>
    <row r="32" spans="2:12" ht="17.25" customHeight="1" x14ac:dyDescent="0.2">
      <c r="B32" s="64" t="s">
        <v>19</v>
      </c>
      <c r="C32" s="65"/>
      <c r="D32" s="66"/>
      <c r="E32" s="67"/>
      <c r="F32" s="68">
        <f>SUM(F30:F31)</f>
        <v>0</v>
      </c>
      <c r="G32" s="68">
        <f>SUM(G30:G31)</f>
        <v>0</v>
      </c>
      <c r="H32" s="68">
        <f>SUM(H30:H31)</f>
        <v>0</v>
      </c>
      <c r="I32" s="68">
        <f>SUM(I30:I31)</f>
        <v>0</v>
      </c>
      <c r="J32" s="69" t="str">
        <f t="shared" ref="J32" si="3">IF(CelkemObjekty=0,"",F32/CelkemObjekty*100)</f>
        <v/>
      </c>
    </row>
    <row r="33" spans="2:11" x14ac:dyDescent="0.2">
      <c r="B33" s="70"/>
      <c r="C33" s="70"/>
      <c r="D33" s="70"/>
      <c r="E33" s="70"/>
      <c r="F33" s="70"/>
      <c r="G33" s="70"/>
      <c r="H33" s="70"/>
      <c r="I33" s="70"/>
      <c r="J33" s="70"/>
      <c r="K33" s="70"/>
    </row>
    <row r="34" spans="2:11" ht="9.75" customHeight="1" x14ac:dyDescent="0.2">
      <c r="B34" s="70"/>
      <c r="C34" s="70"/>
      <c r="D34" s="70"/>
      <c r="E34" s="70"/>
      <c r="F34" s="70"/>
      <c r="G34" s="70"/>
      <c r="H34" s="70"/>
      <c r="I34" s="70"/>
      <c r="J34" s="70"/>
      <c r="K34" s="70"/>
    </row>
    <row r="35" spans="2:11" ht="7.5" customHeight="1" x14ac:dyDescent="0.2">
      <c r="B35" s="70"/>
      <c r="C35" s="70"/>
      <c r="D35" s="70"/>
      <c r="E35" s="70"/>
      <c r="F35" s="70"/>
      <c r="G35" s="70"/>
      <c r="H35" s="70"/>
      <c r="I35" s="70"/>
      <c r="J35" s="70"/>
      <c r="K35" s="70"/>
    </row>
    <row r="36" spans="2:11" ht="18" x14ac:dyDescent="0.25">
      <c r="B36" s="11" t="s">
        <v>20</v>
      </c>
      <c r="C36" s="42"/>
      <c r="D36" s="42"/>
      <c r="E36" s="42"/>
      <c r="F36" s="42"/>
      <c r="G36" s="42"/>
      <c r="H36" s="42"/>
      <c r="I36" s="42"/>
      <c r="J36" s="42"/>
      <c r="K36" s="70"/>
    </row>
    <row r="37" spans="2:11" x14ac:dyDescent="0.2">
      <c r="K37" s="70"/>
    </row>
    <row r="38" spans="2:11" ht="25.5" x14ac:dyDescent="0.2">
      <c r="B38" s="71" t="s">
        <v>21</v>
      </c>
      <c r="C38" s="72" t="s">
        <v>22</v>
      </c>
      <c r="D38" s="45"/>
      <c r="E38" s="46"/>
      <c r="F38" s="47" t="s">
        <v>17</v>
      </c>
      <c r="G38" s="48" t="str">
        <f>CONCATENATE("Základ DPH ",SazbaDPH1," %")</f>
        <v>Základ DPH 15 %</v>
      </c>
      <c r="H38" s="47" t="str">
        <f>CONCATENATE("Základ DPH ",SazbaDPH2," %")</f>
        <v>Základ DPH 21 %</v>
      </c>
      <c r="I38" s="48" t="s">
        <v>18</v>
      </c>
      <c r="J38" s="47" t="s">
        <v>12</v>
      </c>
    </row>
    <row r="39" spans="2:11" x14ac:dyDescent="0.2">
      <c r="B39" s="73" t="s">
        <v>104</v>
      </c>
      <c r="C39" s="74" t="s">
        <v>222</v>
      </c>
      <c r="D39" s="51"/>
      <c r="E39" s="52"/>
      <c r="F39" s="53">
        <f>G39+H39+I39</f>
        <v>0</v>
      </c>
      <c r="G39" s="54">
        <v>0</v>
      </c>
      <c r="H39" s="55">
        <v>0</v>
      </c>
      <c r="I39" s="62">
        <f t="shared" ref="I39:I40" si="4">(G39*SazbaDPH1)/100+(H39*SazbaDPH2)/100</f>
        <v>0</v>
      </c>
      <c r="J39" s="56" t="str">
        <f t="shared" ref="J39:J40" si="5">IF(CelkemObjekty=0,"",F39/CelkemObjekty*100)</f>
        <v/>
      </c>
    </row>
    <row r="40" spans="2:11" x14ac:dyDescent="0.2">
      <c r="B40" s="75" t="s">
        <v>223</v>
      </c>
      <c r="C40" s="76" t="s">
        <v>246</v>
      </c>
      <c r="D40" s="59"/>
      <c r="E40" s="60"/>
      <c r="F40" s="61">
        <f t="shared" ref="F40" si="6">G40+H40+I40</f>
        <v>0</v>
      </c>
      <c r="G40" s="62">
        <v>0</v>
      </c>
      <c r="H40" s="63">
        <v>0</v>
      </c>
      <c r="I40" s="62">
        <f t="shared" si="4"/>
        <v>0</v>
      </c>
      <c r="J40" s="56" t="str">
        <f t="shared" si="5"/>
        <v/>
      </c>
    </row>
    <row r="41" spans="2:11" x14ac:dyDescent="0.2">
      <c r="B41" s="64" t="s">
        <v>19</v>
      </c>
      <c r="C41" s="65"/>
      <c r="D41" s="66"/>
      <c r="E41" s="67"/>
      <c r="F41" s="68">
        <f>SUM(F39:F40)</f>
        <v>0</v>
      </c>
      <c r="G41" s="77">
        <f>SUM(G39:G40)</f>
        <v>0</v>
      </c>
      <c r="H41" s="68">
        <f>SUM(H39:H40)</f>
        <v>0</v>
      </c>
      <c r="I41" s="77">
        <f>SUM(I39:I40)</f>
        <v>0</v>
      </c>
      <c r="J41" s="69" t="str">
        <f t="shared" ref="J41" si="7">IF(CelkemObjekty=0,"",F41/CelkemObjekty*100)</f>
        <v/>
      </c>
    </row>
    <row r="42" spans="2:11" ht="9" customHeight="1" x14ac:dyDescent="0.2"/>
    <row r="43" spans="2:11" ht="6" customHeight="1" x14ac:dyDescent="0.2"/>
    <row r="44" spans="2:11" ht="3" customHeight="1" x14ac:dyDescent="0.2"/>
    <row r="45" spans="2:11" ht="6.75" customHeight="1" x14ac:dyDescent="0.2"/>
    <row r="46" spans="2:11" ht="20.25" customHeight="1" x14ac:dyDescent="0.25">
      <c r="B46" s="11" t="s">
        <v>23</v>
      </c>
      <c r="C46" s="42"/>
      <c r="D46" s="42"/>
      <c r="E46" s="42"/>
      <c r="F46" s="42"/>
      <c r="G46" s="42"/>
      <c r="H46" s="42"/>
      <c r="I46" s="42"/>
      <c r="J46" s="42"/>
    </row>
    <row r="47" spans="2:11" ht="9" customHeight="1" x14ac:dyDescent="0.2"/>
    <row r="48" spans="2:11" x14ac:dyDescent="0.2">
      <c r="B48" s="44" t="s">
        <v>24</v>
      </c>
      <c r="C48" s="45"/>
      <c r="D48" s="45"/>
      <c r="E48" s="47" t="s">
        <v>12</v>
      </c>
      <c r="F48" s="47" t="s">
        <v>25</v>
      </c>
      <c r="G48" s="48" t="s">
        <v>26</v>
      </c>
      <c r="H48" s="47" t="s">
        <v>27</v>
      </c>
      <c r="I48" s="48" t="s">
        <v>28</v>
      </c>
      <c r="J48" s="78" t="s">
        <v>29</v>
      </c>
    </row>
    <row r="49" spans="2:10" x14ac:dyDescent="0.2">
      <c r="B49" s="49" t="s">
        <v>108</v>
      </c>
      <c r="C49" s="50" t="s">
        <v>109</v>
      </c>
      <c r="D49" s="51"/>
      <c r="E49" s="79" t="str">
        <f t="shared" ref="E49:E60" si="8">IF(SUM(SoucetDilu)=0,"",SUM(F49:J49)/SUM(SoucetDilu)*100)</f>
        <v/>
      </c>
      <c r="F49" s="55">
        <v>0</v>
      </c>
      <c r="G49" s="54">
        <v>0</v>
      </c>
      <c r="H49" s="55">
        <v>0</v>
      </c>
      <c r="I49" s="54">
        <v>0</v>
      </c>
      <c r="J49" s="55">
        <v>0</v>
      </c>
    </row>
    <row r="50" spans="2:10" x14ac:dyDescent="0.2">
      <c r="B50" s="57" t="s">
        <v>115</v>
      </c>
      <c r="C50" s="58" t="s">
        <v>116</v>
      </c>
      <c r="D50" s="59"/>
      <c r="E50" s="80" t="str">
        <f t="shared" si="8"/>
        <v/>
      </c>
      <c r="F50" s="63">
        <v>0</v>
      </c>
      <c r="G50" s="62">
        <v>0</v>
      </c>
      <c r="H50" s="63">
        <v>0</v>
      </c>
      <c r="I50" s="62">
        <v>0</v>
      </c>
      <c r="J50" s="63">
        <v>0</v>
      </c>
    </row>
    <row r="51" spans="2:10" x14ac:dyDescent="0.2">
      <c r="B51" s="57" t="s">
        <v>130</v>
      </c>
      <c r="C51" s="58" t="s">
        <v>131</v>
      </c>
      <c r="D51" s="59"/>
      <c r="E51" s="80" t="str">
        <f t="shared" si="8"/>
        <v/>
      </c>
      <c r="F51" s="63">
        <v>0</v>
      </c>
      <c r="G51" s="62">
        <v>0</v>
      </c>
      <c r="H51" s="63">
        <v>0</v>
      </c>
      <c r="I51" s="62">
        <v>0</v>
      </c>
      <c r="J51" s="63">
        <v>0</v>
      </c>
    </row>
    <row r="52" spans="2:10" x14ac:dyDescent="0.2">
      <c r="B52" s="57" t="s">
        <v>142</v>
      </c>
      <c r="C52" s="58" t="s">
        <v>143</v>
      </c>
      <c r="D52" s="59"/>
      <c r="E52" s="80" t="str">
        <f t="shared" si="8"/>
        <v/>
      </c>
      <c r="F52" s="63">
        <v>0</v>
      </c>
      <c r="G52" s="62">
        <v>0</v>
      </c>
      <c r="H52" s="63">
        <v>0</v>
      </c>
      <c r="I52" s="62">
        <v>0</v>
      </c>
      <c r="J52" s="63">
        <v>0</v>
      </c>
    </row>
    <row r="53" spans="2:10" x14ac:dyDescent="0.2">
      <c r="B53" s="57" t="s">
        <v>179</v>
      </c>
      <c r="C53" s="58" t="s">
        <v>180</v>
      </c>
      <c r="D53" s="59"/>
      <c r="E53" s="80" t="str">
        <f t="shared" si="8"/>
        <v/>
      </c>
      <c r="F53" s="63">
        <v>0</v>
      </c>
      <c r="G53" s="62">
        <v>0</v>
      </c>
      <c r="H53" s="63">
        <v>0</v>
      </c>
      <c r="I53" s="62">
        <v>0</v>
      </c>
      <c r="J53" s="63">
        <v>0</v>
      </c>
    </row>
    <row r="54" spans="2:10" x14ac:dyDescent="0.2">
      <c r="B54" s="57" t="s">
        <v>184</v>
      </c>
      <c r="C54" s="58" t="s">
        <v>185</v>
      </c>
      <c r="D54" s="59"/>
      <c r="E54" s="80" t="str">
        <f t="shared" si="8"/>
        <v/>
      </c>
      <c r="F54" s="63">
        <v>0</v>
      </c>
      <c r="G54" s="62">
        <v>0</v>
      </c>
      <c r="H54" s="63">
        <v>0</v>
      </c>
      <c r="I54" s="62">
        <v>0</v>
      </c>
      <c r="J54" s="63">
        <v>0</v>
      </c>
    </row>
    <row r="55" spans="2:10" x14ac:dyDescent="0.2">
      <c r="B55" s="57" t="s">
        <v>157</v>
      </c>
      <c r="C55" s="58" t="s">
        <v>158</v>
      </c>
      <c r="D55" s="59"/>
      <c r="E55" s="80" t="str">
        <f t="shared" si="8"/>
        <v/>
      </c>
      <c r="F55" s="63">
        <v>0</v>
      </c>
      <c r="G55" s="62">
        <v>0</v>
      </c>
      <c r="H55" s="63">
        <v>0</v>
      </c>
      <c r="I55" s="62">
        <v>0</v>
      </c>
      <c r="J55" s="63">
        <v>0</v>
      </c>
    </row>
    <row r="56" spans="2:10" x14ac:dyDescent="0.2">
      <c r="B56" s="57" t="s">
        <v>162</v>
      </c>
      <c r="C56" s="58" t="s">
        <v>163</v>
      </c>
      <c r="D56" s="59"/>
      <c r="E56" s="80" t="str">
        <f t="shared" si="8"/>
        <v/>
      </c>
      <c r="F56" s="63">
        <v>0</v>
      </c>
      <c r="G56" s="62">
        <v>0</v>
      </c>
      <c r="H56" s="63">
        <v>0</v>
      </c>
      <c r="I56" s="62">
        <v>0</v>
      </c>
      <c r="J56" s="63">
        <v>0</v>
      </c>
    </row>
    <row r="57" spans="2:10" x14ac:dyDescent="0.2">
      <c r="B57" s="57" t="s">
        <v>168</v>
      </c>
      <c r="C57" s="58" t="s">
        <v>169</v>
      </c>
      <c r="D57" s="59"/>
      <c r="E57" s="80" t="str">
        <f t="shared" si="8"/>
        <v/>
      </c>
      <c r="F57" s="63">
        <v>0</v>
      </c>
      <c r="G57" s="62">
        <v>0</v>
      </c>
      <c r="H57" s="63">
        <v>0</v>
      </c>
      <c r="I57" s="62">
        <v>0</v>
      </c>
      <c r="J57" s="63">
        <v>0</v>
      </c>
    </row>
    <row r="58" spans="2:10" x14ac:dyDescent="0.2">
      <c r="B58" s="57" t="s">
        <v>173</v>
      </c>
      <c r="C58" s="58" t="s">
        <v>174</v>
      </c>
      <c r="D58" s="59"/>
      <c r="E58" s="80" t="str">
        <f t="shared" si="8"/>
        <v/>
      </c>
      <c r="F58" s="63">
        <v>0</v>
      </c>
      <c r="G58" s="62">
        <v>0</v>
      </c>
      <c r="H58" s="63">
        <v>0</v>
      </c>
      <c r="I58" s="62">
        <v>0</v>
      </c>
      <c r="J58" s="63">
        <v>0</v>
      </c>
    </row>
    <row r="59" spans="2:10" x14ac:dyDescent="0.2">
      <c r="B59" s="57" t="s">
        <v>200</v>
      </c>
      <c r="C59" s="58" t="s">
        <v>201</v>
      </c>
      <c r="D59" s="59"/>
      <c r="E59" s="80" t="str">
        <f t="shared" si="8"/>
        <v/>
      </c>
      <c r="F59" s="63">
        <v>0</v>
      </c>
      <c r="G59" s="62">
        <v>0</v>
      </c>
      <c r="H59" s="63">
        <v>0</v>
      </c>
      <c r="I59" s="62">
        <v>0</v>
      </c>
      <c r="J59" s="63">
        <v>0</v>
      </c>
    </row>
    <row r="60" spans="2:10" x14ac:dyDescent="0.2">
      <c r="B60" s="57" t="s">
        <v>196</v>
      </c>
      <c r="C60" s="58" t="s">
        <v>197</v>
      </c>
      <c r="D60" s="59"/>
      <c r="E60" s="80" t="str">
        <f t="shared" si="8"/>
        <v/>
      </c>
      <c r="F60" s="63">
        <v>0</v>
      </c>
      <c r="G60" s="62">
        <v>0</v>
      </c>
      <c r="H60" s="63">
        <v>0</v>
      </c>
      <c r="I60" s="62">
        <v>0</v>
      </c>
      <c r="J60" s="63">
        <v>0</v>
      </c>
    </row>
    <row r="61" spans="2:10" x14ac:dyDescent="0.2">
      <c r="B61" s="64" t="s">
        <v>19</v>
      </c>
      <c r="C61" s="65"/>
      <c r="D61" s="66"/>
      <c r="E61" s="81" t="str">
        <f t="shared" ref="E61" si="9">IF(SUM(SoucetDilu)=0,"",SUM(F61:J61)/SUM(SoucetDilu)*100)</f>
        <v/>
      </c>
      <c r="F61" s="68">
        <f>SUM(F49:F60)</f>
        <v>0</v>
      </c>
      <c r="G61" s="77">
        <f>SUM(G49:G60)</f>
        <v>0</v>
      </c>
      <c r="H61" s="68">
        <f>SUM(H49:H60)</f>
        <v>0</v>
      </c>
      <c r="I61" s="77">
        <f>SUM(I49:I60)</f>
        <v>0</v>
      </c>
      <c r="J61" s="68">
        <f>SUM(J49:J60)</f>
        <v>0</v>
      </c>
    </row>
    <row r="63" spans="2:10" ht="2.25" customHeight="1" x14ac:dyDescent="0.2"/>
    <row r="64" spans="2:10" ht="1.5" customHeight="1" x14ac:dyDescent="0.2"/>
    <row r="65" spans="2:10" ht="0.75" customHeight="1" x14ac:dyDescent="0.2"/>
    <row r="66" spans="2:10" ht="0.75" customHeight="1" x14ac:dyDescent="0.2"/>
    <row r="67" spans="2:10" ht="0.75" customHeight="1" x14ac:dyDescent="0.2"/>
    <row r="68" spans="2:10" ht="18" x14ac:dyDescent="0.25">
      <c r="B68" s="11" t="s">
        <v>30</v>
      </c>
      <c r="C68" s="42"/>
      <c r="D68" s="42"/>
      <c r="E68" s="42"/>
      <c r="F68" s="42"/>
      <c r="G68" s="42"/>
      <c r="H68" s="42"/>
      <c r="I68" s="42"/>
      <c r="J68" s="42"/>
    </row>
    <row r="70" spans="2:10" x14ac:dyDescent="0.2">
      <c r="B70" s="44" t="s">
        <v>31</v>
      </c>
      <c r="C70" s="45"/>
      <c r="D70" s="45"/>
      <c r="E70" s="82"/>
      <c r="F70" s="83"/>
      <c r="G70" s="48"/>
      <c r="H70" s="47" t="s">
        <v>17</v>
      </c>
    </row>
    <row r="71" spans="2:10" x14ac:dyDescent="0.2">
      <c r="B71" s="49" t="s">
        <v>213</v>
      </c>
      <c r="C71" s="50"/>
      <c r="D71" s="51"/>
      <c r="E71" s="84"/>
      <c r="F71" s="85"/>
      <c r="G71" s="54"/>
      <c r="H71" s="55">
        <v>0</v>
      </c>
    </row>
    <row r="72" spans="2:10" x14ac:dyDescent="0.2">
      <c r="B72" s="57" t="s">
        <v>214</v>
      </c>
      <c r="C72" s="58"/>
      <c r="D72" s="59"/>
      <c r="E72" s="86"/>
      <c r="F72" s="87"/>
      <c r="G72" s="62"/>
      <c r="H72" s="63">
        <v>0</v>
      </c>
    </row>
    <row r="73" spans="2:10" x14ac:dyDescent="0.2">
      <c r="B73" s="57" t="s">
        <v>215</v>
      </c>
      <c r="C73" s="58"/>
      <c r="D73" s="59"/>
      <c r="E73" s="86"/>
      <c r="F73" s="87"/>
      <c r="G73" s="62"/>
      <c r="H73" s="63">
        <v>0</v>
      </c>
    </row>
    <row r="74" spans="2:10" x14ac:dyDescent="0.2">
      <c r="B74" s="57" t="s">
        <v>216</v>
      </c>
      <c r="C74" s="58"/>
      <c r="D74" s="59"/>
      <c r="E74" s="86"/>
      <c r="F74" s="87"/>
      <c r="G74" s="62"/>
      <c r="H74" s="63">
        <v>0</v>
      </c>
    </row>
    <row r="75" spans="2:10" x14ac:dyDescent="0.2">
      <c r="B75" s="57" t="s">
        <v>217</v>
      </c>
      <c r="C75" s="58"/>
      <c r="D75" s="59"/>
      <c r="E75" s="86"/>
      <c r="F75" s="87"/>
      <c r="G75" s="62"/>
      <c r="H75" s="63">
        <v>0</v>
      </c>
    </row>
    <row r="76" spans="2:10" x14ac:dyDescent="0.2">
      <c r="B76" s="57" t="s">
        <v>218</v>
      </c>
      <c r="C76" s="58"/>
      <c r="D76" s="59"/>
      <c r="E76" s="86"/>
      <c r="F76" s="87"/>
      <c r="G76" s="62"/>
      <c r="H76" s="63">
        <v>0</v>
      </c>
    </row>
    <row r="77" spans="2:10" x14ac:dyDescent="0.2">
      <c r="B77" s="57" t="s">
        <v>219</v>
      </c>
      <c r="C77" s="58"/>
      <c r="D77" s="59"/>
      <c r="E77" s="86"/>
      <c r="F77" s="87"/>
      <c r="G77" s="62"/>
      <c r="H77" s="63">
        <v>0</v>
      </c>
    </row>
    <row r="78" spans="2:10" x14ac:dyDescent="0.2">
      <c r="B78" s="57" t="s">
        <v>220</v>
      </c>
      <c r="C78" s="58"/>
      <c r="D78" s="59"/>
      <c r="E78" s="86"/>
      <c r="F78" s="87"/>
      <c r="G78" s="62"/>
      <c r="H78" s="63">
        <v>0</v>
      </c>
    </row>
    <row r="79" spans="2:10" x14ac:dyDescent="0.2">
      <c r="B79" s="64" t="s">
        <v>19</v>
      </c>
      <c r="C79" s="65"/>
      <c r="D79" s="66"/>
      <c r="E79" s="88"/>
      <c r="F79" s="89"/>
      <c r="G79" s="77"/>
      <c r="H79" s="68">
        <f>SUM(H71:H78)</f>
        <v>0</v>
      </c>
    </row>
  </sheetData>
  <sortState xmlns:xlrd2="http://schemas.microsoft.com/office/spreadsheetml/2017/richdata2" ref="B831:K842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1"/>
  <dimension ref="A1:BE51"/>
  <sheetViews>
    <sheetView workbookViewId="0">
      <selection activeCell="D5" sqref="D5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0" t="s">
        <v>99</v>
      </c>
      <c r="B1" s="91"/>
      <c r="C1" s="91"/>
      <c r="D1" s="91"/>
      <c r="E1" s="91"/>
      <c r="F1" s="91"/>
      <c r="G1" s="91"/>
    </row>
    <row r="2" spans="1:57" ht="12.75" customHeight="1" x14ac:dyDescent="0.2">
      <c r="A2" s="92" t="s">
        <v>32</v>
      </c>
      <c r="B2" s="93"/>
      <c r="C2" s="94" t="s">
        <v>104</v>
      </c>
      <c r="D2" s="94" t="s">
        <v>107</v>
      </c>
      <c r="E2" s="93"/>
      <c r="F2" s="95" t="s">
        <v>33</v>
      </c>
      <c r="G2" s="96"/>
    </row>
    <row r="3" spans="1:57" ht="3" hidden="1" customHeight="1" x14ac:dyDescent="0.2">
      <c r="A3" s="97"/>
      <c r="B3" s="98"/>
      <c r="C3" s="99"/>
      <c r="D3" s="99"/>
      <c r="E3" s="98"/>
      <c r="F3" s="100"/>
      <c r="G3" s="101"/>
    </row>
    <row r="4" spans="1:57" ht="12" customHeight="1" x14ac:dyDescent="0.2">
      <c r="A4" s="102" t="s">
        <v>34</v>
      </c>
      <c r="B4" s="98"/>
      <c r="C4" s="99"/>
      <c r="D4" s="99"/>
      <c r="E4" s="98"/>
      <c r="F4" s="100" t="s">
        <v>35</v>
      </c>
      <c r="G4" s="103"/>
    </row>
    <row r="5" spans="1:57" ht="12.95" customHeight="1" x14ac:dyDescent="0.2">
      <c r="A5" s="104" t="s">
        <v>104</v>
      </c>
      <c r="B5" s="105"/>
      <c r="C5" s="106" t="s">
        <v>105</v>
      </c>
      <c r="D5" s="21"/>
      <c r="E5" s="107"/>
      <c r="F5" s="100" t="s">
        <v>36</v>
      </c>
      <c r="G5" s="101"/>
    </row>
    <row r="6" spans="1:57" ht="12.95" customHeight="1" x14ac:dyDescent="0.2">
      <c r="A6" s="102" t="s">
        <v>37</v>
      </c>
      <c r="B6" s="98"/>
      <c r="C6" s="99"/>
      <c r="D6" s="99"/>
      <c r="E6" s="98"/>
      <c r="F6" s="100" t="s">
        <v>38</v>
      </c>
      <c r="G6" s="108"/>
    </row>
    <row r="7" spans="1:57" ht="12.95" customHeight="1" x14ac:dyDescent="0.2">
      <c r="A7" s="109" t="s">
        <v>101</v>
      </c>
      <c r="B7" s="110"/>
      <c r="C7" s="111" t="s">
        <v>102</v>
      </c>
      <c r="D7" s="112"/>
      <c r="E7" s="112"/>
      <c r="F7" s="113" t="s">
        <v>39</v>
      </c>
      <c r="G7" s="108">
        <f>IF(G6=0,,ROUND((F30+F32)/G6,1))</f>
        <v>0</v>
      </c>
    </row>
    <row r="8" spans="1:57" x14ac:dyDescent="0.2">
      <c r="A8" s="114" t="s">
        <v>40</v>
      </c>
      <c r="B8" s="100"/>
      <c r="C8" s="279"/>
      <c r="D8" s="279"/>
      <c r="E8" s="280"/>
      <c r="F8" s="100" t="s">
        <v>41</v>
      </c>
      <c r="G8" s="115"/>
    </row>
    <row r="9" spans="1:57" x14ac:dyDescent="0.2">
      <c r="A9" s="114" t="s">
        <v>42</v>
      </c>
      <c r="B9" s="100"/>
      <c r="C9" s="279"/>
      <c r="D9" s="279"/>
      <c r="E9" s="280"/>
      <c r="F9" s="100"/>
      <c r="G9" s="115"/>
    </row>
    <row r="10" spans="1:57" x14ac:dyDescent="0.2">
      <c r="A10" s="114" t="s">
        <v>43</v>
      </c>
      <c r="B10" s="100"/>
      <c r="C10" s="279"/>
      <c r="D10" s="279"/>
      <c r="E10" s="279"/>
      <c r="F10" s="100"/>
      <c r="G10" s="116"/>
    </row>
    <row r="11" spans="1:57" ht="13.5" customHeight="1" x14ac:dyDescent="0.2">
      <c r="A11" s="114" t="s">
        <v>44</v>
      </c>
      <c r="B11" s="100"/>
      <c r="C11" s="279" t="s">
        <v>221</v>
      </c>
      <c r="D11" s="279"/>
      <c r="E11" s="279"/>
      <c r="F11" s="100" t="s">
        <v>45</v>
      </c>
      <c r="G11" s="116"/>
      <c r="BA11" s="117"/>
      <c r="BB11" s="117"/>
      <c r="BC11" s="117"/>
      <c r="BD11" s="117"/>
      <c r="BE11" s="117"/>
    </row>
    <row r="12" spans="1:57" ht="12.75" customHeight="1" x14ac:dyDescent="0.2">
      <c r="A12" s="118" t="s">
        <v>46</v>
      </c>
      <c r="B12" s="98"/>
      <c r="C12" s="281"/>
      <c r="D12" s="281"/>
      <c r="E12" s="281"/>
      <c r="F12" s="119" t="s">
        <v>47</v>
      </c>
      <c r="G12" s="120"/>
    </row>
    <row r="13" spans="1:57" ht="28.5" customHeight="1" thickBot="1" x14ac:dyDescent="0.25">
      <c r="A13" s="121" t="s">
        <v>48</v>
      </c>
      <c r="B13" s="122"/>
      <c r="C13" s="122"/>
      <c r="D13" s="122"/>
      <c r="E13" s="123"/>
      <c r="F13" s="123"/>
      <c r="G13" s="124"/>
    </row>
    <row r="14" spans="1:57" ht="17.25" customHeight="1" thickBot="1" x14ac:dyDescent="0.25">
      <c r="A14" s="125" t="s">
        <v>49</v>
      </c>
      <c r="B14" s="126"/>
      <c r="C14" s="127"/>
      <c r="D14" s="128" t="s">
        <v>50</v>
      </c>
      <c r="E14" s="129"/>
      <c r="F14" s="129"/>
      <c r="G14" s="127"/>
    </row>
    <row r="15" spans="1:57" ht="15.95" customHeight="1" x14ac:dyDescent="0.2">
      <c r="A15" s="130"/>
      <c r="B15" s="131" t="s">
        <v>51</v>
      </c>
      <c r="C15" s="132">
        <f>'SO01 SO01 Rek'!E19</f>
        <v>0</v>
      </c>
      <c r="D15" s="133" t="str">
        <f>'SO01 SO01 Rek'!A24</f>
        <v>Ztížené výrobní podmínky</v>
      </c>
      <c r="E15" s="134"/>
      <c r="F15" s="135"/>
      <c r="G15" s="132">
        <f>'SO01 SO01 Rek'!I24</f>
        <v>0</v>
      </c>
    </row>
    <row r="16" spans="1:57" ht="15.95" customHeight="1" x14ac:dyDescent="0.2">
      <c r="A16" s="130" t="s">
        <v>52</v>
      </c>
      <c r="B16" s="131" t="s">
        <v>53</v>
      </c>
      <c r="C16" s="132">
        <f>'SO01 SO01 Rek'!F19</f>
        <v>0</v>
      </c>
      <c r="D16" s="97" t="str">
        <f>'SO01 SO01 Rek'!A25</f>
        <v>Oborová přirážka</v>
      </c>
      <c r="E16" s="136"/>
      <c r="F16" s="137"/>
      <c r="G16" s="132">
        <f>'SO01 SO01 Rek'!I25</f>
        <v>0</v>
      </c>
    </row>
    <row r="17" spans="1:7" ht="15.95" customHeight="1" x14ac:dyDescent="0.2">
      <c r="A17" s="130" t="s">
        <v>54</v>
      </c>
      <c r="B17" s="131" t="s">
        <v>55</v>
      </c>
      <c r="C17" s="132">
        <f>'SO01 SO01 Rek'!H19</f>
        <v>0</v>
      </c>
      <c r="D17" s="97" t="str">
        <f>'SO01 SO01 Rek'!A26</f>
        <v>Přesun stavebních kapacit</v>
      </c>
      <c r="E17" s="136"/>
      <c r="F17" s="137"/>
      <c r="G17" s="132">
        <f>'SO01 SO01 Rek'!I26</f>
        <v>0</v>
      </c>
    </row>
    <row r="18" spans="1:7" ht="15.95" customHeight="1" x14ac:dyDescent="0.2">
      <c r="A18" s="138" t="s">
        <v>56</v>
      </c>
      <c r="B18" s="139" t="s">
        <v>57</v>
      </c>
      <c r="C18" s="132">
        <f>'SO01 SO01 Rek'!G19</f>
        <v>0</v>
      </c>
      <c r="D18" s="97" t="str">
        <f>'SO01 SO01 Rek'!A27</f>
        <v>Mimostaveništní doprava</v>
      </c>
      <c r="E18" s="136"/>
      <c r="F18" s="137"/>
      <c r="G18" s="132">
        <f>'SO01 SO01 Rek'!I27</f>
        <v>0</v>
      </c>
    </row>
    <row r="19" spans="1:7" ht="15.95" customHeight="1" x14ac:dyDescent="0.2">
      <c r="A19" s="140" t="s">
        <v>58</v>
      </c>
      <c r="B19" s="131"/>
      <c r="C19" s="132">
        <f>SUM(C15:C18)</f>
        <v>0</v>
      </c>
      <c r="D19" s="97" t="str">
        <f>'SO01 SO01 Rek'!A28</f>
        <v>Zařízení staveniště 3%</v>
      </c>
      <c r="E19" s="136"/>
      <c r="F19" s="137"/>
      <c r="G19" s="132">
        <f>'SO01 SO01 Rek'!I28</f>
        <v>0</v>
      </c>
    </row>
    <row r="20" spans="1:7" ht="15.95" customHeight="1" x14ac:dyDescent="0.2">
      <c r="A20" s="140"/>
      <c r="B20" s="131"/>
      <c r="C20" s="132"/>
      <c r="D20" s="97" t="str">
        <f>'SO01 SO01 Rek'!A29</f>
        <v>Provoz investora</v>
      </c>
      <c r="E20" s="136"/>
      <c r="F20" s="137"/>
      <c r="G20" s="132">
        <f>'SO01 SO01 Rek'!I29</f>
        <v>0</v>
      </c>
    </row>
    <row r="21" spans="1:7" ht="15.95" customHeight="1" x14ac:dyDescent="0.2">
      <c r="A21" s="140" t="s">
        <v>29</v>
      </c>
      <c r="B21" s="131"/>
      <c r="C21" s="132">
        <f>'SO01 SO01 Rek'!I19</f>
        <v>0</v>
      </c>
      <c r="D21" s="97" t="str">
        <f>'SO01 SO01 Rek'!A30</f>
        <v>Kompletační činnost (IČD)</v>
      </c>
      <c r="E21" s="136"/>
      <c r="F21" s="137"/>
      <c r="G21" s="132">
        <f>'SO01 SO01 Rek'!I30</f>
        <v>0</v>
      </c>
    </row>
    <row r="22" spans="1:7" ht="15.95" customHeight="1" x14ac:dyDescent="0.2">
      <c r="A22" s="141" t="s">
        <v>59</v>
      </c>
      <c r="C22" s="132">
        <f>C19+C21</f>
        <v>0</v>
      </c>
      <c r="D22" s="97" t="s">
        <v>60</v>
      </c>
      <c r="E22" s="136"/>
      <c r="F22" s="137"/>
      <c r="G22" s="132">
        <f>G23-SUM(G15:G21)</f>
        <v>0</v>
      </c>
    </row>
    <row r="23" spans="1:7" ht="15.95" customHeight="1" thickBot="1" x14ac:dyDescent="0.25">
      <c r="A23" s="277" t="s">
        <v>61</v>
      </c>
      <c r="B23" s="278"/>
      <c r="C23" s="142">
        <f>C22+G23</f>
        <v>0</v>
      </c>
      <c r="D23" s="143" t="s">
        <v>62</v>
      </c>
      <c r="E23" s="144"/>
      <c r="F23" s="145"/>
      <c r="G23" s="132">
        <f>'SO01 SO01 Rek'!H32</f>
        <v>0</v>
      </c>
    </row>
    <row r="24" spans="1:7" x14ac:dyDescent="0.2">
      <c r="A24" s="146" t="s">
        <v>63</v>
      </c>
      <c r="B24" s="147"/>
      <c r="C24" s="148"/>
      <c r="D24" s="147" t="s">
        <v>64</v>
      </c>
      <c r="E24" s="147"/>
      <c r="F24" s="149" t="s">
        <v>65</v>
      </c>
      <c r="G24" s="150"/>
    </row>
    <row r="25" spans="1:7" x14ac:dyDescent="0.2">
      <c r="A25" s="141" t="s">
        <v>66</v>
      </c>
      <c r="C25" s="151"/>
      <c r="D25" s="1" t="s">
        <v>66</v>
      </c>
      <c r="F25" s="152" t="s">
        <v>66</v>
      </c>
      <c r="G25" s="153"/>
    </row>
    <row r="26" spans="1:7" ht="37.5" customHeight="1" x14ac:dyDescent="0.2">
      <c r="A26" s="141" t="s">
        <v>67</v>
      </c>
      <c r="B26" s="15"/>
      <c r="C26" s="151"/>
      <c r="D26" s="1" t="s">
        <v>67</v>
      </c>
      <c r="F26" s="152" t="s">
        <v>67</v>
      </c>
      <c r="G26" s="153"/>
    </row>
    <row r="27" spans="1:7" x14ac:dyDescent="0.2">
      <c r="A27" s="141"/>
      <c r="B27" s="154"/>
      <c r="C27" s="151"/>
      <c r="F27" s="152"/>
      <c r="G27" s="153"/>
    </row>
    <row r="28" spans="1:7" x14ac:dyDescent="0.2">
      <c r="A28" s="141" t="s">
        <v>68</v>
      </c>
      <c r="C28" s="151"/>
      <c r="D28" s="152" t="s">
        <v>69</v>
      </c>
      <c r="E28" s="151"/>
      <c r="F28" s="1" t="s">
        <v>69</v>
      </c>
      <c r="G28" s="153"/>
    </row>
    <row r="29" spans="1:7" ht="69" customHeight="1" x14ac:dyDescent="0.2">
      <c r="A29" s="141"/>
      <c r="C29" s="155"/>
      <c r="D29" s="156"/>
      <c r="E29" s="155"/>
      <c r="G29" s="153"/>
    </row>
    <row r="30" spans="1:7" x14ac:dyDescent="0.2">
      <c r="A30" s="157" t="s">
        <v>11</v>
      </c>
      <c r="B30" s="158"/>
      <c r="C30" s="159">
        <v>21</v>
      </c>
      <c r="D30" s="158" t="s">
        <v>70</v>
      </c>
      <c r="E30" s="160"/>
      <c r="F30" s="283">
        <f>C23-F32</f>
        <v>0</v>
      </c>
      <c r="G30" s="284"/>
    </row>
    <row r="31" spans="1:7" x14ac:dyDescent="0.2">
      <c r="A31" s="157" t="s">
        <v>71</v>
      </c>
      <c r="B31" s="158"/>
      <c r="C31" s="159">
        <f>C30</f>
        <v>21</v>
      </c>
      <c r="D31" s="158" t="s">
        <v>72</v>
      </c>
      <c r="E31" s="160"/>
      <c r="F31" s="283">
        <f>ROUND(PRODUCT(F30,C31/100),0)</f>
        <v>0</v>
      </c>
      <c r="G31" s="284"/>
    </row>
    <row r="32" spans="1:7" x14ac:dyDescent="0.2">
      <c r="A32" s="157" t="s">
        <v>11</v>
      </c>
      <c r="B32" s="158"/>
      <c r="C32" s="159">
        <v>0</v>
      </c>
      <c r="D32" s="158" t="s">
        <v>72</v>
      </c>
      <c r="E32" s="160"/>
      <c r="F32" s="283">
        <v>0</v>
      </c>
      <c r="G32" s="284"/>
    </row>
    <row r="33" spans="1:8" x14ac:dyDescent="0.2">
      <c r="A33" s="157" t="s">
        <v>71</v>
      </c>
      <c r="B33" s="161"/>
      <c r="C33" s="162">
        <f>C32</f>
        <v>0</v>
      </c>
      <c r="D33" s="158" t="s">
        <v>72</v>
      </c>
      <c r="E33" s="137"/>
      <c r="F33" s="283">
        <f>ROUND(PRODUCT(F32,C33/100),0)</f>
        <v>0</v>
      </c>
      <c r="G33" s="284"/>
    </row>
    <row r="34" spans="1:8" s="166" customFormat="1" ht="19.5" customHeight="1" thickBot="1" x14ac:dyDescent="0.3">
      <c r="A34" s="163" t="s">
        <v>73</v>
      </c>
      <c r="B34" s="164"/>
      <c r="C34" s="164"/>
      <c r="D34" s="164"/>
      <c r="E34" s="165"/>
      <c r="F34" s="285">
        <f>ROUND(SUM(F30:F33),0)</f>
        <v>0</v>
      </c>
      <c r="G34" s="286"/>
    </row>
    <row r="36" spans="1:8" x14ac:dyDescent="0.2">
      <c r="A36" s="1" t="s">
        <v>74</v>
      </c>
      <c r="H36" s="1" t="s">
        <v>1</v>
      </c>
    </row>
    <row r="37" spans="1:8" ht="14.25" customHeight="1" x14ac:dyDescent="0.2">
      <c r="B37" s="287"/>
      <c r="C37" s="287"/>
      <c r="D37" s="287"/>
      <c r="E37" s="287"/>
      <c r="F37" s="287"/>
      <c r="G37" s="287"/>
      <c r="H37" s="1" t="s">
        <v>1</v>
      </c>
    </row>
    <row r="38" spans="1:8" ht="12.75" customHeight="1" x14ac:dyDescent="0.2">
      <c r="A38" s="167"/>
      <c r="B38" s="287"/>
      <c r="C38" s="287"/>
      <c r="D38" s="287"/>
      <c r="E38" s="287"/>
      <c r="F38" s="287"/>
      <c r="G38" s="287"/>
      <c r="H38" s="1" t="s">
        <v>1</v>
      </c>
    </row>
    <row r="39" spans="1:8" x14ac:dyDescent="0.2">
      <c r="A39" s="167"/>
      <c r="B39" s="287"/>
      <c r="C39" s="287"/>
      <c r="D39" s="287"/>
      <c r="E39" s="287"/>
      <c r="F39" s="287"/>
      <c r="G39" s="287"/>
      <c r="H39" s="1" t="s">
        <v>1</v>
      </c>
    </row>
    <row r="40" spans="1:8" x14ac:dyDescent="0.2">
      <c r="A40" s="167"/>
      <c r="B40" s="287"/>
      <c r="C40" s="287"/>
      <c r="D40" s="287"/>
      <c r="E40" s="287"/>
      <c r="F40" s="287"/>
      <c r="G40" s="287"/>
      <c r="H40" s="1" t="s">
        <v>1</v>
      </c>
    </row>
    <row r="41" spans="1:8" x14ac:dyDescent="0.2">
      <c r="A41" s="167"/>
      <c r="B41" s="287"/>
      <c r="C41" s="287"/>
      <c r="D41" s="287"/>
      <c r="E41" s="287"/>
      <c r="F41" s="287"/>
      <c r="G41" s="287"/>
      <c r="H41" s="1" t="s">
        <v>1</v>
      </c>
    </row>
    <row r="42" spans="1:8" x14ac:dyDescent="0.2">
      <c r="A42" s="167"/>
      <c r="B42" s="287"/>
      <c r="C42" s="287"/>
      <c r="D42" s="287"/>
      <c r="E42" s="287"/>
      <c r="F42" s="287"/>
      <c r="G42" s="287"/>
      <c r="H42" s="1" t="s">
        <v>1</v>
      </c>
    </row>
    <row r="43" spans="1:8" x14ac:dyDescent="0.2">
      <c r="A43" s="167"/>
      <c r="B43" s="287"/>
      <c r="C43" s="287"/>
      <c r="D43" s="287"/>
      <c r="E43" s="287"/>
      <c r="F43" s="287"/>
      <c r="G43" s="287"/>
      <c r="H43" s="1" t="s">
        <v>1</v>
      </c>
    </row>
    <row r="44" spans="1:8" ht="12.75" customHeight="1" x14ac:dyDescent="0.2">
      <c r="A44" s="167"/>
      <c r="B44" s="287"/>
      <c r="C44" s="287"/>
      <c r="D44" s="287"/>
      <c r="E44" s="287"/>
      <c r="F44" s="287"/>
      <c r="G44" s="287"/>
      <c r="H44" s="1" t="s">
        <v>1</v>
      </c>
    </row>
    <row r="45" spans="1:8" ht="12.75" customHeight="1" x14ac:dyDescent="0.2">
      <c r="A45" s="167"/>
      <c r="B45" s="287"/>
      <c r="C45" s="287"/>
      <c r="D45" s="287"/>
      <c r="E45" s="287"/>
      <c r="F45" s="287"/>
      <c r="G45" s="287"/>
      <c r="H45" s="1" t="s">
        <v>1</v>
      </c>
    </row>
    <row r="46" spans="1:8" x14ac:dyDescent="0.2">
      <c r="B46" s="282"/>
      <c r="C46" s="282"/>
      <c r="D46" s="282"/>
      <c r="E46" s="282"/>
      <c r="F46" s="282"/>
      <c r="G46" s="282"/>
    </row>
    <row r="47" spans="1:8" x14ac:dyDescent="0.2">
      <c r="B47" s="282"/>
      <c r="C47" s="282"/>
      <c r="D47" s="282"/>
      <c r="E47" s="282"/>
      <c r="F47" s="282"/>
      <c r="G47" s="282"/>
    </row>
    <row r="48" spans="1:8" x14ac:dyDescent="0.2">
      <c r="B48" s="282"/>
      <c r="C48" s="282"/>
      <c r="D48" s="282"/>
      <c r="E48" s="282"/>
      <c r="F48" s="282"/>
      <c r="G48" s="282"/>
    </row>
    <row r="49" spans="2:7" x14ac:dyDescent="0.2">
      <c r="B49" s="282"/>
      <c r="C49" s="282"/>
      <c r="D49" s="282"/>
      <c r="E49" s="282"/>
      <c r="F49" s="282"/>
      <c r="G49" s="282"/>
    </row>
    <row r="50" spans="2:7" x14ac:dyDescent="0.2">
      <c r="B50" s="282"/>
      <c r="C50" s="282"/>
      <c r="D50" s="282"/>
      <c r="E50" s="282"/>
      <c r="F50" s="282"/>
      <c r="G50" s="282"/>
    </row>
    <row r="51" spans="2:7" x14ac:dyDescent="0.2">
      <c r="B51" s="282"/>
      <c r="C51" s="282"/>
      <c r="D51" s="282"/>
      <c r="E51" s="282"/>
      <c r="F51" s="282"/>
      <c r="G51" s="282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1"/>
  <dimension ref="A1:BE83"/>
  <sheetViews>
    <sheetView workbookViewId="0">
      <selection activeCell="D5" sqref="D5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88" t="s">
        <v>2</v>
      </c>
      <c r="B1" s="289"/>
      <c r="C1" s="168" t="s">
        <v>103</v>
      </c>
      <c r="D1" s="169"/>
      <c r="E1" s="170"/>
      <c r="F1" s="169"/>
      <c r="G1" s="171" t="s">
        <v>75</v>
      </c>
      <c r="H1" s="172" t="s">
        <v>104</v>
      </c>
      <c r="I1" s="173"/>
    </row>
    <row r="2" spans="1:9" ht="13.5" thickBot="1" x14ac:dyDescent="0.25">
      <c r="A2" s="290" t="s">
        <v>76</v>
      </c>
      <c r="B2" s="291"/>
      <c r="C2" s="174" t="s">
        <v>106</v>
      </c>
      <c r="D2" s="175"/>
      <c r="E2" s="176"/>
      <c r="F2" s="175"/>
      <c r="G2" s="292" t="s">
        <v>107</v>
      </c>
      <c r="H2" s="293"/>
      <c r="I2" s="294"/>
    </row>
    <row r="3" spans="1:9" ht="13.5" thickTop="1" x14ac:dyDescent="0.2"/>
    <row r="4" spans="1:9" ht="19.5" customHeight="1" x14ac:dyDescent="0.25">
      <c r="A4" s="177" t="s">
        <v>77</v>
      </c>
      <c r="B4" s="178"/>
      <c r="C4" s="178"/>
      <c r="D4" s="178"/>
      <c r="E4" s="178"/>
      <c r="F4" s="178"/>
      <c r="G4" s="178"/>
      <c r="H4" s="178"/>
      <c r="I4" s="178"/>
    </row>
    <row r="5" spans="1:9" ht="13.5" thickBot="1" x14ac:dyDescent="0.25"/>
    <row r="6" spans="1:9" ht="13.5" thickBot="1" x14ac:dyDescent="0.25">
      <c r="A6" s="179"/>
      <c r="B6" s="180" t="s">
        <v>78</v>
      </c>
      <c r="C6" s="180"/>
      <c r="D6" s="181"/>
      <c r="E6" s="182" t="s">
        <v>25</v>
      </c>
      <c r="F6" s="183" t="s">
        <v>26</v>
      </c>
      <c r="G6" s="183" t="s">
        <v>27</v>
      </c>
      <c r="H6" s="183" t="s">
        <v>28</v>
      </c>
      <c r="I6" s="184" t="s">
        <v>29</v>
      </c>
    </row>
    <row r="7" spans="1:9" x14ac:dyDescent="0.2">
      <c r="A7" s="265" t="str">
        <f>'SO01 SO01 Pol'!B7</f>
        <v>2</v>
      </c>
      <c r="B7" s="59" t="str">
        <f>'SO01 SO01 Pol'!C7</f>
        <v>Základy,zvláštní zakládání</v>
      </c>
      <c r="D7" s="185"/>
      <c r="E7" s="266">
        <f>'SO01 SO01 Pol'!BA10</f>
        <v>0</v>
      </c>
      <c r="F7" s="267">
        <f>'SO01 SO01 Pol'!BB10</f>
        <v>0</v>
      </c>
      <c r="G7" s="267">
        <f>'SO01 SO01 Pol'!BC10</f>
        <v>0</v>
      </c>
      <c r="H7" s="267">
        <f>'SO01 SO01 Pol'!BD10</f>
        <v>0</v>
      </c>
      <c r="I7" s="268">
        <f>'SO01 SO01 Pol'!BE10</f>
        <v>0</v>
      </c>
    </row>
    <row r="8" spans="1:9" x14ac:dyDescent="0.2">
      <c r="A8" s="265" t="str">
        <f>'SO01 SO01 Pol'!B11</f>
        <v>4</v>
      </c>
      <c r="B8" s="59" t="str">
        <f>'SO01 SO01 Pol'!C11</f>
        <v>Vodorovné konstrukce</v>
      </c>
      <c r="D8" s="185"/>
      <c r="E8" s="266">
        <f>'SO01 SO01 Pol'!BA22</f>
        <v>0</v>
      </c>
      <c r="F8" s="267">
        <f>'SO01 SO01 Pol'!BB22</f>
        <v>0</v>
      </c>
      <c r="G8" s="267">
        <f>'SO01 SO01 Pol'!BC22</f>
        <v>0</v>
      </c>
      <c r="H8" s="267">
        <f>'SO01 SO01 Pol'!BD22</f>
        <v>0</v>
      </c>
      <c r="I8" s="268">
        <f>'SO01 SO01 Pol'!BE22</f>
        <v>0</v>
      </c>
    </row>
    <row r="9" spans="1:9" x14ac:dyDescent="0.2">
      <c r="A9" s="265" t="str">
        <f>'SO01 SO01 Pol'!B23</f>
        <v>62</v>
      </c>
      <c r="B9" s="59" t="str">
        <f>'SO01 SO01 Pol'!C23</f>
        <v>Upravy povrchů vnější</v>
      </c>
      <c r="D9" s="185"/>
      <c r="E9" s="266">
        <f>'SO01 SO01 Pol'!BA31</f>
        <v>0</v>
      </c>
      <c r="F9" s="267">
        <f>'SO01 SO01 Pol'!BB31</f>
        <v>0</v>
      </c>
      <c r="G9" s="267">
        <f>'SO01 SO01 Pol'!BC31</f>
        <v>0</v>
      </c>
      <c r="H9" s="267">
        <f>'SO01 SO01 Pol'!BD31</f>
        <v>0</v>
      </c>
      <c r="I9" s="268">
        <f>'SO01 SO01 Pol'!BE31</f>
        <v>0</v>
      </c>
    </row>
    <row r="10" spans="1:9" x14ac:dyDescent="0.2">
      <c r="A10" s="265" t="str">
        <f>'SO01 SO01 Pol'!B32</f>
        <v>63</v>
      </c>
      <c r="B10" s="59" t="str">
        <f>'SO01 SO01 Pol'!C32</f>
        <v>Podlahy a podlahové konstrukce</v>
      </c>
      <c r="D10" s="185"/>
      <c r="E10" s="266">
        <f>'SO01 SO01 Pol'!BA43</f>
        <v>0</v>
      </c>
      <c r="F10" s="267">
        <f>'SO01 SO01 Pol'!BB43</f>
        <v>0</v>
      </c>
      <c r="G10" s="267">
        <f>'SO01 SO01 Pol'!BC43</f>
        <v>0</v>
      </c>
      <c r="H10" s="267">
        <f>'SO01 SO01 Pol'!BD43</f>
        <v>0</v>
      </c>
      <c r="I10" s="268">
        <f>'SO01 SO01 Pol'!BE43</f>
        <v>0</v>
      </c>
    </row>
    <row r="11" spans="1:9" x14ac:dyDescent="0.2">
      <c r="A11" s="265" t="str">
        <f>'SO01 SO01 Pol'!B44</f>
        <v>91</v>
      </c>
      <c r="B11" s="59" t="str">
        <f>'SO01 SO01 Pol'!C44</f>
        <v>Doplňující práce na komunikaci</v>
      </c>
      <c r="D11" s="185"/>
      <c r="E11" s="266">
        <f>'SO01 SO01 Pol'!BA46</f>
        <v>0</v>
      </c>
      <c r="F11" s="267">
        <f>'SO01 SO01 Pol'!BB46</f>
        <v>0</v>
      </c>
      <c r="G11" s="267">
        <f>'SO01 SO01 Pol'!BC46</f>
        <v>0</v>
      </c>
      <c r="H11" s="267">
        <f>'SO01 SO01 Pol'!BD46</f>
        <v>0</v>
      </c>
      <c r="I11" s="268">
        <f>'SO01 SO01 Pol'!BE46</f>
        <v>0</v>
      </c>
    </row>
    <row r="12" spans="1:9" x14ac:dyDescent="0.2">
      <c r="A12" s="265" t="str">
        <f>'SO01 SO01 Pol'!B47</f>
        <v>95</v>
      </c>
      <c r="B12" s="59" t="str">
        <f>'SO01 SO01 Pol'!C47</f>
        <v>Dokončovací kce na pozem.stav.</v>
      </c>
      <c r="D12" s="185"/>
      <c r="E12" s="266">
        <f>'SO01 SO01 Pol'!BA49</f>
        <v>0</v>
      </c>
      <c r="F12" s="267">
        <f>'SO01 SO01 Pol'!BB49</f>
        <v>0</v>
      </c>
      <c r="G12" s="267">
        <f>'SO01 SO01 Pol'!BC49</f>
        <v>0</v>
      </c>
      <c r="H12" s="267">
        <f>'SO01 SO01 Pol'!BD49</f>
        <v>0</v>
      </c>
      <c r="I12" s="268">
        <f>'SO01 SO01 Pol'!BE49</f>
        <v>0</v>
      </c>
    </row>
    <row r="13" spans="1:9" x14ac:dyDescent="0.2">
      <c r="A13" s="265" t="str">
        <f>'SO01 SO01 Pol'!B50</f>
        <v>97</v>
      </c>
      <c r="B13" s="59" t="str">
        <f>'SO01 SO01 Pol'!C50</f>
        <v>Prorážení otvorů</v>
      </c>
      <c r="D13" s="185"/>
      <c r="E13" s="266">
        <f>'SO01 SO01 Pol'!BA56</f>
        <v>0</v>
      </c>
      <c r="F13" s="267">
        <f>'SO01 SO01 Pol'!BB56</f>
        <v>0</v>
      </c>
      <c r="G13" s="267">
        <f>'SO01 SO01 Pol'!BC56</f>
        <v>0</v>
      </c>
      <c r="H13" s="267">
        <f>'SO01 SO01 Pol'!BD56</f>
        <v>0</v>
      </c>
      <c r="I13" s="268">
        <f>'SO01 SO01 Pol'!BE56</f>
        <v>0</v>
      </c>
    </row>
    <row r="14" spans="1:9" x14ac:dyDescent="0.2">
      <c r="A14" s="265" t="str">
        <f>'SO01 SO01 Pol'!B57</f>
        <v>99</v>
      </c>
      <c r="B14" s="59" t="str">
        <f>'SO01 SO01 Pol'!C57</f>
        <v>Přesun hmot</v>
      </c>
      <c r="D14" s="185"/>
      <c r="E14" s="266">
        <f>'SO01 SO01 Pol'!BA59</f>
        <v>0</v>
      </c>
      <c r="F14" s="267">
        <f>'SO01 SO01 Pol'!BB59</f>
        <v>0</v>
      </c>
      <c r="G14" s="267">
        <f>'SO01 SO01 Pol'!BC59</f>
        <v>0</v>
      </c>
      <c r="H14" s="267">
        <f>'SO01 SO01 Pol'!BD59</f>
        <v>0</v>
      </c>
      <c r="I14" s="268">
        <f>'SO01 SO01 Pol'!BE59</f>
        <v>0</v>
      </c>
    </row>
    <row r="15" spans="1:9" x14ac:dyDescent="0.2">
      <c r="A15" s="265" t="str">
        <f>'SO01 SO01 Pol'!B60</f>
        <v>711</v>
      </c>
      <c r="B15" s="59" t="str">
        <f>'SO01 SO01 Pol'!C60</f>
        <v>Izolace proti vodě</v>
      </c>
      <c r="D15" s="185"/>
      <c r="E15" s="266">
        <f>'SO01 SO01 Pol'!BA71</f>
        <v>0</v>
      </c>
      <c r="F15" s="267">
        <f>'SO01 SO01 Pol'!BB71</f>
        <v>0</v>
      </c>
      <c r="G15" s="267">
        <f>'SO01 SO01 Pol'!BC71</f>
        <v>0</v>
      </c>
      <c r="H15" s="267">
        <f>'SO01 SO01 Pol'!BD71</f>
        <v>0</v>
      </c>
      <c r="I15" s="268">
        <f>'SO01 SO01 Pol'!BE71</f>
        <v>0</v>
      </c>
    </row>
    <row r="16" spans="1:9" x14ac:dyDescent="0.2">
      <c r="A16" s="265" t="str">
        <f>'SO01 SO01 Pol'!B72</f>
        <v>771</v>
      </c>
      <c r="B16" s="59" t="str">
        <f>'SO01 SO01 Pol'!C72</f>
        <v>Podlahy z dlaždic a obklady</v>
      </c>
      <c r="D16" s="185"/>
      <c r="E16" s="266">
        <f>'SO01 SO01 Pol'!BA81</f>
        <v>0</v>
      </c>
      <c r="F16" s="267">
        <f>'SO01 SO01 Pol'!BB81</f>
        <v>0</v>
      </c>
      <c r="G16" s="267">
        <f>'SO01 SO01 Pol'!BC81</f>
        <v>0</v>
      </c>
      <c r="H16" s="267">
        <f>'SO01 SO01 Pol'!BD81</f>
        <v>0</v>
      </c>
      <c r="I16" s="268">
        <f>'SO01 SO01 Pol'!BE81</f>
        <v>0</v>
      </c>
    </row>
    <row r="17" spans="1:57" x14ac:dyDescent="0.2">
      <c r="A17" s="265" t="str">
        <f>'SO01 SO01 Pol'!B82</f>
        <v>M75</v>
      </c>
      <c r="B17" s="59" t="str">
        <f>'SO01 SO01 Pol'!C82</f>
        <v>Ostatní náklady</v>
      </c>
      <c r="D17" s="185"/>
      <c r="E17" s="266">
        <f>'SO01 SO01 Pol'!BA84</f>
        <v>0</v>
      </c>
      <c r="F17" s="267">
        <f>'SO01 SO01 Pol'!BB84</f>
        <v>0</v>
      </c>
      <c r="G17" s="267">
        <f>'SO01 SO01 Pol'!BC84</f>
        <v>0</v>
      </c>
      <c r="H17" s="267">
        <f>'SO01 SO01 Pol'!BD84</f>
        <v>0</v>
      </c>
      <c r="I17" s="268">
        <f>'SO01 SO01 Pol'!BE84</f>
        <v>0</v>
      </c>
    </row>
    <row r="18" spans="1:57" ht="13.5" thickBot="1" x14ac:dyDescent="0.25">
      <c r="A18" s="265" t="str">
        <f>'SO01 SO01 Pol'!B85</f>
        <v>D96</v>
      </c>
      <c r="B18" s="59" t="str">
        <f>'SO01 SO01 Pol'!C85</f>
        <v>Přesuny suti a vybouraných hmot</v>
      </c>
      <c r="D18" s="185"/>
      <c r="E18" s="266">
        <f>'SO01 SO01 Pol'!BA91</f>
        <v>0</v>
      </c>
      <c r="F18" s="267">
        <f>'SO01 SO01 Pol'!BB91</f>
        <v>0</v>
      </c>
      <c r="G18" s="267">
        <f>'SO01 SO01 Pol'!BC91</f>
        <v>0</v>
      </c>
      <c r="H18" s="267">
        <f>'SO01 SO01 Pol'!BD91</f>
        <v>0</v>
      </c>
      <c r="I18" s="268">
        <f>'SO01 SO01 Pol'!BE91</f>
        <v>0</v>
      </c>
    </row>
    <row r="19" spans="1:57" s="12" customFormat="1" ht="13.5" thickBot="1" x14ac:dyDescent="0.25">
      <c r="A19" s="186"/>
      <c r="B19" s="187" t="s">
        <v>79</v>
      </c>
      <c r="C19" s="187"/>
      <c r="D19" s="188"/>
      <c r="E19" s="189">
        <f>SUM(E7:E18)</f>
        <v>0</v>
      </c>
      <c r="F19" s="190">
        <f>SUM(F7:F18)</f>
        <v>0</v>
      </c>
      <c r="G19" s="190">
        <f>SUM(G7:G18)</f>
        <v>0</v>
      </c>
      <c r="H19" s="190">
        <f>SUM(H7:H18)</f>
        <v>0</v>
      </c>
      <c r="I19" s="191">
        <f>SUM(I7:I18)</f>
        <v>0</v>
      </c>
    </row>
    <row r="21" spans="1:57" ht="19.5" customHeight="1" x14ac:dyDescent="0.25">
      <c r="A21" s="178" t="s">
        <v>80</v>
      </c>
      <c r="B21" s="178"/>
      <c r="C21" s="178"/>
      <c r="D21" s="178"/>
      <c r="E21" s="178"/>
      <c r="F21" s="178"/>
      <c r="G21" s="192"/>
      <c r="H21" s="178"/>
      <c r="I21" s="178"/>
      <c r="BA21" s="117"/>
      <c r="BB21" s="117"/>
      <c r="BC21" s="117"/>
      <c r="BD21" s="117"/>
      <c r="BE21" s="117"/>
    </row>
    <row r="22" spans="1:57" ht="13.5" thickBot="1" x14ac:dyDescent="0.25"/>
    <row r="23" spans="1:57" x14ac:dyDescent="0.2">
      <c r="A23" s="146" t="s">
        <v>81</v>
      </c>
      <c r="B23" s="147"/>
      <c r="C23" s="147"/>
      <c r="D23" s="193"/>
      <c r="E23" s="194" t="s">
        <v>82</v>
      </c>
      <c r="F23" s="195" t="s">
        <v>12</v>
      </c>
      <c r="G23" s="196" t="s">
        <v>83</v>
      </c>
      <c r="H23" s="197"/>
      <c r="I23" s="198" t="s">
        <v>82</v>
      </c>
    </row>
    <row r="24" spans="1:57" x14ac:dyDescent="0.2">
      <c r="A24" s="140" t="s">
        <v>213</v>
      </c>
      <c r="B24" s="131"/>
      <c r="C24" s="131"/>
      <c r="D24" s="199"/>
      <c r="E24" s="200"/>
      <c r="F24" s="201"/>
      <c r="G24" s="202">
        <v>0</v>
      </c>
      <c r="H24" s="203"/>
      <c r="I24" s="204">
        <f t="shared" ref="I24:I31" si="0">E24+F24*G24/100</f>
        <v>0</v>
      </c>
      <c r="BA24" s="1">
        <v>0</v>
      </c>
    </row>
    <row r="25" spans="1:57" x14ac:dyDescent="0.2">
      <c r="A25" s="140" t="s">
        <v>214</v>
      </c>
      <c r="B25" s="131"/>
      <c r="C25" s="131"/>
      <c r="D25" s="199"/>
      <c r="E25" s="200"/>
      <c r="F25" s="201"/>
      <c r="G25" s="202">
        <v>0</v>
      </c>
      <c r="H25" s="203"/>
      <c r="I25" s="204">
        <f t="shared" si="0"/>
        <v>0</v>
      </c>
      <c r="BA25" s="1">
        <v>0</v>
      </c>
    </row>
    <row r="26" spans="1:57" x14ac:dyDescent="0.2">
      <c r="A26" s="140" t="s">
        <v>215</v>
      </c>
      <c r="B26" s="131"/>
      <c r="C26" s="131"/>
      <c r="D26" s="199"/>
      <c r="E26" s="200"/>
      <c r="F26" s="201"/>
      <c r="G26" s="202">
        <v>0</v>
      </c>
      <c r="H26" s="203"/>
      <c r="I26" s="204">
        <f t="shared" si="0"/>
        <v>0</v>
      </c>
      <c r="BA26" s="1">
        <v>0</v>
      </c>
    </row>
    <row r="27" spans="1:57" x14ac:dyDescent="0.2">
      <c r="A27" s="140" t="s">
        <v>216</v>
      </c>
      <c r="B27" s="131"/>
      <c r="C27" s="131"/>
      <c r="D27" s="199"/>
      <c r="E27" s="200"/>
      <c r="F27" s="201"/>
      <c r="G27" s="202">
        <v>0</v>
      </c>
      <c r="H27" s="203"/>
      <c r="I27" s="204">
        <f t="shared" si="0"/>
        <v>0</v>
      </c>
      <c r="BA27" s="1">
        <v>0</v>
      </c>
    </row>
    <row r="28" spans="1:57" x14ac:dyDescent="0.2">
      <c r="A28" s="140" t="s">
        <v>217</v>
      </c>
      <c r="B28" s="131"/>
      <c r="C28" s="131"/>
      <c r="D28" s="199"/>
      <c r="E28" s="200"/>
      <c r="F28" s="201"/>
      <c r="G28" s="202">
        <v>0</v>
      </c>
      <c r="H28" s="203"/>
      <c r="I28" s="204">
        <f t="shared" si="0"/>
        <v>0</v>
      </c>
      <c r="BA28" s="1">
        <v>1</v>
      </c>
    </row>
    <row r="29" spans="1:57" x14ac:dyDescent="0.2">
      <c r="A29" s="140" t="s">
        <v>218</v>
      </c>
      <c r="B29" s="131"/>
      <c r="C29" s="131"/>
      <c r="D29" s="199"/>
      <c r="E29" s="200"/>
      <c r="F29" s="201"/>
      <c r="G29" s="202">
        <v>0</v>
      </c>
      <c r="H29" s="203"/>
      <c r="I29" s="204">
        <f t="shared" si="0"/>
        <v>0</v>
      </c>
      <c r="BA29" s="1">
        <v>1</v>
      </c>
    </row>
    <row r="30" spans="1:57" x14ac:dyDescent="0.2">
      <c r="A30" s="140" t="s">
        <v>219</v>
      </c>
      <c r="B30" s="131"/>
      <c r="C30" s="131"/>
      <c r="D30" s="199"/>
      <c r="E30" s="200"/>
      <c r="F30" s="201"/>
      <c r="G30" s="202">
        <v>0</v>
      </c>
      <c r="H30" s="203"/>
      <c r="I30" s="204">
        <f t="shared" si="0"/>
        <v>0</v>
      </c>
      <c r="BA30" s="1">
        <v>2</v>
      </c>
    </row>
    <row r="31" spans="1:57" x14ac:dyDescent="0.2">
      <c r="A31" s="140" t="s">
        <v>220</v>
      </c>
      <c r="B31" s="131"/>
      <c r="C31" s="131"/>
      <c r="D31" s="199"/>
      <c r="E31" s="200"/>
      <c r="F31" s="201"/>
      <c r="G31" s="202">
        <v>0</v>
      </c>
      <c r="H31" s="203"/>
      <c r="I31" s="204">
        <f t="shared" si="0"/>
        <v>0</v>
      </c>
      <c r="BA31" s="1">
        <v>2</v>
      </c>
    </row>
    <row r="32" spans="1:57" ht="13.5" thickBot="1" x14ac:dyDescent="0.25">
      <c r="A32" s="205"/>
      <c r="B32" s="206" t="s">
        <v>84</v>
      </c>
      <c r="C32" s="207"/>
      <c r="D32" s="208"/>
      <c r="E32" s="209"/>
      <c r="F32" s="210"/>
      <c r="G32" s="210"/>
      <c r="H32" s="295">
        <f>SUM(I24:I31)</f>
        <v>0</v>
      </c>
      <c r="I32" s="296"/>
    </row>
    <row r="34" spans="2:9" x14ac:dyDescent="0.2">
      <c r="B34" s="12"/>
      <c r="F34" s="211"/>
      <c r="G34" s="212"/>
      <c r="H34" s="212"/>
      <c r="I34" s="43"/>
    </row>
    <row r="35" spans="2:9" x14ac:dyDescent="0.2">
      <c r="F35" s="211"/>
      <c r="G35" s="212"/>
      <c r="H35" s="212"/>
      <c r="I35" s="43"/>
    </row>
    <row r="36" spans="2:9" x14ac:dyDescent="0.2">
      <c r="F36" s="211"/>
      <c r="G36" s="212"/>
      <c r="H36" s="212"/>
      <c r="I36" s="43"/>
    </row>
    <row r="37" spans="2:9" x14ac:dyDescent="0.2">
      <c r="F37" s="211"/>
      <c r="G37" s="212"/>
      <c r="H37" s="212"/>
      <c r="I37" s="43"/>
    </row>
    <row r="38" spans="2:9" x14ac:dyDescent="0.2">
      <c r="F38" s="211"/>
      <c r="G38" s="212"/>
      <c r="H38" s="212"/>
      <c r="I38" s="43"/>
    </row>
    <row r="39" spans="2:9" x14ac:dyDescent="0.2">
      <c r="F39" s="211"/>
      <c r="G39" s="212"/>
      <c r="H39" s="212"/>
      <c r="I39" s="43"/>
    </row>
    <row r="40" spans="2:9" x14ac:dyDescent="0.2">
      <c r="F40" s="211"/>
      <c r="G40" s="212"/>
      <c r="H40" s="212"/>
      <c r="I40" s="43"/>
    </row>
    <row r="41" spans="2:9" x14ac:dyDescent="0.2">
      <c r="F41" s="211"/>
      <c r="G41" s="212"/>
      <c r="H41" s="212"/>
      <c r="I41" s="43"/>
    </row>
    <row r="42" spans="2:9" x14ac:dyDescent="0.2">
      <c r="F42" s="211"/>
      <c r="G42" s="212"/>
      <c r="H42" s="212"/>
      <c r="I42" s="43"/>
    </row>
    <row r="43" spans="2:9" x14ac:dyDescent="0.2">
      <c r="F43" s="211"/>
      <c r="G43" s="212"/>
      <c r="H43" s="212"/>
      <c r="I43" s="43"/>
    </row>
    <row r="44" spans="2:9" x14ac:dyDescent="0.2">
      <c r="F44" s="211"/>
      <c r="G44" s="212"/>
      <c r="H44" s="212"/>
      <c r="I44" s="43"/>
    </row>
    <row r="45" spans="2:9" x14ac:dyDescent="0.2">
      <c r="F45" s="211"/>
      <c r="G45" s="212"/>
      <c r="H45" s="212"/>
      <c r="I45" s="43"/>
    </row>
    <row r="46" spans="2:9" x14ac:dyDescent="0.2">
      <c r="F46" s="211"/>
      <c r="G46" s="212"/>
      <c r="H46" s="212"/>
      <c r="I46" s="43"/>
    </row>
    <row r="47" spans="2:9" x14ac:dyDescent="0.2">
      <c r="F47" s="211"/>
      <c r="G47" s="212"/>
      <c r="H47" s="212"/>
      <c r="I47" s="43"/>
    </row>
    <row r="48" spans="2:9" x14ac:dyDescent="0.2">
      <c r="F48" s="211"/>
      <c r="G48" s="212"/>
      <c r="H48" s="212"/>
      <c r="I48" s="43"/>
    </row>
    <row r="49" spans="6:9" x14ac:dyDescent="0.2">
      <c r="F49" s="211"/>
      <c r="G49" s="212"/>
      <c r="H49" s="212"/>
      <c r="I49" s="43"/>
    </row>
    <row r="50" spans="6:9" x14ac:dyDescent="0.2">
      <c r="F50" s="211"/>
      <c r="G50" s="212"/>
      <c r="H50" s="212"/>
      <c r="I50" s="43"/>
    </row>
    <row r="51" spans="6:9" x14ac:dyDescent="0.2">
      <c r="F51" s="211"/>
      <c r="G51" s="212"/>
      <c r="H51" s="212"/>
      <c r="I51" s="43"/>
    </row>
    <row r="52" spans="6:9" x14ac:dyDescent="0.2">
      <c r="F52" s="211"/>
      <c r="G52" s="212"/>
      <c r="H52" s="212"/>
      <c r="I52" s="43"/>
    </row>
    <row r="53" spans="6:9" x14ac:dyDescent="0.2">
      <c r="F53" s="211"/>
      <c r="G53" s="212"/>
      <c r="H53" s="212"/>
      <c r="I53" s="43"/>
    </row>
    <row r="54" spans="6:9" x14ac:dyDescent="0.2">
      <c r="F54" s="211"/>
      <c r="G54" s="212"/>
      <c r="H54" s="212"/>
      <c r="I54" s="43"/>
    </row>
    <row r="55" spans="6:9" x14ac:dyDescent="0.2">
      <c r="F55" s="211"/>
      <c r="G55" s="212"/>
      <c r="H55" s="212"/>
      <c r="I55" s="43"/>
    </row>
    <row r="56" spans="6:9" x14ac:dyDescent="0.2">
      <c r="F56" s="211"/>
      <c r="G56" s="212"/>
      <c r="H56" s="212"/>
      <c r="I56" s="43"/>
    </row>
    <row r="57" spans="6:9" x14ac:dyDescent="0.2">
      <c r="F57" s="211"/>
      <c r="G57" s="212"/>
      <c r="H57" s="212"/>
      <c r="I57" s="43"/>
    </row>
    <row r="58" spans="6:9" x14ac:dyDescent="0.2">
      <c r="F58" s="211"/>
      <c r="G58" s="212"/>
      <c r="H58" s="212"/>
      <c r="I58" s="43"/>
    </row>
    <row r="59" spans="6:9" x14ac:dyDescent="0.2">
      <c r="F59" s="211"/>
      <c r="G59" s="212"/>
      <c r="H59" s="212"/>
      <c r="I59" s="43"/>
    </row>
    <row r="60" spans="6:9" x14ac:dyDescent="0.2">
      <c r="F60" s="211"/>
      <c r="G60" s="212"/>
      <c r="H60" s="212"/>
      <c r="I60" s="43"/>
    </row>
    <row r="61" spans="6:9" x14ac:dyDescent="0.2">
      <c r="F61" s="211"/>
      <c r="G61" s="212"/>
      <c r="H61" s="212"/>
      <c r="I61" s="43"/>
    </row>
    <row r="62" spans="6:9" x14ac:dyDescent="0.2">
      <c r="F62" s="211"/>
      <c r="G62" s="212"/>
      <c r="H62" s="212"/>
      <c r="I62" s="43"/>
    </row>
    <row r="63" spans="6:9" x14ac:dyDescent="0.2">
      <c r="F63" s="211"/>
      <c r="G63" s="212"/>
      <c r="H63" s="212"/>
      <c r="I63" s="43"/>
    </row>
    <row r="64" spans="6:9" x14ac:dyDescent="0.2">
      <c r="F64" s="211"/>
      <c r="G64" s="212"/>
      <c r="H64" s="212"/>
      <c r="I64" s="43"/>
    </row>
    <row r="65" spans="6:9" x14ac:dyDescent="0.2">
      <c r="F65" s="211"/>
      <c r="G65" s="212"/>
      <c r="H65" s="212"/>
      <c r="I65" s="43"/>
    </row>
    <row r="66" spans="6:9" x14ac:dyDescent="0.2">
      <c r="F66" s="211"/>
      <c r="G66" s="212"/>
      <c r="H66" s="212"/>
      <c r="I66" s="43"/>
    </row>
    <row r="67" spans="6:9" x14ac:dyDescent="0.2">
      <c r="F67" s="211"/>
      <c r="G67" s="212"/>
      <c r="H67" s="212"/>
      <c r="I67" s="43"/>
    </row>
    <row r="68" spans="6:9" x14ac:dyDescent="0.2">
      <c r="F68" s="211"/>
      <c r="G68" s="212"/>
      <c r="H68" s="212"/>
      <c r="I68" s="43"/>
    </row>
    <row r="69" spans="6:9" x14ac:dyDescent="0.2">
      <c r="F69" s="211"/>
      <c r="G69" s="212"/>
      <c r="H69" s="212"/>
      <c r="I69" s="43"/>
    </row>
    <row r="70" spans="6:9" x14ac:dyDescent="0.2">
      <c r="F70" s="211"/>
      <c r="G70" s="212"/>
      <c r="H70" s="212"/>
      <c r="I70" s="43"/>
    </row>
    <row r="71" spans="6:9" x14ac:dyDescent="0.2">
      <c r="F71" s="211"/>
      <c r="G71" s="212"/>
      <c r="H71" s="212"/>
      <c r="I71" s="43"/>
    </row>
    <row r="72" spans="6:9" x14ac:dyDescent="0.2">
      <c r="F72" s="211"/>
      <c r="G72" s="212"/>
      <c r="H72" s="212"/>
      <c r="I72" s="43"/>
    </row>
    <row r="73" spans="6:9" x14ac:dyDescent="0.2">
      <c r="F73" s="211"/>
      <c r="G73" s="212"/>
      <c r="H73" s="212"/>
      <c r="I73" s="43"/>
    </row>
    <row r="74" spans="6:9" x14ac:dyDescent="0.2">
      <c r="F74" s="211"/>
      <c r="G74" s="212"/>
      <c r="H74" s="212"/>
      <c r="I74" s="43"/>
    </row>
    <row r="75" spans="6:9" x14ac:dyDescent="0.2">
      <c r="F75" s="211"/>
      <c r="G75" s="212"/>
      <c r="H75" s="212"/>
      <c r="I75" s="43"/>
    </row>
    <row r="76" spans="6:9" x14ac:dyDescent="0.2">
      <c r="F76" s="211"/>
      <c r="G76" s="212"/>
      <c r="H76" s="212"/>
      <c r="I76" s="43"/>
    </row>
    <row r="77" spans="6:9" x14ac:dyDescent="0.2">
      <c r="F77" s="211"/>
      <c r="G77" s="212"/>
      <c r="H77" s="212"/>
      <c r="I77" s="43"/>
    </row>
    <row r="78" spans="6:9" x14ac:dyDescent="0.2">
      <c r="F78" s="211"/>
      <c r="G78" s="212"/>
      <c r="H78" s="212"/>
      <c r="I78" s="43"/>
    </row>
    <row r="79" spans="6:9" x14ac:dyDescent="0.2">
      <c r="F79" s="211"/>
      <c r="G79" s="212"/>
      <c r="H79" s="212"/>
      <c r="I79" s="43"/>
    </row>
    <row r="80" spans="6:9" x14ac:dyDescent="0.2">
      <c r="F80" s="211"/>
      <c r="G80" s="212"/>
      <c r="H80" s="212"/>
      <c r="I80" s="43"/>
    </row>
    <row r="81" spans="6:9" x14ac:dyDescent="0.2">
      <c r="F81" s="211"/>
      <c r="G81" s="212"/>
      <c r="H81" s="212"/>
      <c r="I81" s="43"/>
    </row>
    <row r="82" spans="6:9" x14ac:dyDescent="0.2">
      <c r="F82" s="211"/>
      <c r="G82" s="212"/>
      <c r="H82" s="212"/>
      <c r="I82" s="43"/>
    </row>
    <row r="83" spans="6:9" x14ac:dyDescent="0.2">
      <c r="F83" s="211"/>
      <c r="G83" s="212"/>
      <c r="H83" s="212"/>
      <c r="I83" s="43"/>
    </row>
  </sheetData>
  <mergeCells count="4">
    <mergeCell ref="A1:B1"/>
    <mergeCell ref="A2:B2"/>
    <mergeCell ref="G2:I2"/>
    <mergeCell ref="H32:I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2"/>
  <dimension ref="A1:CB152"/>
  <sheetViews>
    <sheetView showGridLines="0" showZeros="0" tabSelected="1" topLeftCell="A28" zoomScaleSheetLayoutView="100" workbookViewId="0">
      <selection activeCell="C66" sqref="C66"/>
    </sheetView>
  </sheetViews>
  <sheetFormatPr defaultRowHeight="12.75" x14ac:dyDescent="0.2"/>
  <cols>
    <col min="1" max="1" width="4.42578125" style="213" customWidth="1"/>
    <col min="2" max="2" width="11.5703125" style="213" customWidth="1"/>
    <col min="3" max="3" width="40.42578125" style="213" customWidth="1"/>
    <col min="4" max="4" width="5.5703125" style="213" customWidth="1"/>
    <col min="5" max="5" width="8.5703125" style="221" customWidth="1"/>
    <col min="6" max="6" width="9.85546875" style="213" customWidth="1"/>
    <col min="7" max="7" width="13.85546875" style="213" customWidth="1"/>
    <col min="8" max="8" width="11.7109375" style="213" hidden="1" customWidth="1"/>
    <col min="9" max="9" width="11.5703125" style="213" hidden="1" customWidth="1"/>
    <col min="10" max="10" width="11" style="213" hidden="1" customWidth="1"/>
    <col min="11" max="11" width="10.42578125" style="213" hidden="1" customWidth="1"/>
    <col min="12" max="12" width="75.42578125" style="213" customWidth="1"/>
    <col min="13" max="13" width="45.28515625" style="213" customWidth="1"/>
    <col min="14" max="16384" width="9.140625" style="213"/>
  </cols>
  <sheetData>
    <row r="1" spans="1:80" ht="15.75" x14ac:dyDescent="0.25">
      <c r="A1" s="299" t="s">
        <v>100</v>
      </c>
      <c r="B1" s="299"/>
      <c r="C1" s="299"/>
      <c r="D1" s="299"/>
      <c r="E1" s="299"/>
      <c r="F1" s="299"/>
      <c r="G1" s="299"/>
    </row>
    <row r="2" spans="1:80" ht="14.25" customHeight="1" thickBot="1" x14ac:dyDescent="0.25">
      <c r="B2" s="214"/>
      <c r="C2" s="215"/>
      <c r="D2" s="215"/>
      <c r="E2" s="216"/>
      <c r="F2" s="215"/>
      <c r="G2" s="215"/>
    </row>
    <row r="3" spans="1:80" ht="13.5" thickTop="1" x14ac:dyDescent="0.2">
      <c r="A3" s="288" t="s">
        <v>2</v>
      </c>
      <c r="B3" s="289"/>
      <c r="C3" s="168" t="s">
        <v>103</v>
      </c>
      <c r="D3" s="169"/>
      <c r="E3" s="217" t="s">
        <v>85</v>
      </c>
      <c r="F3" s="218" t="str">
        <f>'SO01 SO01 Rek'!H1</f>
        <v>SO01</v>
      </c>
      <c r="G3" s="219"/>
    </row>
    <row r="4" spans="1:80" ht="13.5" thickBot="1" x14ac:dyDescent="0.25">
      <c r="A4" s="300" t="s">
        <v>76</v>
      </c>
      <c r="B4" s="291"/>
      <c r="C4" s="174" t="s">
        <v>106</v>
      </c>
      <c r="D4" s="175"/>
      <c r="E4" s="301" t="str">
        <f>'SO01 SO01 Rek'!G2</f>
        <v>Bazén RUMPAL - STARZ Strakonice-folie</v>
      </c>
      <c r="F4" s="302"/>
      <c r="G4" s="303"/>
    </row>
    <row r="5" spans="1:80" ht="13.5" thickTop="1" x14ac:dyDescent="0.2">
      <c r="A5" s="220"/>
    </row>
    <row r="6" spans="1:80" ht="27" customHeight="1" x14ac:dyDescent="0.2">
      <c r="A6" s="222" t="s">
        <v>86</v>
      </c>
      <c r="B6" s="223" t="s">
        <v>87</v>
      </c>
      <c r="C6" s="223" t="s">
        <v>88</v>
      </c>
      <c r="D6" s="223" t="s">
        <v>89</v>
      </c>
      <c r="E6" s="223" t="s">
        <v>90</v>
      </c>
      <c r="F6" s="223" t="s">
        <v>91</v>
      </c>
      <c r="G6" s="224" t="s">
        <v>92</v>
      </c>
      <c r="H6" s="225" t="s">
        <v>93</v>
      </c>
      <c r="I6" s="225" t="s">
        <v>94</v>
      </c>
      <c r="J6" s="225" t="s">
        <v>95</v>
      </c>
      <c r="K6" s="225" t="s">
        <v>96</v>
      </c>
    </row>
    <row r="7" spans="1:80" x14ac:dyDescent="0.2">
      <c r="A7" s="226" t="s">
        <v>97</v>
      </c>
      <c r="B7" s="227" t="s">
        <v>108</v>
      </c>
      <c r="C7" s="228" t="s">
        <v>109</v>
      </c>
      <c r="D7" s="229"/>
      <c r="E7" s="230"/>
      <c r="F7" s="230"/>
      <c r="G7" s="231"/>
      <c r="H7" s="232"/>
      <c r="I7" s="233"/>
      <c r="J7" s="232"/>
      <c r="K7" s="233"/>
      <c r="O7" s="234">
        <v>1</v>
      </c>
    </row>
    <row r="8" spans="1:80" x14ac:dyDescent="0.2">
      <c r="A8" s="235">
        <v>1</v>
      </c>
      <c r="B8" s="236" t="s">
        <v>111</v>
      </c>
      <c r="C8" s="237" t="s">
        <v>112</v>
      </c>
      <c r="D8" s="238" t="s">
        <v>113</v>
      </c>
      <c r="E8" s="239">
        <v>104</v>
      </c>
      <c r="F8" s="239">
        <v>0</v>
      </c>
      <c r="G8" s="240">
        <f>E8*F8</f>
        <v>0</v>
      </c>
      <c r="H8" s="241">
        <v>5.0950000000000002E-2</v>
      </c>
      <c r="I8" s="242">
        <f>E8*H8</f>
        <v>5.2988</v>
      </c>
      <c r="J8" s="241">
        <v>0</v>
      </c>
      <c r="K8" s="242">
        <f>E8*J8</f>
        <v>0</v>
      </c>
      <c r="O8" s="234">
        <v>2</v>
      </c>
      <c r="AA8" s="213">
        <v>1</v>
      </c>
      <c r="AB8" s="213">
        <v>1</v>
      </c>
      <c r="AC8" s="213">
        <v>1</v>
      </c>
      <c r="AZ8" s="213">
        <v>1</v>
      </c>
      <c r="BA8" s="213">
        <f>IF(AZ8=1,G8,0)</f>
        <v>0</v>
      </c>
      <c r="BB8" s="213">
        <f>IF(AZ8=2,G8,0)</f>
        <v>0</v>
      </c>
      <c r="BC8" s="213">
        <f>IF(AZ8=3,G8,0)</f>
        <v>0</v>
      </c>
      <c r="BD8" s="213">
        <f>IF(AZ8=4,G8,0)</f>
        <v>0</v>
      </c>
      <c r="BE8" s="213">
        <f>IF(AZ8=5,G8,0)</f>
        <v>0</v>
      </c>
      <c r="CA8" s="234">
        <v>1</v>
      </c>
      <c r="CB8" s="234">
        <v>1</v>
      </c>
    </row>
    <row r="9" spans="1:80" x14ac:dyDescent="0.2">
      <c r="A9" s="243"/>
      <c r="B9" s="246"/>
      <c r="C9" s="297" t="s">
        <v>114</v>
      </c>
      <c r="D9" s="298"/>
      <c r="E9" s="247">
        <v>104</v>
      </c>
      <c r="F9" s="248"/>
      <c r="G9" s="249"/>
      <c r="H9" s="250"/>
      <c r="I9" s="244"/>
      <c r="K9" s="244"/>
      <c r="M9" s="245" t="s">
        <v>114</v>
      </c>
      <c r="O9" s="234"/>
    </row>
    <row r="10" spans="1:80" x14ac:dyDescent="0.2">
      <c r="A10" s="251"/>
      <c r="B10" s="252" t="s">
        <v>98</v>
      </c>
      <c r="C10" s="253" t="s">
        <v>110</v>
      </c>
      <c r="D10" s="254"/>
      <c r="E10" s="255"/>
      <c r="F10" s="256"/>
      <c r="G10" s="257">
        <f>SUM(G7:G9)</f>
        <v>0</v>
      </c>
      <c r="H10" s="258"/>
      <c r="I10" s="259">
        <f>SUM(I7:I9)</f>
        <v>5.2988</v>
      </c>
      <c r="J10" s="258"/>
      <c r="K10" s="259">
        <f>SUM(K7:K9)</f>
        <v>0</v>
      </c>
      <c r="O10" s="234">
        <v>4</v>
      </c>
      <c r="BA10" s="260">
        <f>SUM(BA7:BA9)</f>
        <v>0</v>
      </c>
      <c r="BB10" s="260">
        <f>SUM(BB7:BB9)</f>
        <v>0</v>
      </c>
      <c r="BC10" s="260">
        <f>SUM(BC7:BC9)</f>
        <v>0</v>
      </c>
      <c r="BD10" s="260">
        <f>SUM(BD7:BD9)</f>
        <v>0</v>
      </c>
      <c r="BE10" s="260">
        <f>SUM(BE7:BE9)</f>
        <v>0</v>
      </c>
    </row>
    <row r="11" spans="1:80" x14ac:dyDescent="0.2">
      <c r="A11" s="226" t="s">
        <v>97</v>
      </c>
      <c r="B11" s="227" t="s">
        <v>115</v>
      </c>
      <c r="C11" s="228" t="s">
        <v>116</v>
      </c>
      <c r="D11" s="229"/>
      <c r="E11" s="230"/>
      <c r="F11" s="230"/>
      <c r="G11" s="231"/>
      <c r="H11" s="232"/>
      <c r="I11" s="233"/>
      <c r="J11" s="232"/>
      <c r="K11" s="233"/>
      <c r="O11" s="234">
        <v>1</v>
      </c>
    </row>
    <row r="12" spans="1:80" x14ac:dyDescent="0.2">
      <c r="A12" s="235">
        <v>2</v>
      </c>
      <c r="B12" s="236" t="s">
        <v>118</v>
      </c>
      <c r="C12" s="237" t="s">
        <v>119</v>
      </c>
      <c r="D12" s="238" t="s">
        <v>113</v>
      </c>
      <c r="E12" s="239">
        <v>559.41999999999996</v>
      </c>
      <c r="F12" s="239">
        <v>0</v>
      </c>
      <c r="G12" s="240">
        <f>E12*F12</f>
        <v>0</v>
      </c>
      <c r="H12" s="241">
        <v>2.7999999999999998E-4</v>
      </c>
      <c r="I12" s="242">
        <f>E12*H12</f>
        <v>0.15663759999999999</v>
      </c>
      <c r="J12" s="241">
        <v>0</v>
      </c>
      <c r="K12" s="242">
        <f>E12*J12</f>
        <v>0</v>
      </c>
      <c r="O12" s="234">
        <v>2</v>
      </c>
      <c r="AA12" s="213">
        <v>1</v>
      </c>
      <c r="AB12" s="213">
        <v>1</v>
      </c>
      <c r="AC12" s="213">
        <v>1</v>
      </c>
      <c r="AZ12" s="213">
        <v>1</v>
      </c>
      <c r="BA12" s="213">
        <f>IF(AZ12=1,G12,0)</f>
        <v>0</v>
      </c>
      <c r="BB12" s="213">
        <f>IF(AZ12=2,G12,0)</f>
        <v>0</v>
      </c>
      <c r="BC12" s="213">
        <f>IF(AZ12=3,G12,0)</f>
        <v>0</v>
      </c>
      <c r="BD12" s="213">
        <f>IF(AZ12=4,G12,0)</f>
        <v>0</v>
      </c>
      <c r="BE12" s="213">
        <f>IF(AZ12=5,G12,0)</f>
        <v>0</v>
      </c>
      <c r="CA12" s="234">
        <v>1</v>
      </c>
      <c r="CB12" s="234">
        <v>1</v>
      </c>
    </row>
    <row r="13" spans="1:80" x14ac:dyDescent="0.2">
      <c r="A13" s="243"/>
      <c r="B13" s="246"/>
      <c r="C13" s="297" t="s">
        <v>120</v>
      </c>
      <c r="D13" s="298"/>
      <c r="E13" s="247">
        <v>188.77</v>
      </c>
      <c r="F13" s="248"/>
      <c r="G13" s="249"/>
      <c r="H13" s="250"/>
      <c r="I13" s="244"/>
      <c r="K13" s="244"/>
      <c r="M13" s="245" t="s">
        <v>120</v>
      </c>
      <c r="O13" s="234"/>
    </row>
    <row r="14" spans="1:80" x14ac:dyDescent="0.2">
      <c r="A14" s="243"/>
      <c r="B14" s="246"/>
      <c r="C14" s="297" t="s">
        <v>121</v>
      </c>
      <c r="D14" s="298"/>
      <c r="E14" s="247">
        <v>82.08</v>
      </c>
      <c r="F14" s="248"/>
      <c r="G14" s="249"/>
      <c r="H14" s="250"/>
      <c r="I14" s="244"/>
      <c r="K14" s="244"/>
      <c r="M14" s="245" t="s">
        <v>121</v>
      </c>
      <c r="O14" s="234"/>
    </row>
    <row r="15" spans="1:80" x14ac:dyDescent="0.2">
      <c r="A15" s="243"/>
      <c r="B15" s="246"/>
      <c r="C15" s="297" t="s">
        <v>122</v>
      </c>
      <c r="D15" s="298"/>
      <c r="E15" s="247">
        <v>278.32</v>
      </c>
      <c r="F15" s="248"/>
      <c r="G15" s="249"/>
      <c r="H15" s="250"/>
      <c r="I15" s="244"/>
      <c r="K15" s="244"/>
      <c r="M15" s="245" t="s">
        <v>122</v>
      </c>
      <c r="O15" s="234"/>
    </row>
    <row r="16" spans="1:80" x14ac:dyDescent="0.2">
      <c r="A16" s="243"/>
      <c r="B16" s="246"/>
      <c r="C16" s="297" t="s">
        <v>123</v>
      </c>
      <c r="D16" s="298"/>
      <c r="E16" s="247">
        <v>10.25</v>
      </c>
      <c r="F16" s="248"/>
      <c r="G16" s="249"/>
      <c r="H16" s="250"/>
      <c r="I16" s="244"/>
      <c r="K16" s="244"/>
      <c r="M16" s="245" t="s">
        <v>123</v>
      </c>
      <c r="O16" s="234"/>
    </row>
    <row r="17" spans="1:80" x14ac:dyDescent="0.2">
      <c r="A17" s="235">
        <v>3</v>
      </c>
      <c r="B17" s="236" t="s">
        <v>124</v>
      </c>
      <c r="C17" s="237" t="s">
        <v>125</v>
      </c>
      <c r="D17" s="238" t="s">
        <v>113</v>
      </c>
      <c r="E17" s="239">
        <v>643.33299999999997</v>
      </c>
      <c r="F17" s="239">
        <v>0</v>
      </c>
      <c r="G17" s="240">
        <f>E17*F17</f>
        <v>0</v>
      </c>
      <c r="H17" s="241">
        <v>5.0000000000000001E-4</v>
      </c>
      <c r="I17" s="242">
        <f>E17*H17</f>
        <v>0.32166649999999997</v>
      </c>
      <c r="J17" s="241"/>
      <c r="K17" s="242">
        <f>E17*J17</f>
        <v>0</v>
      </c>
      <c r="O17" s="234">
        <v>2</v>
      </c>
      <c r="AA17" s="213">
        <v>3</v>
      </c>
      <c r="AB17" s="213">
        <v>1</v>
      </c>
      <c r="AC17" s="213">
        <v>69366199</v>
      </c>
      <c r="AZ17" s="213">
        <v>1</v>
      </c>
      <c r="BA17" s="213">
        <f>IF(AZ17=1,G17,0)</f>
        <v>0</v>
      </c>
      <c r="BB17" s="213">
        <f>IF(AZ17=2,G17,0)</f>
        <v>0</v>
      </c>
      <c r="BC17" s="213">
        <f>IF(AZ17=3,G17,0)</f>
        <v>0</v>
      </c>
      <c r="BD17" s="213">
        <f>IF(AZ17=4,G17,0)</f>
        <v>0</v>
      </c>
      <c r="BE17" s="213">
        <f>IF(AZ17=5,G17,0)</f>
        <v>0</v>
      </c>
      <c r="CA17" s="234">
        <v>3</v>
      </c>
      <c r="CB17" s="234">
        <v>1</v>
      </c>
    </row>
    <row r="18" spans="1:80" x14ac:dyDescent="0.2">
      <c r="A18" s="243"/>
      <c r="B18" s="246"/>
      <c r="C18" s="297" t="s">
        <v>126</v>
      </c>
      <c r="D18" s="298"/>
      <c r="E18" s="247">
        <v>217.0855</v>
      </c>
      <c r="F18" s="248"/>
      <c r="G18" s="249"/>
      <c r="H18" s="250"/>
      <c r="I18" s="244"/>
      <c r="K18" s="244"/>
      <c r="M18" s="245" t="s">
        <v>126</v>
      </c>
      <c r="O18" s="234"/>
    </row>
    <row r="19" spans="1:80" x14ac:dyDescent="0.2">
      <c r="A19" s="243"/>
      <c r="B19" s="246"/>
      <c r="C19" s="297" t="s">
        <v>127</v>
      </c>
      <c r="D19" s="298"/>
      <c r="E19" s="247">
        <v>94.391999999999996</v>
      </c>
      <c r="F19" s="248"/>
      <c r="G19" s="249"/>
      <c r="H19" s="250"/>
      <c r="I19" s="244"/>
      <c r="K19" s="244"/>
      <c r="M19" s="245" t="s">
        <v>127</v>
      </c>
      <c r="O19" s="234"/>
    </row>
    <row r="20" spans="1:80" x14ac:dyDescent="0.2">
      <c r="A20" s="243"/>
      <c r="B20" s="246"/>
      <c r="C20" s="297" t="s">
        <v>128</v>
      </c>
      <c r="D20" s="298"/>
      <c r="E20" s="247">
        <v>320.06799999999998</v>
      </c>
      <c r="F20" s="248"/>
      <c r="G20" s="249"/>
      <c r="H20" s="250"/>
      <c r="I20" s="244"/>
      <c r="K20" s="244"/>
      <c r="M20" s="245" t="s">
        <v>128</v>
      </c>
      <c r="O20" s="234"/>
    </row>
    <row r="21" spans="1:80" x14ac:dyDescent="0.2">
      <c r="A21" s="243"/>
      <c r="B21" s="246"/>
      <c r="C21" s="297" t="s">
        <v>129</v>
      </c>
      <c r="D21" s="298"/>
      <c r="E21" s="247">
        <v>11.7875</v>
      </c>
      <c r="F21" s="248"/>
      <c r="G21" s="249"/>
      <c r="H21" s="250"/>
      <c r="I21" s="244"/>
      <c r="K21" s="244"/>
      <c r="M21" s="245" t="s">
        <v>129</v>
      </c>
      <c r="O21" s="234"/>
    </row>
    <row r="22" spans="1:80" x14ac:dyDescent="0.2">
      <c r="A22" s="251"/>
      <c r="B22" s="252" t="s">
        <v>98</v>
      </c>
      <c r="C22" s="253" t="s">
        <v>117</v>
      </c>
      <c r="D22" s="254"/>
      <c r="E22" s="255"/>
      <c r="F22" s="256"/>
      <c r="G22" s="257">
        <f>SUM(G11:G21)</f>
        <v>0</v>
      </c>
      <c r="H22" s="258"/>
      <c r="I22" s="259">
        <f>SUM(I11:I21)</f>
        <v>0.47830409999999995</v>
      </c>
      <c r="J22" s="258"/>
      <c r="K22" s="259">
        <f>SUM(K11:K21)</f>
        <v>0</v>
      </c>
      <c r="O22" s="234">
        <v>4</v>
      </c>
      <c r="BA22" s="260">
        <f>SUM(BA11:BA21)</f>
        <v>0</v>
      </c>
      <c r="BB22" s="260">
        <f>SUM(BB11:BB21)</f>
        <v>0</v>
      </c>
      <c r="BC22" s="260">
        <f>SUM(BC11:BC21)</f>
        <v>0</v>
      </c>
      <c r="BD22" s="260">
        <f>SUM(BD11:BD21)</f>
        <v>0</v>
      </c>
      <c r="BE22" s="260">
        <f>SUM(BE11:BE21)</f>
        <v>0</v>
      </c>
    </row>
    <row r="23" spans="1:80" x14ac:dyDescent="0.2">
      <c r="A23" s="226" t="s">
        <v>97</v>
      </c>
      <c r="B23" s="227" t="s">
        <v>130</v>
      </c>
      <c r="C23" s="228" t="s">
        <v>131</v>
      </c>
      <c r="D23" s="229"/>
      <c r="E23" s="230"/>
      <c r="F23" s="230"/>
      <c r="G23" s="231"/>
      <c r="H23" s="232"/>
      <c r="I23" s="233"/>
      <c r="J23" s="232"/>
      <c r="K23" s="233"/>
      <c r="O23" s="234">
        <v>1</v>
      </c>
    </row>
    <row r="24" spans="1:80" ht="22.5" x14ac:dyDescent="0.2">
      <c r="A24" s="235">
        <v>4</v>
      </c>
      <c r="B24" s="236" t="s">
        <v>133</v>
      </c>
      <c r="C24" s="237" t="s">
        <v>134</v>
      </c>
      <c r="D24" s="238" t="s">
        <v>113</v>
      </c>
      <c r="E24" s="239">
        <v>188.7</v>
      </c>
      <c r="F24" s="239">
        <v>0</v>
      </c>
      <c r="G24" s="240">
        <f>E24*F24</f>
        <v>0</v>
      </c>
      <c r="H24" s="241">
        <v>5.0299999999999997E-3</v>
      </c>
      <c r="I24" s="242">
        <f>E24*H24</f>
        <v>0.94916099999999992</v>
      </c>
      <c r="J24" s="241">
        <v>0</v>
      </c>
      <c r="K24" s="242">
        <f>E24*J24</f>
        <v>0</v>
      </c>
      <c r="O24" s="234">
        <v>2</v>
      </c>
      <c r="AA24" s="213">
        <v>1</v>
      </c>
      <c r="AB24" s="213">
        <v>1</v>
      </c>
      <c r="AC24" s="213">
        <v>1</v>
      </c>
      <c r="AZ24" s="213">
        <v>1</v>
      </c>
      <c r="BA24" s="213">
        <f>IF(AZ24=1,G24,0)</f>
        <v>0</v>
      </c>
      <c r="BB24" s="213">
        <f>IF(AZ24=2,G24,0)</f>
        <v>0</v>
      </c>
      <c r="BC24" s="213">
        <f>IF(AZ24=3,G24,0)</f>
        <v>0</v>
      </c>
      <c r="BD24" s="213">
        <f>IF(AZ24=4,G24,0)</f>
        <v>0</v>
      </c>
      <c r="BE24" s="213">
        <f>IF(AZ24=5,G24,0)</f>
        <v>0</v>
      </c>
      <c r="CA24" s="234">
        <v>1</v>
      </c>
      <c r="CB24" s="234">
        <v>1</v>
      </c>
    </row>
    <row r="25" spans="1:80" x14ac:dyDescent="0.2">
      <c r="A25" s="243"/>
      <c r="B25" s="246"/>
      <c r="C25" s="297" t="s">
        <v>135</v>
      </c>
      <c r="D25" s="298"/>
      <c r="E25" s="247">
        <v>188.7</v>
      </c>
      <c r="F25" s="248"/>
      <c r="G25" s="249"/>
      <c r="H25" s="250"/>
      <c r="I25" s="244"/>
      <c r="K25" s="244"/>
      <c r="M25" s="245" t="s">
        <v>135</v>
      </c>
      <c r="O25" s="234"/>
    </row>
    <row r="26" spans="1:80" ht="22.5" x14ac:dyDescent="0.2">
      <c r="A26" s="235">
        <v>5</v>
      </c>
      <c r="B26" s="236" t="s">
        <v>136</v>
      </c>
      <c r="C26" s="237" t="s">
        <v>137</v>
      </c>
      <c r="D26" s="238" t="s">
        <v>113</v>
      </c>
      <c r="E26" s="239">
        <v>279.70999999999998</v>
      </c>
      <c r="F26" s="239">
        <v>0</v>
      </c>
      <c r="G26" s="240">
        <f>E26*F26</f>
        <v>0</v>
      </c>
      <c r="H26" s="241">
        <v>8.3999999999999995E-3</v>
      </c>
      <c r="I26" s="242">
        <f>E26*H26</f>
        <v>2.3495639999999995</v>
      </c>
      <c r="J26" s="241">
        <v>0</v>
      </c>
      <c r="K26" s="242">
        <f>E26*J26</f>
        <v>0</v>
      </c>
      <c r="O26" s="234">
        <v>2</v>
      </c>
      <c r="AA26" s="213">
        <v>1</v>
      </c>
      <c r="AB26" s="213">
        <v>1</v>
      </c>
      <c r="AC26" s="213">
        <v>1</v>
      </c>
      <c r="AZ26" s="213">
        <v>1</v>
      </c>
      <c r="BA26" s="213">
        <f>IF(AZ26=1,G26,0)</f>
        <v>0</v>
      </c>
      <c r="BB26" s="213">
        <f>IF(AZ26=2,G26,0)</f>
        <v>0</v>
      </c>
      <c r="BC26" s="213">
        <f>IF(AZ26=3,G26,0)</f>
        <v>0</v>
      </c>
      <c r="BD26" s="213">
        <f>IF(AZ26=4,G26,0)</f>
        <v>0</v>
      </c>
      <c r="BE26" s="213">
        <f>IF(AZ26=5,G26,0)</f>
        <v>0</v>
      </c>
      <c r="CA26" s="234">
        <v>1</v>
      </c>
      <c r="CB26" s="234">
        <v>1</v>
      </c>
    </row>
    <row r="27" spans="1:80" x14ac:dyDescent="0.2">
      <c r="A27" s="243"/>
      <c r="B27" s="246"/>
      <c r="C27" s="297" t="s">
        <v>138</v>
      </c>
      <c r="D27" s="298"/>
      <c r="E27" s="247">
        <v>94.385000000000005</v>
      </c>
      <c r="F27" s="248"/>
      <c r="G27" s="249"/>
      <c r="H27" s="250"/>
      <c r="I27" s="244"/>
      <c r="K27" s="244"/>
      <c r="M27" s="245" t="s">
        <v>138</v>
      </c>
      <c r="O27" s="234"/>
    </row>
    <row r="28" spans="1:80" x14ac:dyDescent="0.2">
      <c r="A28" s="243"/>
      <c r="B28" s="246"/>
      <c r="C28" s="297" t="s">
        <v>139</v>
      </c>
      <c r="D28" s="298"/>
      <c r="E28" s="247">
        <v>41.04</v>
      </c>
      <c r="F28" s="248"/>
      <c r="G28" s="249"/>
      <c r="H28" s="250"/>
      <c r="I28" s="244"/>
      <c r="K28" s="244"/>
      <c r="M28" s="245" t="s">
        <v>139</v>
      </c>
      <c r="O28" s="234"/>
    </row>
    <row r="29" spans="1:80" x14ac:dyDescent="0.2">
      <c r="A29" s="243"/>
      <c r="B29" s="246"/>
      <c r="C29" s="297" t="s">
        <v>140</v>
      </c>
      <c r="D29" s="298"/>
      <c r="E29" s="247">
        <v>139.16</v>
      </c>
      <c r="F29" s="248"/>
      <c r="G29" s="249"/>
      <c r="H29" s="250"/>
      <c r="I29" s="244"/>
      <c r="K29" s="244"/>
      <c r="M29" s="245" t="s">
        <v>140</v>
      </c>
      <c r="O29" s="234"/>
    </row>
    <row r="30" spans="1:80" x14ac:dyDescent="0.2">
      <c r="A30" s="243"/>
      <c r="B30" s="246"/>
      <c r="C30" s="297" t="s">
        <v>141</v>
      </c>
      <c r="D30" s="298"/>
      <c r="E30" s="247">
        <v>5.125</v>
      </c>
      <c r="F30" s="248"/>
      <c r="G30" s="249"/>
      <c r="H30" s="250"/>
      <c r="I30" s="244"/>
      <c r="K30" s="244"/>
      <c r="M30" s="245" t="s">
        <v>141</v>
      </c>
      <c r="O30" s="234"/>
    </row>
    <row r="31" spans="1:80" x14ac:dyDescent="0.2">
      <c r="A31" s="251"/>
      <c r="B31" s="252" t="s">
        <v>98</v>
      </c>
      <c r="C31" s="253" t="s">
        <v>132</v>
      </c>
      <c r="D31" s="254"/>
      <c r="E31" s="255"/>
      <c r="F31" s="256"/>
      <c r="G31" s="257">
        <f>SUM(G23:G30)</f>
        <v>0</v>
      </c>
      <c r="H31" s="258"/>
      <c r="I31" s="259">
        <f>SUM(I23:I30)</f>
        <v>3.2987249999999992</v>
      </c>
      <c r="J31" s="258"/>
      <c r="K31" s="259">
        <f>SUM(K23:K30)</f>
        <v>0</v>
      </c>
      <c r="O31" s="234">
        <v>4</v>
      </c>
      <c r="BA31" s="260">
        <f>SUM(BA23:BA30)</f>
        <v>0</v>
      </c>
      <c r="BB31" s="260">
        <f>SUM(BB23:BB30)</f>
        <v>0</v>
      </c>
      <c r="BC31" s="260">
        <f>SUM(BC23:BC30)</f>
        <v>0</v>
      </c>
      <c r="BD31" s="260">
        <f>SUM(BD23:BD30)</f>
        <v>0</v>
      </c>
      <c r="BE31" s="260">
        <f>SUM(BE23:BE30)</f>
        <v>0</v>
      </c>
    </row>
    <row r="32" spans="1:80" x14ac:dyDescent="0.2">
      <c r="A32" s="226" t="s">
        <v>97</v>
      </c>
      <c r="B32" s="227" t="s">
        <v>142</v>
      </c>
      <c r="C32" s="228" t="s">
        <v>143</v>
      </c>
      <c r="D32" s="229"/>
      <c r="E32" s="230"/>
      <c r="F32" s="230"/>
      <c r="G32" s="231"/>
      <c r="H32" s="232"/>
      <c r="I32" s="233"/>
      <c r="J32" s="232"/>
      <c r="K32" s="233"/>
      <c r="O32" s="234">
        <v>1</v>
      </c>
    </row>
    <row r="33" spans="1:80" ht="22.5" x14ac:dyDescent="0.2">
      <c r="A33" s="235">
        <v>6</v>
      </c>
      <c r="B33" s="236" t="s">
        <v>145</v>
      </c>
      <c r="C33" s="237" t="s">
        <v>146</v>
      </c>
      <c r="D33" s="238" t="s">
        <v>147</v>
      </c>
      <c r="E33" s="239">
        <v>40</v>
      </c>
      <c r="F33" s="239">
        <v>0</v>
      </c>
      <c r="G33" s="240">
        <f>E33*F33</f>
        <v>0</v>
      </c>
      <c r="H33" s="241">
        <v>3.15E-3</v>
      </c>
      <c r="I33" s="242">
        <f>E33*H33</f>
        <v>0.126</v>
      </c>
      <c r="J33" s="241">
        <v>0</v>
      </c>
      <c r="K33" s="242">
        <f>E33*J33</f>
        <v>0</v>
      </c>
      <c r="O33" s="234">
        <v>2</v>
      </c>
      <c r="AA33" s="213">
        <v>1</v>
      </c>
      <c r="AB33" s="213">
        <v>1</v>
      </c>
      <c r="AC33" s="213">
        <v>1</v>
      </c>
      <c r="AZ33" s="213">
        <v>1</v>
      </c>
      <c r="BA33" s="213">
        <f>IF(AZ33=1,G33,0)</f>
        <v>0</v>
      </c>
      <c r="BB33" s="213">
        <f>IF(AZ33=2,G33,0)</f>
        <v>0</v>
      </c>
      <c r="BC33" s="213">
        <f>IF(AZ33=3,G33,0)</f>
        <v>0</v>
      </c>
      <c r="BD33" s="213">
        <f>IF(AZ33=4,G33,0)</f>
        <v>0</v>
      </c>
      <c r="BE33" s="213">
        <f>IF(AZ33=5,G33,0)</f>
        <v>0</v>
      </c>
      <c r="CA33" s="234">
        <v>1</v>
      </c>
      <c r="CB33" s="234">
        <v>1</v>
      </c>
    </row>
    <row r="34" spans="1:80" ht="22.5" x14ac:dyDescent="0.2">
      <c r="A34" s="235">
        <v>7</v>
      </c>
      <c r="B34" s="236" t="s">
        <v>148</v>
      </c>
      <c r="C34" s="237" t="s">
        <v>149</v>
      </c>
      <c r="D34" s="238" t="s">
        <v>113</v>
      </c>
      <c r="E34" s="239">
        <v>30.75</v>
      </c>
      <c r="F34" s="239">
        <v>0</v>
      </c>
      <c r="G34" s="240">
        <f>E34*F34</f>
        <v>0</v>
      </c>
      <c r="H34" s="241">
        <v>4.2860000000000002E-2</v>
      </c>
      <c r="I34" s="242">
        <f>E34*H34</f>
        <v>1.3179450000000001</v>
      </c>
      <c r="J34" s="241">
        <v>0</v>
      </c>
      <c r="K34" s="242">
        <f>E34*J34</f>
        <v>0</v>
      </c>
      <c r="O34" s="234">
        <v>2</v>
      </c>
      <c r="AA34" s="213">
        <v>1</v>
      </c>
      <c r="AB34" s="213">
        <v>1</v>
      </c>
      <c r="AC34" s="213">
        <v>1</v>
      </c>
      <c r="AZ34" s="213">
        <v>1</v>
      </c>
      <c r="BA34" s="213">
        <f>IF(AZ34=1,G34,0)</f>
        <v>0</v>
      </c>
      <c r="BB34" s="213">
        <f>IF(AZ34=2,G34,0)</f>
        <v>0</v>
      </c>
      <c r="BC34" s="213">
        <f>IF(AZ34=3,G34,0)</f>
        <v>0</v>
      </c>
      <c r="BD34" s="213">
        <f>IF(AZ34=4,G34,0)</f>
        <v>0</v>
      </c>
      <c r="BE34" s="213">
        <f>IF(AZ34=5,G34,0)</f>
        <v>0</v>
      </c>
      <c r="CA34" s="234">
        <v>1</v>
      </c>
      <c r="CB34" s="234">
        <v>1</v>
      </c>
    </row>
    <row r="35" spans="1:80" x14ac:dyDescent="0.2">
      <c r="A35" s="243"/>
      <c r="B35" s="246"/>
      <c r="C35" s="297" t="s">
        <v>150</v>
      </c>
      <c r="D35" s="298"/>
      <c r="E35" s="247">
        <v>30.75</v>
      </c>
      <c r="F35" s="248"/>
      <c r="G35" s="249"/>
      <c r="H35" s="250"/>
      <c r="I35" s="244"/>
      <c r="K35" s="244"/>
      <c r="M35" s="245" t="s">
        <v>150</v>
      </c>
      <c r="O35" s="234"/>
    </row>
    <row r="36" spans="1:80" ht="22.5" x14ac:dyDescent="0.2">
      <c r="A36" s="235">
        <v>8</v>
      </c>
      <c r="B36" s="236" t="s">
        <v>151</v>
      </c>
      <c r="C36" s="237" t="s">
        <v>152</v>
      </c>
      <c r="D36" s="238" t="s">
        <v>113</v>
      </c>
      <c r="E36" s="239">
        <v>95.67</v>
      </c>
      <c r="F36" s="239">
        <v>0</v>
      </c>
      <c r="G36" s="240">
        <f>E36*F36</f>
        <v>0</v>
      </c>
      <c r="H36" s="241">
        <v>4.165E-2</v>
      </c>
      <c r="I36" s="242">
        <f>E36*H36</f>
        <v>3.9846555000000001</v>
      </c>
      <c r="J36" s="241">
        <v>0</v>
      </c>
      <c r="K36" s="242">
        <f>E36*J36</f>
        <v>0</v>
      </c>
      <c r="O36" s="234">
        <v>2</v>
      </c>
      <c r="AA36" s="213">
        <v>1</v>
      </c>
      <c r="AB36" s="213">
        <v>1</v>
      </c>
      <c r="AC36" s="213">
        <v>1</v>
      </c>
      <c r="AZ36" s="213">
        <v>1</v>
      </c>
      <c r="BA36" s="213">
        <f>IF(AZ36=1,G36,0)</f>
        <v>0</v>
      </c>
      <c r="BB36" s="213">
        <f>IF(AZ36=2,G36,0)</f>
        <v>0</v>
      </c>
      <c r="BC36" s="213">
        <f>IF(AZ36=3,G36,0)</f>
        <v>0</v>
      </c>
      <c r="BD36" s="213">
        <f>IF(AZ36=4,G36,0)</f>
        <v>0</v>
      </c>
      <c r="BE36" s="213">
        <f>IF(AZ36=5,G36,0)</f>
        <v>0</v>
      </c>
      <c r="CA36" s="234">
        <v>1</v>
      </c>
      <c r="CB36" s="234">
        <v>1</v>
      </c>
    </row>
    <row r="37" spans="1:80" x14ac:dyDescent="0.2">
      <c r="A37" s="243"/>
      <c r="B37" s="246"/>
      <c r="C37" s="297" t="s">
        <v>153</v>
      </c>
      <c r="D37" s="298"/>
      <c r="E37" s="247">
        <v>64.92</v>
      </c>
      <c r="F37" s="248"/>
      <c r="G37" s="249"/>
      <c r="H37" s="250"/>
      <c r="I37" s="244"/>
      <c r="K37" s="244"/>
      <c r="M37" s="245" t="s">
        <v>153</v>
      </c>
      <c r="O37" s="234"/>
    </row>
    <row r="38" spans="1:80" x14ac:dyDescent="0.2">
      <c r="A38" s="243"/>
      <c r="B38" s="246"/>
      <c r="C38" s="297" t="s">
        <v>154</v>
      </c>
      <c r="D38" s="298"/>
      <c r="E38" s="247">
        <v>30.75</v>
      </c>
      <c r="F38" s="248"/>
      <c r="G38" s="249"/>
      <c r="H38" s="250"/>
      <c r="I38" s="244"/>
      <c r="K38" s="244"/>
      <c r="M38" s="245" t="s">
        <v>154</v>
      </c>
      <c r="O38" s="234"/>
    </row>
    <row r="39" spans="1:80" x14ac:dyDescent="0.2">
      <c r="A39" s="235">
        <v>9</v>
      </c>
      <c r="B39" s="236" t="s">
        <v>155</v>
      </c>
      <c r="C39" s="237" t="s">
        <v>156</v>
      </c>
      <c r="D39" s="238" t="s">
        <v>113</v>
      </c>
      <c r="E39" s="239">
        <v>301.60000000000002</v>
      </c>
      <c r="F39" s="239">
        <v>0</v>
      </c>
      <c r="G39" s="240">
        <f>E39*F39</f>
        <v>0</v>
      </c>
      <c r="H39" s="241">
        <v>0</v>
      </c>
      <c r="I39" s="242">
        <f>E39*H39</f>
        <v>0</v>
      </c>
      <c r="J39" s="241">
        <v>0</v>
      </c>
      <c r="K39" s="242">
        <f>E39*J39</f>
        <v>0</v>
      </c>
      <c r="O39" s="234">
        <v>2</v>
      </c>
      <c r="AA39" s="213">
        <v>1</v>
      </c>
      <c r="AB39" s="213">
        <v>1</v>
      </c>
      <c r="AC39" s="213">
        <v>1</v>
      </c>
      <c r="AZ39" s="213">
        <v>1</v>
      </c>
      <c r="BA39" s="213">
        <f>IF(AZ39=1,G39,0)</f>
        <v>0</v>
      </c>
      <c r="BB39" s="213">
        <f>IF(AZ39=2,G39,0)</f>
        <v>0</v>
      </c>
      <c r="BC39" s="213">
        <f>IF(AZ39=3,G39,0)</f>
        <v>0</v>
      </c>
      <c r="BD39" s="213">
        <f>IF(AZ39=4,G39,0)</f>
        <v>0</v>
      </c>
      <c r="BE39" s="213">
        <f>IF(AZ39=5,G39,0)</f>
        <v>0</v>
      </c>
      <c r="CA39" s="234">
        <v>1</v>
      </c>
      <c r="CB39" s="234">
        <v>1</v>
      </c>
    </row>
    <row r="40" spans="1:80" x14ac:dyDescent="0.2">
      <c r="A40" s="243"/>
      <c r="B40" s="246"/>
      <c r="C40" s="297" t="s">
        <v>120</v>
      </c>
      <c r="D40" s="298"/>
      <c r="E40" s="247">
        <v>188.77</v>
      </c>
      <c r="F40" s="248"/>
      <c r="G40" s="249"/>
      <c r="H40" s="250"/>
      <c r="I40" s="244"/>
      <c r="K40" s="244"/>
      <c r="M40" s="245" t="s">
        <v>120</v>
      </c>
      <c r="O40" s="234"/>
    </row>
    <row r="41" spans="1:80" x14ac:dyDescent="0.2">
      <c r="A41" s="243"/>
      <c r="B41" s="246"/>
      <c r="C41" s="297" t="s">
        <v>121</v>
      </c>
      <c r="D41" s="298"/>
      <c r="E41" s="247">
        <v>82.08</v>
      </c>
      <c r="F41" s="248"/>
      <c r="G41" s="249"/>
      <c r="H41" s="250"/>
      <c r="I41" s="244"/>
      <c r="K41" s="244"/>
      <c r="M41" s="245" t="s">
        <v>121</v>
      </c>
      <c r="O41" s="234"/>
    </row>
    <row r="42" spans="1:80" x14ac:dyDescent="0.2">
      <c r="A42" s="243"/>
      <c r="B42" s="246"/>
      <c r="C42" s="297" t="s">
        <v>150</v>
      </c>
      <c r="D42" s="298"/>
      <c r="E42" s="247">
        <v>30.75</v>
      </c>
      <c r="F42" s="248"/>
      <c r="G42" s="249"/>
      <c r="H42" s="250"/>
      <c r="I42" s="244"/>
      <c r="K42" s="244"/>
      <c r="M42" s="245" t="s">
        <v>150</v>
      </c>
      <c r="O42" s="234"/>
    </row>
    <row r="43" spans="1:80" x14ac:dyDescent="0.2">
      <c r="A43" s="251"/>
      <c r="B43" s="252" t="s">
        <v>98</v>
      </c>
      <c r="C43" s="253" t="s">
        <v>144</v>
      </c>
      <c r="D43" s="254"/>
      <c r="E43" s="255"/>
      <c r="F43" s="256"/>
      <c r="G43" s="257">
        <f>SUM(G32:G42)</f>
        <v>0</v>
      </c>
      <c r="H43" s="258"/>
      <c r="I43" s="259">
        <f>SUM(I32:I42)</f>
        <v>5.4286004999999999</v>
      </c>
      <c r="J43" s="258"/>
      <c r="K43" s="259">
        <f>SUM(K32:K42)</f>
        <v>0</v>
      </c>
      <c r="O43" s="234">
        <v>4</v>
      </c>
      <c r="BA43" s="260">
        <f>SUM(BA32:BA42)</f>
        <v>0</v>
      </c>
      <c r="BB43" s="260">
        <f>SUM(BB32:BB42)</f>
        <v>0</v>
      </c>
      <c r="BC43" s="260">
        <f>SUM(BC32:BC42)</f>
        <v>0</v>
      </c>
      <c r="BD43" s="260">
        <f>SUM(BD32:BD42)</f>
        <v>0</v>
      </c>
      <c r="BE43" s="260">
        <f>SUM(BE32:BE42)</f>
        <v>0</v>
      </c>
    </row>
    <row r="44" spans="1:80" x14ac:dyDescent="0.2">
      <c r="A44" s="226" t="s">
        <v>97</v>
      </c>
      <c r="B44" s="227" t="s">
        <v>157</v>
      </c>
      <c r="C44" s="228" t="s">
        <v>158</v>
      </c>
      <c r="D44" s="229"/>
      <c r="E44" s="230"/>
      <c r="F44" s="230"/>
      <c r="G44" s="231"/>
      <c r="H44" s="232"/>
      <c r="I44" s="233"/>
      <c r="J44" s="232"/>
      <c r="K44" s="233"/>
      <c r="O44" s="234">
        <v>1</v>
      </c>
    </row>
    <row r="45" spans="1:80" x14ac:dyDescent="0.2">
      <c r="A45" s="235">
        <v>10</v>
      </c>
      <c r="B45" s="236" t="s">
        <v>160</v>
      </c>
      <c r="C45" s="237" t="s">
        <v>161</v>
      </c>
      <c r="D45" s="238" t="s">
        <v>147</v>
      </c>
      <c r="E45" s="239">
        <v>54.7</v>
      </c>
      <c r="F45" s="239">
        <v>0</v>
      </c>
      <c r="G45" s="240">
        <f>E45*F45</f>
        <v>0</v>
      </c>
      <c r="H45" s="241">
        <v>0</v>
      </c>
      <c r="I45" s="242">
        <f>E45*H45</f>
        <v>0</v>
      </c>
      <c r="J45" s="241">
        <v>0</v>
      </c>
      <c r="K45" s="242">
        <f>E45*J45</f>
        <v>0</v>
      </c>
      <c r="O45" s="234">
        <v>2</v>
      </c>
      <c r="AA45" s="213">
        <v>1</v>
      </c>
      <c r="AB45" s="213">
        <v>1</v>
      </c>
      <c r="AC45" s="213">
        <v>1</v>
      </c>
      <c r="AZ45" s="213">
        <v>1</v>
      </c>
      <c r="BA45" s="213">
        <f>IF(AZ45=1,G45,0)</f>
        <v>0</v>
      </c>
      <c r="BB45" s="213">
        <f>IF(AZ45=2,G45,0)</f>
        <v>0</v>
      </c>
      <c r="BC45" s="213">
        <f>IF(AZ45=3,G45,0)</f>
        <v>0</v>
      </c>
      <c r="BD45" s="213">
        <f>IF(AZ45=4,G45,0)</f>
        <v>0</v>
      </c>
      <c r="BE45" s="213">
        <f>IF(AZ45=5,G45,0)</f>
        <v>0</v>
      </c>
      <c r="CA45" s="234">
        <v>1</v>
      </c>
      <c r="CB45" s="234">
        <v>1</v>
      </c>
    </row>
    <row r="46" spans="1:80" x14ac:dyDescent="0.2">
      <c r="A46" s="251"/>
      <c r="B46" s="252" t="s">
        <v>98</v>
      </c>
      <c r="C46" s="253" t="s">
        <v>159</v>
      </c>
      <c r="D46" s="254"/>
      <c r="E46" s="255"/>
      <c r="F46" s="256"/>
      <c r="G46" s="257">
        <f>SUM(G44:G45)</f>
        <v>0</v>
      </c>
      <c r="H46" s="258"/>
      <c r="I46" s="259">
        <f>SUM(I44:I45)</f>
        <v>0</v>
      </c>
      <c r="J46" s="258"/>
      <c r="K46" s="259">
        <f>SUM(K44:K45)</f>
        <v>0</v>
      </c>
      <c r="O46" s="234">
        <v>4</v>
      </c>
      <c r="BA46" s="260">
        <f>SUM(BA44:BA45)</f>
        <v>0</v>
      </c>
      <c r="BB46" s="260">
        <f>SUM(BB44:BB45)</f>
        <v>0</v>
      </c>
      <c r="BC46" s="260">
        <f>SUM(BC44:BC45)</f>
        <v>0</v>
      </c>
      <c r="BD46" s="260">
        <f>SUM(BD44:BD45)</f>
        <v>0</v>
      </c>
      <c r="BE46" s="260">
        <f>SUM(BE44:BE45)</f>
        <v>0</v>
      </c>
    </row>
    <row r="47" spans="1:80" x14ac:dyDescent="0.2">
      <c r="A47" s="226" t="s">
        <v>97</v>
      </c>
      <c r="B47" s="227" t="s">
        <v>162</v>
      </c>
      <c r="C47" s="228" t="s">
        <v>163</v>
      </c>
      <c r="D47" s="229"/>
      <c r="E47" s="230"/>
      <c r="F47" s="230"/>
      <c r="G47" s="231"/>
      <c r="H47" s="232"/>
      <c r="I47" s="233"/>
      <c r="J47" s="232"/>
      <c r="K47" s="233"/>
      <c r="O47" s="234">
        <v>1</v>
      </c>
    </row>
    <row r="48" spans="1:80" x14ac:dyDescent="0.2">
      <c r="A48" s="235">
        <v>11</v>
      </c>
      <c r="B48" s="236" t="s">
        <v>165</v>
      </c>
      <c r="C48" s="237" t="s">
        <v>166</v>
      </c>
      <c r="D48" s="238" t="s">
        <v>167</v>
      </c>
      <c r="E48" s="239">
        <v>1</v>
      </c>
      <c r="F48" s="239">
        <v>0</v>
      </c>
      <c r="G48" s="240">
        <f>E48*F48</f>
        <v>0</v>
      </c>
      <c r="H48" s="241">
        <v>0</v>
      </c>
      <c r="I48" s="242">
        <f>E48*H48</f>
        <v>0</v>
      </c>
      <c r="J48" s="241"/>
      <c r="K48" s="242">
        <f>E48*J48</f>
        <v>0</v>
      </c>
      <c r="O48" s="234">
        <v>2</v>
      </c>
      <c r="AA48" s="213">
        <v>12</v>
      </c>
      <c r="AB48" s="213">
        <v>0</v>
      </c>
      <c r="AC48" s="213">
        <v>10</v>
      </c>
      <c r="AZ48" s="213">
        <v>1</v>
      </c>
      <c r="BA48" s="213">
        <f>IF(AZ48=1,G48,0)</f>
        <v>0</v>
      </c>
      <c r="BB48" s="213">
        <f>IF(AZ48=2,G48,0)</f>
        <v>0</v>
      </c>
      <c r="BC48" s="213">
        <f>IF(AZ48=3,G48,0)</f>
        <v>0</v>
      </c>
      <c r="BD48" s="213">
        <f>IF(AZ48=4,G48,0)</f>
        <v>0</v>
      </c>
      <c r="BE48" s="213">
        <f>IF(AZ48=5,G48,0)</f>
        <v>0</v>
      </c>
      <c r="CA48" s="234">
        <v>12</v>
      </c>
      <c r="CB48" s="234">
        <v>0</v>
      </c>
    </row>
    <row r="49" spans="1:80" x14ac:dyDescent="0.2">
      <c r="A49" s="251"/>
      <c r="B49" s="252" t="s">
        <v>98</v>
      </c>
      <c r="C49" s="253" t="s">
        <v>164</v>
      </c>
      <c r="D49" s="254"/>
      <c r="E49" s="255"/>
      <c r="F49" s="256"/>
      <c r="G49" s="257">
        <f>SUM(G47:G48)</f>
        <v>0</v>
      </c>
      <c r="H49" s="258"/>
      <c r="I49" s="259">
        <f>SUM(I47:I48)</f>
        <v>0</v>
      </c>
      <c r="J49" s="258"/>
      <c r="K49" s="259">
        <f>SUM(K47:K48)</f>
        <v>0</v>
      </c>
      <c r="O49" s="234">
        <v>4</v>
      </c>
      <c r="BA49" s="260">
        <f>SUM(BA47:BA48)</f>
        <v>0</v>
      </c>
      <c r="BB49" s="260">
        <f>SUM(BB47:BB48)</f>
        <v>0</v>
      </c>
      <c r="BC49" s="260">
        <f>SUM(BC47:BC48)</f>
        <v>0</v>
      </c>
      <c r="BD49" s="260">
        <f>SUM(BD47:BD48)</f>
        <v>0</v>
      </c>
      <c r="BE49" s="260">
        <f>SUM(BE47:BE48)</f>
        <v>0</v>
      </c>
    </row>
    <row r="50" spans="1:80" x14ac:dyDescent="0.2">
      <c r="A50" s="226" t="s">
        <v>97</v>
      </c>
      <c r="B50" s="227" t="s">
        <v>168</v>
      </c>
      <c r="C50" s="228" t="s">
        <v>169</v>
      </c>
      <c r="D50" s="229"/>
      <c r="E50" s="230"/>
      <c r="F50" s="230"/>
      <c r="G50" s="231"/>
      <c r="H50" s="232"/>
      <c r="I50" s="233"/>
      <c r="J50" s="232"/>
      <c r="K50" s="233"/>
      <c r="O50" s="234">
        <v>1</v>
      </c>
    </row>
    <row r="51" spans="1:80" ht="22.5" x14ac:dyDescent="0.2">
      <c r="A51" s="235">
        <v>12</v>
      </c>
      <c r="B51" s="236" t="s">
        <v>171</v>
      </c>
      <c r="C51" s="237" t="s">
        <v>172</v>
      </c>
      <c r="D51" s="238" t="s">
        <v>113</v>
      </c>
      <c r="E51" s="239">
        <v>579.91999999999996</v>
      </c>
      <c r="F51" s="239">
        <v>0</v>
      </c>
      <c r="G51" s="240">
        <f>E51*F51</f>
        <v>0</v>
      </c>
      <c r="H51" s="241">
        <v>0</v>
      </c>
      <c r="I51" s="242">
        <f>E51*H51</f>
        <v>0</v>
      </c>
      <c r="J51" s="241">
        <v>-4.9000000000000002E-2</v>
      </c>
      <c r="K51" s="242">
        <f>E51*J51</f>
        <v>-28.416079999999997</v>
      </c>
      <c r="O51" s="234">
        <v>2</v>
      </c>
      <c r="AA51" s="213">
        <v>1</v>
      </c>
      <c r="AB51" s="213">
        <v>1</v>
      </c>
      <c r="AC51" s="213">
        <v>1</v>
      </c>
      <c r="AZ51" s="213">
        <v>1</v>
      </c>
      <c r="BA51" s="213">
        <f>IF(AZ51=1,G51,0)</f>
        <v>0</v>
      </c>
      <c r="BB51" s="213">
        <f>IF(AZ51=2,G51,0)</f>
        <v>0</v>
      </c>
      <c r="BC51" s="213">
        <f>IF(AZ51=3,G51,0)</f>
        <v>0</v>
      </c>
      <c r="BD51" s="213">
        <f>IF(AZ51=4,G51,0)</f>
        <v>0</v>
      </c>
      <c r="BE51" s="213">
        <f>IF(AZ51=5,G51,0)</f>
        <v>0</v>
      </c>
      <c r="CA51" s="234">
        <v>1</v>
      </c>
      <c r="CB51" s="234">
        <v>1</v>
      </c>
    </row>
    <row r="52" spans="1:80" x14ac:dyDescent="0.2">
      <c r="A52" s="243"/>
      <c r="B52" s="246"/>
      <c r="C52" s="297" t="s">
        <v>120</v>
      </c>
      <c r="D52" s="298"/>
      <c r="E52" s="247">
        <v>188.77</v>
      </c>
      <c r="F52" s="248"/>
      <c r="G52" s="249"/>
      <c r="H52" s="250"/>
      <c r="I52" s="244"/>
      <c r="K52" s="244"/>
      <c r="M52" s="245" t="s">
        <v>120</v>
      </c>
      <c r="O52" s="234"/>
    </row>
    <row r="53" spans="1:80" x14ac:dyDescent="0.2">
      <c r="A53" s="243"/>
      <c r="B53" s="246"/>
      <c r="C53" s="297" t="s">
        <v>121</v>
      </c>
      <c r="D53" s="298"/>
      <c r="E53" s="247">
        <v>82.08</v>
      </c>
      <c r="F53" s="248"/>
      <c r="G53" s="249"/>
      <c r="H53" s="250"/>
      <c r="I53" s="244"/>
      <c r="K53" s="244"/>
      <c r="M53" s="245" t="s">
        <v>121</v>
      </c>
      <c r="O53" s="234"/>
    </row>
    <row r="54" spans="1:80" x14ac:dyDescent="0.2">
      <c r="A54" s="243"/>
      <c r="B54" s="246"/>
      <c r="C54" s="297" t="s">
        <v>122</v>
      </c>
      <c r="D54" s="298"/>
      <c r="E54" s="247">
        <v>278.32</v>
      </c>
      <c r="F54" s="248"/>
      <c r="G54" s="249"/>
      <c r="H54" s="250"/>
      <c r="I54" s="244"/>
      <c r="K54" s="244"/>
      <c r="M54" s="245" t="s">
        <v>122</v>
      </c>
      <c r="O54" s="234"/>
    </row>
    <row r="55" spans="1:80" x14ac:dyDescent="0.2">
      <c r="A55" s="243"/>
      <c r="B55" s="246"/>
      <c r="C55" s="297" t="s">
        <v>150</v>
      </c>
      <c r="D55" s="298"/>
      <c r="E55" s="247">
        <v>30.75</v>
      </c>
      <c r="F55" s="248"/>
      <c r="G55" s="249"/>
      <c r="H55" s="250"/>
      <c r="I55" s="244"/>
      <c r="K55" s="244"/>
      <c r="M55" s="245" t="s">
        <v>150</v>
      </c>
      <c r="O55" s="234"/>
    </row>
    <row r="56" spans="1:80" x14ac:dyDescent="0.2">
      <c r="A56" s="251"/>
      <c r="B56" s="252" t="s">
        <v>98</v>
      </c>
      <c r="C56" s="253" t="s">
        <v>170</v>
      </c>
      <c r="D56" s="254"/>
      <c r="E56" s="255"/>
      <c r="F56" s="256"/>
      <c r="G56" s="257">
        <f>SUM(G50:G55)</f>
        <v>0</v>
      </c>
      <c r="H56" s="258"/>
      <c r="I56" s="259">
        <f>SUM(I50:I55)</f>
        <v>0</v>
      </c>
      <c r="J56" s="258"/>
      <c r="K56" s="259">
        <f>SUM(K50:K55)</f>
        <v>-28.416079999999997</v>
      </c>
      <c r="O56" s="234">
        <v>4</v>
      </c>
      <c r="BA56" s="260">
        <f>SUM(BA50:BA55)</f>
        <v>0</v>
      </c>
      <c r="BB56" s="260">
        <f>SUM(BB50:BB55)</f>
        <v>0</v>
      </c>
      <c r="BC56" s="260">
        <f>SUM(BC50:BC55)</f>
        <v>0</v>
      </c>
      <c r="BD56" s="260">
        <f>SUM(BD50:BD55)</f>
        <v>0</v>
      </c>
      <c r="BE56" s="260">
        <f>SUM(BE50:BE55)</f>
        <v>0</v>
      </c>
    </row>
    <row r="57" spans="1:80" x14ac:dyDescent="0.2">
      <c r="A57" s="226" t="s">
        <v>97</v>
      </c>
      <c r="B57" s="227" t="s">
        <v>173</v>
      </c>
      <c r="C57" s="228" t="s">
        <v>174</v>
      </c>
      <c r="D57" s="229"/>
      <c r="E57" s="230"/>
      <c r="F57" s="230"/>
      <c r="G57" s="231"/>
      <c r="H57" s="232"/>
      <c r="I57" s="233"/>
      <c r="J57" s="232"/>
      <c r="K57" s="233"/>
      <c r="O57" s="234">
        <v>1</v>
      </c>
    </row>
    <row r="58" spans="1:80" x14ac:dyDescent="0.2">
      <c r="A58" s="235">
        <v>13</v>
      </c>
      <c r="B58" s="236" t="s">
        <v>176</v>
      </c>
      <c r="C58" s="237" t="s">
        <v>177</v>
      </c>
      <c r="D58" s="238" t="s">
        <v>178</v>
      </c>
      <c r="E58" s="239">
        <v>14.5044296</v>
      </c>
      <c r="F58" s="239">
        <v>0</v>
      </c>
      <c r="G58" s="240">
        <f>E58*F58</f>
        <v>0</v>
      </c>
      <c r="H58" s="241">
        <v>0</v>
      </c>
      <c r="I58" s="242">
        <f>E58*H58</f>
        <v>0</v>
      </c>
      <c r="J58" s="241"/>
      <c r="K58" s="242">
        <f>E58*J58</f>
        <v>0</v>
      </c>
      <c r="O58" s="234">
        <v>2</v>
      </c>
      <c r="AA58" s="213">
        <v>7</v>
      </c>
      <c r="AB58" s="213">
        <v>1</v>
      </c>
      <c r="AC58" s="213">
        <v>2</v>
      </c>
      <c r="AZ58" s="213">
        <v>1</v>
      </c>
      <c r="BA58" s="213">
        <f>IF(AZ58=1,G58,0)</f>
        <v>0</v>
      </c>
      <c r="BB58" s="213">
        <f>IF(AZ58=2,G58,0)</f>
        <v>0</v>
      </c>
      <c r="BC58" s="213">
        <f>IF(AZ58=3,G58,0)</f>
        <v>0</v>
      </c>
      <c r="BD58" s="213">
        <f>IF(AZ58=4,G58,0)</f>
        <v>0</v>
      </c>
      <c r="BE58" s="213">
        <f>IF(AZ58=5,G58,0)</f>
        <v>0</v>
      </c>
      <c r="CA58" s="234">
        <v>7</v>
      </c>
      <c r="CB58" s="234">
        <v>1</v>
      </c>
    </row>
    <row r="59" spans="1:80" x14ac:dyDescent="0.2">
      <c r="A59" s="251"/>
      <c r="B59" s="252" t="s">
        <v>98</v>
      </c>
      <c r="C59" s="253" t="s">
        <v>175</v>
      </c>
      <c r="D59" s="254"/>
      <c r="E59" s="255"/>
      <c r="F59" s="256"/>
      <c r="G59" s="257">
        <f>SUM(G57:G58)</f>
        <v>0</v>
      </c>
      <c r="H59" s="258"/>
      <c r="I59" s="259">
        <f>SUM(I57:I58)</f>
        <v>0</v>
      </c>
      <c r="J59" s="258"/>
      <c r="K59" s="259">
        <f>SUM(K57:K58)</f>
        <v>0</v>
      </c>
      <c r="O59" s="234">
        <v>4</v>
      </c>
      <c r="BA59" s="260">
        <f>SUM(BA57:BA58)</f>
        <v>0</v>
      </c>
      <c r="BB59" s="260">
        <f>SUM(BB57:BB58)</f>
        <v>0</v>
      </c>
      <c r="BC59" s="260">
        <f>SUM(BC57:BC58)</f>
        <v>0</v>
      </c>
      <c r="BD59" s="260">
        <f>SUM(BD57:BD58)</f>
        <v>0</v>
      </c>
      <c r="BE59" s="260">
        <f>SUM(BE57:BE58)</f>
        <v>0</v>
      </c>
    </row>
    <row r="60" spans="1:80" x14ac:dyDescent="0.2">
      <c r="A60" s="226" t="s">
        <v>97</v>
      </c>
      <c r="B60" s="227" t="s">
        <v>179</v>
      </c>
      <c r="C60" s="228" t="s">
        <v>180</v>
      </c>
      <c r="D60" s="229"/>
      <c r="E60" s="230"/>
      <c r="F60" s="230"/>
      <c r="G60" s="231"/>
      <c r="H60" s="232"/>
      <c r="I60" s="233"/>
      <c r="J60" s="232"/>
      <c r="K60" s="233"/>
      <c r="O60" s="234">
        <v>1</v>
      </c>
    </row>
    <row r="61" spans="1:80" ht="45" x14ac:dyDescent="0.2">
      <c r="A61" s="235">
        <v>14</v>
      </c>
      <c r="B61" s="236" t="s">
        <v>182</v>
      </c>
      <c r="C61" s="237" t="s">
        <v>249</v>
      </c>
      <c r="D61" s="238" t="s">
        <v>113</v>
      </c>
      <c r="E61" s="239">
        <v>559.41999999999996</v>
      </c>
      <c r="F61" s="239">
        <v>0</v>
      </c>
      <c r="G61" s="240">
        <f>E61*F61</f>
        <v>0</v>
      </c>
      <c r="H61" s="241">
        <v>1.7000000000000001E-4</v>
      </c>
      <c r="I61" s="242">
        <f>E61*H61</f>
        <v>9.5101400000000003E-2</v>
      </c>
      <c r="J61" s="241">
        <v>0</v>
      </c>
      <c r="K61" s="242">
        <f>E61*J61</f>
        <v>0</v>
      </c>
      <c r="O61" s="234">
        <v>2</v>
      </c>
      <c r="AA61" s="213">
        <v>1</v>
      </c>
      <c r="AB61" s="213">
        <v>7</v>
      </c>
      <c r="AC61" s="213">
        <v>7</v>
      </c>
      <c r="AZ61" s="213">
        <v>2</v>
      </c>
      <c r="BA61" s="213">
        <f>IF(AZ61=1,G61,0)</f>
        <v>0</v>
      </c>
      <c r="BB61" s="213">
        <f>IF(AZ61=2,G61,0)</f>
        <v>0</v>
      </c>
      <c r="BC61" s="213">
        <f>IF(AZ61=3,G61,0)</f>
        <v>0</v>
      </c>
      <c r="BD61" s="213">
        <f>IF(AZ61=4,G61,0)</f>
        <v>0</v>
      </c>
      <c r="BE61" s="213">
        <f>IF(AZ61=5,G61,0)</f>
        <v>0</v>
      </c>
      <c r="CA61" s="234">
        <v>1</v>
      </c>
      <c r="CB61" s="234">
        <v>7</v>
      </c>
    </row>
    <row r="62" spans="1:80" x14ac:dyDescent="0.2">
      <c r="A62" s="243"/>
      <c r="B62" s="246"/>
      <c r="C62" s="297" t="s">
        <v>120</v>
      </c>
      <c r="D62" s="298"/>
      <c r="E62" s="247">
        <v>188.77</v>
      </c>
      <c r="F62" s="248"/>
      <c r="G62" s="249"/>
      <c r="H62" s="250"/>
      <c r="I62" s="244"/>
      <c r="K62" s="244"/>
      <c r="M62" s="245" t="s">
        <v>120</v>
      </c>
      <c r="O62" s="234"/>
    </row>
    <row r="63" spans="1:80" x14ac:dyDescent="0.2">
      <c r="A63" s="243"/>
      <c r="B63" s="246"/>
      <c r="C63" s="297" t="s">
        <v>121</v>
      </c>
      <c r="D63" s="298"/>
      <c r="E63" s="247">
        <v>82.08</v>
      </c>
      <c r="F63" s="248"/>
      <c r="G63" s="249"/>
      <c r="H63" s="250"/>
      <c r="I63" s="244"/>
      <c r="K63" s="244"/>
      <c r="M63" s="245" t="s">
        <v>121</v>
      </c>
      <c r="O63" s="234"/>
    </row>
    <row r="64" spans="1:80" x14ac:dyDescent="0.2">
      <c r="A64" s="243"/>
      <c r="B64" s="246"/>
      <c r="C64" s="297" t="s">
        <v>122</v>
      </c>
      <c r="D64" s="298"/>
      <c r="E64" s="247">
        <v>278.32</v>
      </c>
      <c r="F64" s="248"/>
      <c r="G64" s="249"/>
      <c r="H64" s="250"/>
      <c r="I64" s="244"/>
      <c r="K64" s="244"/>
      <c r="M64" s="245" t="s">
        <v>122</v>
      </c>
      <c r="O64" s="234"/>
    </row>
    <row r="65" spans="1:80" x14ac:dyDescent="0.2">
      <c r="A65" s="243"/>
      <c r="B65" s="246"/>
      <c r="C65" s="297" t="s">
        <v>123</v>
      </c>
      <c r="D65" s="298"/>
      <c r="E65" s="247">
        <v>10.25</v>
      </c>
      <c r="F65" s="248"/>
      <c r="G65" s="249"/>
      <c r="H65" s="250"/>
      <c r="I65" s="244"/>
      <c r="K65" s="244"/>
      <c r="M65" s="245" t="s">
        <v>123</v>
      </c>
      <c r="O65" s="234"/>
    </row>
    <row r="66" spans="1:80" ht="45" x14ac:dyDescent="0.2">
      <c r="A66" s="235">
        <v>15</v>
      </c>
      <c r="B66" s="236" t="s">
        <v>183</v>
      </c>
      <c r="C66" s="237" t="s">
        <v>250</v>
      </c>
      <c r="D66" s="238" t="s">
        <v>113</v>
      </c>
      <c r="E66" s="239">
        <v>643.33299999999997</v>
      </c>
      <c r="F66" s="239">
        <v>0</v>
      </c>
      <c r="G66" s="240">
        <f>E66*F66</f>
        <v>0</v>
      </c>
      <c r="H66" s="241">
        <v>1E-3</v>
      </c>
      <c r="I66" s="242">
        <f>E66*H66</f>
        <v>0.64333299999999993</v>
      </c>
      <c r="J66" s="241"/>
      <c r="K66" s="242">
        <f>E66*J66</f>
        <v>0</v>
      </c>
      <c r="O66" s="234">
        <v>2</v>
      </c>
      <c r="AA66" s="213">
        <v>3</v>
      </c>
      <c r="AB66" s="213">
        <v>7</v>
      </c>
      <c r="AC66" s="213">
        <v>19451210</v>
      </c>
      <c r="AZ66" s="213">
        <v>2</v>
      </c>
      <c r="BA66" s="213">
        <f>IF(AZ66=1,G66,0)</f>
        <v>0</v>
      </c>
      <c r="BB66" s="213">
        <f>IF(AZ66=2,G66,0)</f>
        <v>0</v>
      </c>
      <c r="BC66" s="213">
        <f>IF(AZ66=3,G66,0)</f>
        <v>0</v>
      </c>
      <c r="BD66" s="213">
        <f>IF(AZ66=4,G66,0)</f>
        <v>0</v>
      </c>
      <c r="BE66" s="213">
        <f>IF(AZ66=5,G66,0)</f>
        <v>0</v>
      </c>
      <c r="CA66" s="234">
        <v>3</v>
      </c>
      <c r="CB66" s="234">
        <v>7</v>
      </c>
    </row>
    <row r="67" spans="1:80" x14ac:dyDescent="0.2">
      <c r="A67" s="243"/>
      <c r="B67" s="246"/>
      <c r="C67" s="297" t="s">
        <v>126</v>
      </c>
      <c r="D67" s="298"/>
      <c r="E67" s="247">
        <v>217.0855</v>
      </c>
      <c r="F67" s="248"/>
      <c r="G67" s="249"/>
      <c r="H67" s="250"/>
      <c r="I67" s="244"/>
      <c r="K67" s="244"/>
      <c r="M67" s="245" t="s">
        <v>126</v>
      </c>
      <c r="O67" s="234"/>
    </row>
    <row r="68" spans="1:80" x14ac:dyDescent="0.2">
      <c r="A68" s="243"/>
      <c r="B68" s="246"/>
      <c r="C68" s="297" t="s">
        <v>127</v>
      </c>
      <c r="D68" s="298"/>
      <c r="E68" s="247">
        <v>94.391999999999996</v>
      </c>
      <c r="F68" s="248"/>
      <c r="G68" s="249"/>
      <c r="H68" s="250"/>
      <c r="I68" s="244"/>
      <c r="K68" s="244"/>
      <c r="M68" s="245" t="s">
        <v>127</v>
      </c>
      <c r="O68" s="234"/>
    </row>
    <row r="69" spans="1:80" x14ac:dyDescent="0.2">
      <c r="A69" s="243"/>
      <c r="B69" s="246"/>
      <c r="C69" s="297" t="s">
        <v>128</v>
      </c>
      <c r="D69" s="298"/>
      <c r="E69" s="247">
        <v>320.06799999999998</v>
      </c>
      <c r="F69" s="248"/>
      <c r="G69" s="249"/>
      <c r="H69" s="250"/>
      <c r="I69" s="244"/>
      <c r="K69" s="244"/>
      <c r="M69" s="245" t="s">
        <v>128</v>
      </c>
      <c r="O69" s="234"/>
    </row>
    <row r="70" spans="1:80" x14ac:dyDescent="0.2">
      <c r="A70" s="243"/>
      <c r="B70" s="246"/>
      <c r="C70" s="297" t="s">
        <v>129</v>
      </c>
      <c r="D70" s="298"/>
      <c r="E70" s="247">
        <v>11.7875</v>
      </c>
      <c r="F70" s="248"/>
      <c r="G70" s="249"/>
      <c r="H70" s="250"/>
      <c r="I70" s="244"/>
      <c r="K70" s="244"/>
      <c r="M70" s="245" t="s">
        <v>129</v>
      </c>
      <c r="O70" s="234"/>
    </row>
    <row r="71" spans="1:80" x14ac:dyDescent="0.2">
      <c r="A71" s="251"/>
      <c r="B71" s="252" t="s">
        <v>98</v>
      </c>
      <c r="C71" s="253" t="s">
        <v>181</v>
      </c>
      <c r="D71" s="254"/>
      <c r="E71" s="255"/>
      <c r="F71" s="256"/>
      <c r="G71" s="257">
        <f>SUM(G60:G70)</f>
        <v>0</v>
      </c>
      <c r="H71" s="258"/>
      <c r="I71" s="259">
        <f>SUM(I60:I70)</f>
        <v>0.73843439999999994</v>
      </c>
      <c r="J71" s="258"/>
      <c r="K71" s="259">
        <f>SUM(K60:K70)</f>
        <v>0</v>
      </c>
      <c r="O71" s="234">
        <v>4</v>
      </c>
      <c r="BA71" s="260">
        <f>SUM(BA60:BA70)</f>
        <v>0</v>
      </c>
      <c r="BB71" s="260">
        <f>SUM(BB60:BB70)</f>
        <v>0</v>
      </c>
      <c r="BC71" s="260">
        <f>SUM(BC60:BC70)</f>
        <v>0</v>
      </c>
      <c r="BD71" s="260">
        <f>SUM(BD60:BD70)</f>
        <v>0</v>
      </c>
      <c r="BE71" s="260">
        <f>SUM(BE60:BE70)</f>
        <v>0</v>
      </c>
    </row>
    <row r="72" spans="1:80" x14ac:dyDescent="0.2">
      <c r="A72" s="226" t="s">
        <v>97</v>
      </c>
      <c r="B72" s="227" t="s">
        <v>184</v>
      </c>
      <c r="C72" s="228" t="s">
        <v>185</v>
      </c>
      <c r="D72" s="229"/>
      <c r="E72" s="230"/>
      <c r="F72" s="230"/>
      <c r="G72" s="231"/>
      <c r="H72" s="232"/>
      <c r="I72" s="233"/>
      <c r="J72" s="232"/>
      <c r="K72" s="233"/>
      <c r="O72" s="234">
        <v>1</v>
      </c>
    </row>
    <row r="73" spans="1:80" x14ac:dyDescent="0.2">
      <c r="A73" s="235">
        <v>16</v>
      </c>
      <c r="B73" s="236" t="s">
        <v>187</v>
      </c>
      <c r="C73" s="237" t="s">
        <v>188</v>
      </c>
      <c r="D73" s="238" t="s">
        <v>113</v>
      </c>
      <c r="E73" s="239">
        <v>30.75</v>
      </c>
      <c r="F73" s="239">
        <v>0</v>
      </c>
      <c r="G73" s="240">
        <f>E73*F73</f>
        <v>0</v>
      </c>
      <c r="H73" s="241">
        <v>0</v>
      </c>
      <c r="I73" s="242">
        <f>E73*H73</f>
        <v>0</v>
      </c>
      <c r="J73" s="241">
        <v>0</v>
      </c>
      <c r="K73" s="242">
        <f>E73*J73</f>
        <v>0</v>
      </c>
      <c r="O73" s="234">
        <v>2</v>
      </c>
      <c r="AA73" s="213">
        <v>1</v>
      </c>
      <c r="AB73" s="213">
        <v>7</v>
      </c>
      <c r="AC73" s="213">
        <v>7</v>
      </c>
      <c r="AZ73" s="213">
        <v>2</v>
      </c>
      <c r="BA73" s="213">
        <f>IF(AZ73=1,G73,0)</f>
        <v>0</v>
      </c>
      <c r="BB73" s="213">
        <f>IF(AZ73=2,G73,0)</f>
        <v>0</v>
      </c>
      <c r="BC73" s="213">
        <f>IF(AZ73=3,G73,0)</f>
        <v>0</v>
      </c>
      <c r="BD73" s="213">
        <f>IF(AZ73=4,G73,0)</f>
        <v>0</v>
      </c>
      <c r="BE73" s="213">
        <f>IF(AZ73=5,G73,0)</f>
        <v>0</v>
      </c>
      <c r="CA73" s="234">
        <v>1</v>
      </c>
      <c r="CB73" s="234">
        <v>7</v>
      </c>
    </row>
    <row r="74" spans="1:80" x14ac:dyDescent="0.2">
      <c r="A74" s="243"/>
      <c r="B74" s="246"/>
      <c r="C74" s="297" t="s">
        <v>150</v>
      </c>
      <c r="D74" s="298"/>
      <c r="E74" s="247">
        <v>30.75</v>
      </c>
      <c r="F74" s="248"/>
      <c r="G74" s="249"/>
      <c r="H74" s="250"/>
      <c r="I74" s="244"/>
      <c r="K74" s="244"/>
      <c r="M74" s="245" t="s">
        <v>150</v>
      </c>
      <c r="O74" s="234"/>
    </row>
    <row r="75" spans="1:80" x14ac:dyDescent="0.2">
      <c r="A75" s="235">
        <v>17</v>
      </c>
      <c r="B75" s="236" t="s">
        <v>189</v>
      </c>
      <c r="C75" s="237" t="s">
        <v>190</v>
      </c>
      <c r="D75" s="238" t="s">
        <v>113</v>
      </c>
      <c r="E75" s="239">
        <v>30.75</v>
      </c>
      <c r="F75" s="239">
        <v>0</v>
      </c>
      <c r="G75" s="240">
        <f>E75*F75</f>
        <v>0</v>
      </c>
      <c r="H75" s="241">
        <v>6.0679999999999998E-2</v>
      </c>
      <c r="I75" s="242">
        <f>E75*H75</f>
        <v>1.86591</v>
      </c>
      <c r="J75" s="241">
        <v>0</v>
      </c>
      <c r="K75" s="242">
        <f>E75*J75</f>
        <v>0</v>
      </c>
      <c r="O75" s="234">
        <v>2</v>
      </c>
      <c r="AA75" s="213">
        <v>1</v>
      </c>
      <c r="AB75" s="213">
        <v>7</v>
      </c>
      <c r="AC75" s="213">
        <v>7</v>
      </c>
      <c r="AZ75" s="213">
        <v>2</v>
      </c>
      <c r="BA75" s="213">
        <f>IF(AZ75=1,G75,0)</f>
        <v>0</v>
      </c>
      <c r="BB75" s="213">
        <f>IF(AZ75=2,G75,0)</f>
        <v>0</v>
      </c>
      <c r="BC75" s="213">
        <f>IF(AZ75=3,G75,0)</f>
        <v>0</v>
      </c>
      <c r="BD75" s="213">
        <f>IF(AZ75=4,G75,0)</f>
        <v>0</v>
      </c>
      <c r="BE75" s="213">
        <f>IF(AZ75=5,G75,0)</f>
        <v>0</v>
      </c>
      <c r="CA75" s="234">
        <v>1</v>
      </c>
      <c r="CB75" s="234">
        <v>7</v>
      </c>
    </row>
    <row r="76" spans="1:80" x14ac:dyDescent="0.2">
      <c r="A76" s="243"/>
      <c r="B76" s="246"/>
      <c r="C76" s="297" t="s">
        <v>150</v>
      </c>
      <c r="D76" s="298"/>
      <c r="E76" s="247">
        <v>30.75</v>
      </c>
      <c r="F76" s="248"/>
      <c r="G76" s="249"/>
      <c r="H76" s="250"/>
      <c r="I76" s="244"/>
      <c r="K76" s="244"/>
      <c r="M76" s="245" t="s">
        <v>150</v>
      </c>
      <c r="O76" s="234"/>
    </row>
    <row r="77" spans="1:80" x14ac:dyDescent="0.2">
      <c r="A77" s="235">
        <v>18</v>
      </c>
      <c r="B77" s="236" t="s">
        <v>191</v>
      </c>
      <c r="C77" s="237" t="s">
        <v>192</v>
      </c>
      <c r="D77" s="238" t="s">
        <v>147</v>
      </c>
      <c r="E77" s="239">
        <v>43.4</v>
      </c>
      <c r="F77" s="239">
        <v>0</v>
      </c>
      <c r="G77" s="240">
        <f>E77*F77</f>
        <v>0</v>
      </c>
      <c r="H77" s="241">
        <v>0</v>
      </c>
      <c r="I77" s="242">
        <f>E77*H77</f>
        <v>0</v>
      </c>
      <c r="J77" s="241">
        <v>0</v>
      </c>
      <c r="K77" s="242">
        <f>E77*J77</f>
        <v>0</v>
      </c>
      <c r="O77" s="234">
        <v>2</v>
      </c>
      <c r="AA77" s="213">
        <v>1</v>
      </c>
      <c r="AB77" s="213">
        <v>7</v>
      </c>
      <c r="AC77" s="213">
        <v>7</v>
      </c>
      <c r="AZ77" s="213">
        <v>2</v>
      </c>
      <c r="BA77" s="213">
        <f>IF(AZ77=1,G77,0)</f>
        <v>0</v>
      </c>
      <c r="BB77" s="213">
        <f>IF(AZ77=2,G77,0)</f>
        <v>0</v>
      </c>
      <c r="BC77" s="213">
        <f>IF(AZ77=3,G77,0)</f>
        <v>0</v>
      </c>
      <c r="BD77" s="213">
        <f>IF(AZ77=4,G77,0)</f>
        <v>0</v>
      </c>
      <c r="BE77" s="213">
        <f>IF(AZ77=5,G77,0)</f>
        <v>0</v>
      </c>
      <c r="CA77" s="234">
        <v>1</v>
      </c>
      <c r="CB77" s="234">
        <v>7</v>
      </c>
    </row>
    <row r="78" spans="1:80" x14ac:dyDescent="0.2">
      <c r="A78" s="243"/>
      <c r="B78" s="246"/>
      <c r="C78" s="297" t="s">
        <v>193</v>
      </c>
      <c r="D78" s="298"/>
      <c r="E78" s="247">
        <v>43.4</v>
      </c>
      <c r="F78" s="248"/>
      <c r="G78" s="249"/>
      <c r="H78" s="250"/>
      <c r="I78" s="244"/>
      <c r="K78" s="244"/>
      <c r="M78" s="245" t="s">
        <v>193</v>
      </c>
      <c r="O78" s="234"/>
    </row>
    <row r="79" spans="1:80" x14ac:dyDescent="0.2">
      <c r="A79" s="235">
        <v>19</v>
      </c>
      <c r="B79" s="236" t="s">
        <v>194</v>
      </c>
      <c r="C79" s="237" t="s">
        <v>195</v>
      </c>
      <c r="D79" s="238" t="s">
        <v>113</v>
      </c>
      <c r="E79" s="239">
        <v>30.75</v>
      </c>
      <c r="F79" s="239">
        <v>0</v>
      </c>
      <c r="G79" s="240">
        <f>E79*F79</f>
        <v>0</v>
      </c>
      <c r="H79" s="241">
        <v>1.1999999999999999E-3</v>
      </c>
      <c r="I79" s="242">
        <f>E79*H79</f>
        <v>3.6899999999999995E-2</v>
      </c>
      <c r="J79" s="241">
        <v>0</v>
      </c>
      <c r="K79" s="242">
        <f>E79*J79</f>
        <v>0</v>
      </c>
      <c r="O79" s="234">
        <v>2</v>
      </c>
      <c r="AA79" s="213">
        <v>1</v>
      </c>
      <c r="AB79" s="213">
        <v>7</v>
      </c>
      <c r="AC79" s="213">
        <v>7</v>
      </c>
      <c r="AZ79" s="213">
        <v>2</v>
      </c>
      <c r="BA79" s="213">
        <f>IF(AZ79=1,G79,0)</f>
        <v>0</v>
      </c>
      <c r="BB79" s="213">
        <f>IF(AZ79=2,G79,0)</f>
        <v>0</v>
      </c>
      <c r="BC79" s="213">
        <f>IF(AZ79=3,G79,0)</f>
        <v>0</v>
      </c>
      <c r="BD79" s="213">
        <f>IF(AZ79=4,G79,0)</f>
        <v>0</v>
      </c>
      <c r="BE79" s="213">
        <f>IF(AZ79=5,G79,0)</f>
        <v>0</v>
      </c>
      <c r="CA79" s="234">
        <v>1</v>
      </c>
      <c r="CB79" s="234">
        <v>7</v>
      </c>
    </row>
    <row r="80" spans="1:80" x14ac:dyDescent="0.2">
      <c r="A80" s="243"/>
      <c r="B80" s="246"/>
      <c r="C80" s="297" t="s">
        <v>150</v>
      </c>
      <c r="D80" s="298"/>
      <c r="E80" s="247">
        <v>30.75</v>
      </c>
      <c r="F80" s="248"/>
      <c r="G80" s="249"/>
      <c r="H80" s="250"/>
      <c r="I80" s="244"/>
      <c r="K80" s="244"/>
      <c r="M80" s="245" t="s">
        <v>150</v>
      </c>
      <c r="O80" s="234"/>
    </row>
    <row r="81" spans="1:80" x14ac:dyDescent="0.2">
      <c r="A81" s="251"/>
      <c r="B81" s="252" t="s">
        <v>98</v>
      </c>
      <c r="C81" s="253" t="s">
        <v>186</v>
      </c>
      <c r="D81" s="254"/>
      <c r="E81" s="255"/>
      <c r="F81" s="256"/>
      <c r="G81" s="257">
        <f>SUM(G72:G80)</f>
        <v>0</v>
      </c>
      <c r="H81" s="258"/>
      <c r="I81" s="259">
        <f>SUM(I72:I80)</f>
        <v>1.9028099999999999</v>
      </c>
      <c r="J81" s="258"/>
      <c r="K81" s="259">
        <f>SUM(K72:K80)</f>
        <v>0</v>
      </c>
      <c r="O81" s="234">
        <v>4</v>
      </c>
      <c r="BA81" s="260">
        <f>SUM(BA72:BA80)</f>
        <v>0</v>
      </c>
      <c r="BB81" s="260">
        <f>SUM(BB72:BB80)</f>
        <v>0</v>
      </c>
      <c r="BC81" s="260">
        <f>SUM(BC72:BC80)</f>
        <v>0</v>
      </c>
      <c r="BD81" s="260">
        <f>SUM(BD72:BD80)</f>
        <v>0</v>
      </c>
      <c r="BE81" s="260">
        <f>SUM(BE72:BE80)</f>
        <v>0</v>
      </c>
    </row>
    <row r="82" spans="1:80" x14ac:dyDescent="0.2">
      <c r="A82" s="226" t="s">
        <v>97</v>
      </c>
      <c r="B82" s="227" t="s">
        <v>196</v>
      </c>
      <c r="C82" s="228" t="s">
        <v>197</v>
      </c>
      <c r="D82" s="229"/>
      <c r="E82" s="230"/>
      <c r="F82" s="230"/>
      <c r="G82" s="231"/>
      <c r="H82" s="232"/>
      <c r="I82" s="233"/>
      <c r="J82" s="232"/>
      <c r="K82" s="233"/>
      <c r="O82" s="234">
        <v>1</v>
      </c>
    </row>
    <row r="83" spans="1:80" x14ac:dyDescent="0.2">
      <c r="A83" s="235">
        <v>20</v>
      </c>
      <c r="B83" s="236" t="s">
        <v>54</v>
      </c>
      <c r="C83" s="237" t="s">
        <v>199</v>
      </c>
      <c r="D83" s="238" t="s">
        <v>167</v>
      </c>
      <c r="E83" s="239">
        <v>1</v>
      </c>
      <c r="F83" s="239">
        <v>0</v>
      </c>
      <c r="G83" s="240">
        <f>E83*F83</f>
        <v>0</v>
      </c>
      <c r="H83" s="241">
        <v>0</v>
      </c>
      <c r="I83" s="242">
        <f>E83*H83</f>
        <v>0</v>
      </c>
      <c r="J83" s="241"/>
      <c r="K83" s="242">
        <f>E83*J83</f>
        <v>0</v>
      </c>
      <c r="O83" s="234">
        <v>2</v>
      </c>
      <c r="AA83" s="213">
        <v>12</v>
      </c>
      <c r="AB83" s="213">
        <v>0</v>
      </c>
      <c r="AC83" s="213">
        <v>21</v>
      </c>
      <c r="AZ83" s="213">
        <v>2</v>
      </c>
      <c r="BA83" s="213">
        <f>IF(AZ83=1,G83,0)</f>
        <v>0</v>
      </c>
      <c r="BB83" s="213">
        <f>IF(AZ83=2,G83,0)</f>
        <v>0</v>
      </c>
      <c r="BC83" s="213">
        <f>IF(AZ83=3,G83,0)</f>
        <v>0</v>
      </c>
      <c r="BD83" s="213">
        <f>IF(AZ83=4,G83,0)</f>
        <v>0</v>
      </c>
      <c r="BE83" s="213">
        <f>IF(AZ83=5,G83,0)</f>
        <v>0</v>
      </c>
      <c r="CA83" s="234">
        <v>12</v>
      </c>
      <c r="CB83" s="234">
        <v>0</v>
      </c>
    </row>
    <row r="84" spans="1:80" x14ac:dyDescent="0.2">
      <c r="A84" s="251"/>
      <c r="B84" s="252" t="s">
        <v>98</v>
      </c>
      <c r="C84" s="253" t="s">
        <v>198</v>
      </c>
      <c r="D84" s="254"/>
      <c r="E84" s="255"/>
      <c r="F84" s="256"/>
      <c r="G84" s="257">
        <f>SUM(G82:G83)</f>
        <v>0</v>
      </c>
      <c r="H84" s="258"/>
      <c r="I84" s="259">
        <f>SUM(I82:I83)</f>
        <v>0</v>
      </c>
      <c r="J84" s="258"/>
      <c r="K84" s="259">
        <f>SUM(K82:K83)</f>
        <v>0</v>
      </c>
      <c r="O84" s="234">
        <v>4</v>
      </c>
      <c r="BA84" s="260">
        <f>SUM(BA82:BA83)</f>
        <v>0</v>
      </c>
      <c r="BB84" s="260">
        <f>SUM(BB82:BB83)</f>
        <v>0</v>
      </c>
      <c r="BC84" s="260">
        <f>SUM(BC82:BC83)</f>
        <v>0</v>
      </c>
      <c r="BD84" s="260">
        <f>SUM(BD82:BD83)</f>
        <v>0</v>
      </c>
      <c r="BE84" s="260">
        <f>SUM(BE82:BE83)</f>
        <v>0</v>
      </c>
    </row>
    <row r="85" spans="1:80" x14ac:dyDescent="0.2">
      <c r="A85" s="226" t="s">
        <v>97</v>
      </c>
      <c r="B85" s="227" t="s">
        <v>200</v>
      </c>
      <c r="C85" s="228" t="s">
        <v>201</v>
      </c>
      <c r="D85" s="229"/>
      <c r="E85" s="230"/>
      <c r="F85" s="230"/>
      <c r="G85" s="231"/>
      <c r="H85" s="232"/>
      <c r="I85" s="233"/>
      <c r="J85" s="232"/>
      <c r="K85" s="233"/>
      <c r="O85" s="234">
        <v>1</v>
      </c>
    </row>
    <row r="86" spans="1:80" x14ac:dyDescent="0.2">
      <c r="A86" s="235">
        <v>21</v>
      </c>
      <c r="B86" s="236" t="s">
        <v>203</v>
      </c>
      <c r="C86" s="237" t="s">
        <v>204</v>
      </c>
      <c r="D86" s="238" t="s">
        <v>178</v>
      </c>
      <c r="E86" s="239">
        <v>28.416080000000001</v>
      </c>
      <c r="F86" s="239">
        <v>0</v>
      </c>
      <c r="G86" s="240">
        <f>E86*F86</f>
        <v>0</v>
      </c>
      <c r="H86" s="241">
        <v>0</v>
      </c>
      <c r="I86" s="242">
        <f>E86*H86</f>
        <v>0</v>
      </c>
      <c r="J86" s="241"/>
      <c r="K86" s="242">
        <f>E86*J86</f>
        <v>0</v>
      </c>
      <c r="O86" s="234">
        <v>2</v>
      </c>
      <c r="AA86" s="213">
        <v>8</v>
      </c>
      <c r="AB86" s="213">
        <v>0</v>
      </c>
      <c r="AC86" s="213">
        <v>3</v>
      </c>
      <c r="AZ86" s="213">
        <v>1</v>
      </c>
      <c r="BA86" s="213">
        <f>IF(AZ86=1,G86,0)</f>
        <v>0</v>
      </c>
      <c r="BB86" s="213">
        <f>IF(AZ86=2,G86,0)</f>
        <v>0</v>
      </c>
      <c r="BC86" s="213">
        <f>IF(AZ86=3,G86,0)</f>
        <v>0</v>
      </c>
      <c r="BD86" s="213">
        <f>IF(AZ86=4,G86,0)</f>
        <v>0</v>
      </c>
      <c r="BE86" s="213">
        <f>IF(AZ86=5,G86,0)</f>
        <v>0</v>
      </c>
      <c r="CA86" s="234">
        <v>8</v>
      </c>
      <c r="CB86" s="234">
        <v>0</v>
      </c>
    </row>
    <row r="87" spans="1:80" x14ac:dyDescent="0.2">
      <c r="A87" s="235">
        <v>22</v>
      </c>
      <c r="B87" s="236" t="s">
        <v>205</v>
      </c>
      <c r="C87" s="237" t="s">
        <v>206</v>
      </c>
      <c r="D87" s="238" t="s">
        <v>178</v>
      </c>
      <c r="E87" s="239">
        <v>852.48239999999998</v>
      </c>
      <c r="F87" s="239">
        <v>0</v>
      </c>
      <c r="G87" s="240">
        <f>E87*F87</f>
        <v>0</v>
      </c>
      <c r="H87" s="241">
        <v>0</v>
      </c>
      <c r="I87" s="242">
        <f>E87*H87</f>
        <v>0</v>
      </c>
      <c r="J87" s="241"/>
      <c r="K87" s="242">
        <f>E87*J87</f>
        <v>0</v>
      </c>
      <c r="O87" s="234">
        <v>2</v>
      </c>
      <c r="AA87" s="213">
        <v>8</v>
      </c>
      <c r="AB87" s="213">
        <v>0</v>
      </c>
      <c r="AC87" s="213">
        <v>3</v>
      </c>
      <c r="AZ87" s="213">
        <v>1</v>
      </c>
      <c r="BA87" s="213">
        <f>IF(AZ87=1,G87,0)</f>
        <v>0</v>
      </c>
      <c r="BB87" s="213">
        <f>IF(AZ87=2,G87,0)</f>
        <v>0</v>
      </c>
      <c r="BC87" s="213">
        <f>IF(AZ87=3,G87,0)</f>
        <v>0</v>
      </c>
      <c r="BD87" s="213">
        <f>IF(AZ87=4,G87,0)</f>
        <v>0</v>
      </c>
      <c r="BE87" s="213">
        <f>IF(AZ87=5,G87,0)</f>
        <v>0</v>
      </c>
      <c r="CA87" s="234">
        <v>8</v>
      </c>
      <c r="CB87" s="234">
        <v>0</v>
      </c>
    </row>
    <row r="88" spans="1:80" x14ac:dyDescent="0.2">
      <c r="A88" s="235">
        <v>23</v>
      </c>
      <c r="B88" s="236" t="s">
        <v>207</v>
      </c>
      <c r="C88" s="237" t="s">
        <v>208</v>
      </c>
      <c r="D88" s="238" t="s">
        <v>178</v>
      </c>
      <c r="E88" s="239">
        <v>28.416080000000001</v>
      </c>
      <c r="F88" s="239">
        <v>0</v>
      </c>
      <c r="G88" s="240">
        <f>E88*F88</f>
        <v>0</v>
      </c>
      <c r="H88" s="241">
        <v>0</v>
      </c>
      <c r="I88" s="242">
        <f>E88*H88</f>
        <v>0</v>
      </c>
      <c r="J88" s="241"/>
      <c r="K88" s="242">
        <f>E88*J88</f>
        <v>0</v>
      </c>
      <c r="O88" s="234">
        <v>2</v>
      </c>
      <c r="AA88" s="213">
        <v>8</v>
      </c>
      <c r="AB88" s="213">
        <v>0</v>
      </c>
      <c r="AC88" s="213">
        <v>3</v>
      </c>
      <c r="AZ88" s="213">
        <v>1</v>
      </c>
      <c r="BA88" s="213">
        <f>IF(AZ88=1,G88,0)</f>
        <v>0</v>
      </c>
      <c r="BB88" s="213">
        <f>IF(AZ88=2,G88,0)</f>
        <v>0</v>
      </c>
      <c r="BC88" s="213">
        <f>IF(AZ88=3,G88,0)</f>
        <v>0</v>
      </c>
      <c r="BD88" s="213">
        <f>IF(AZ88=4,G88,0)</f>
        <v>0</v>
      </c>
      <c r="BE88" s="213">
        <f>IF(AZ88=5,G88,0)</f>
        <v>0</v>
      </c>
      <c r="CA88" s="234">
        <v>8</v>
      </c>
      <c r="CB88" s="234">
        <v>0</v>
      </c>
    </row>
    <row r="89" spans="1:80" x14ac:dyDescent="0.2">
      <c r="A89" s="235">
        <v>24</v>
      </c>
      <c r="B89" s="236" t="s">
        <v>209</v>
      </c>
      <c r="C89" s="237" t="s">
        <v>210</v>
      </c>
      <c r="D89" s="238" t="s">
        <v>178</v>
      </c>
      <c r="E89" s="239">
        <v>28.416080000000001</v>
      </c>
      <c r="F89" s="239">
        <v>0</v>
      </c>
      <c r="G89" s="240">
        <f>E89*F89</f>
        <v>0</v>
      </c>
      <c r="H89" s="241">
        <v>0</v>
      </c>
      <c r="I89" s="242">
        <f>E89*H89</f>
        <v>0</v>
      </c>
      <c r="J89" s="241"/>
      <c r="K89" s="242">
        <f>E89*J89</f>
        <v>0</v>
      </c>
      <c r="O89" s="234">
        <v>2</v>
      </c>
      <c r="AA89" s="213">
        <v>8</v>
      </c>
      <c r="AB89" s="213">
        <v>0</v>
      </c>
      <c r="AC89" s="213">
        <v>3</v>
      </c>
      <c r="AZ89" s="213">
        <v>1</v>
      </c>
      <c r="BA89" s="213">
        <f>IF(AZ89=1,G89,0)</f>
        <v>0</v>
      </c>
      <c r="BB89" s="213">
        <f>IF(AZ89=2,G89,0)</f>
        <v>0</v>
      </c>
      <c r="BC89" s="213">
        <f>IF(AZ89=3,G89,0)</f>
        <v>0</v>
      </c>
      <c r="BD89" s="213">
        <f>IF(AZ89=4,G89,0)</f>
        <v>0</v>
      </c>
      <c r="BE89" s="213">
        <f>IF(AZ89=5,G89,0)</f>
        <v>0</v>
      </c>
      <c r="CA89" s="234">
        <v>8</v>
      </c>
      <c r="CB89" s="234">
        <v>0</v>
      </c>
    </row>
    <row r="90" spans="1:80" x14ac:dyDescent="0.2">
      <c r="A90" s="235">
        <v>25</v>
      </c>
      <c r="B90" s="236" t="s">
        <v>211</v>
      </c>
      <c r="C90" s="237" t="s">
        <v>212</v>
      </c>
      <c r="D90" s="238" t="s">
        <v>178</v>
      </c>
      <c r="E90" s="239">
        <v>28.416080000000001</v>
      </c>
      <c r="F90" s="239">
        <v>0</v>
      </c>
      <c r="G90" s="240">
        <f>E90*F90</f>
        <v>0</v>
      </c>
      <c r="H90" s="241">
        <v>0</v>
      </c>
      <c r="I90" s="242">
        <f>E90*H90</f>
        <v>0</v>
      </c>
      <c r="J90" s="241"/>
      <c r="K90" s="242">
        <f>E90*J90</f>
        <v>0</v>
      </c>
      <c r="O90" s="234">
        <v>2</v>
      </c>
      <c r="AA90" s="213">
        <v>8</v>
      </c>
      <c r="AB90" s="213">
        <v>0</v>
      </c>
      <c r="AC90" s="213">
        <v>3</v>
      </c>
      <c r="AZ90" s="213">
        <v>1</v>
      </c>
      <c r="BA90" s="213">
        <f>IF(AZ90=1,G90,0)</f>
        <v>0</v>
      </c>
      <c r="BB90" s="213">
        <f>IF(AZ90=2,G90,0)</f>
        <v>0</v>
      </c>
      <c r="BC90" s="213">
        <f>IF(AZ90=3,G90,0)</f>
        <v>0</v>
      </c>
      <c r="BD90" s="213">
        <f>IF(AZ90=4,G90,0)</f>
        <v>0</v>
      </c>
      <c r="BE90" s="213">
        <f>IF(AZ90=5,G90,0)</f>
        <v>0</v>
      </c>
      <c r="CA90" s="234">
        <v>8</v>
      </c>
      <c r="CB90" s="234">
        <v>0</v>
      </c>
    </row>
    <row r="91" spans="1:80" x14ac:dyDescent="0.2">
      <c r="A91" s="251"/>
      <c r="B91" s="252" t="s">
        <v>98</v>
      </c>
      <c r="C91" s="253" t="s">
        <v>202</v>
      </c>
      <c r="D91" s="254"/>
      <c r="E91" s="255"/>
      <c r="F91" s="256"/>
      <c r="G91" s="257">
        <f>SUM(G85:G90)</f>
        <v>0</v>
      </c>
      <c r="H91" s="258"/>
      <c r="I91" s="259">
        <f>SUM(I85:I90)</f>
        <v>0</v>
      </c>
      <c r="J91" s="258"/>
      <c r="K91" s="259">
        <f>SUM(K85:K90)</f>
        <v>0</v>
      </c>
      <c r="O91" s="234">
        <v>4</v>
      </c>
      <c r="BA91" s="260">
        <f>SUM(BA85:BA90)</f>
        <v>0</v>
      </c>
      <c r="BB91" s="260">
        <f>SUM(BB85:BB90)</f>
        <v>0</v>
      </c>
      <c r="BC91" s="260">
        <f>SUM(BC85:BC90)</f>
        <v>0</v>
      </c>
      <c r="BD91" s="260">
        <f>SUM(BD85:BD90)</f>
        <v>0</v>
      </c>
      <c r="BE91" s="260">
        <f>SUM(BE85:BE90)</f>
        <v>0</v>
      </c>
    </row>
    <row r="92" spans="1:80" x14ac:dyDescent="0.2">
      <c r="E92" s="213"/>
    </row>
    <row r="93" spans="1:80" x14ac:dyDescent="0.2">
      <c r="E93" s="213"/>
    </row>
    <row r="94" spans="1:80" x14ac:dyDescent="0.2">
      <c r="E94" s="213"/>
    </row>
    <row r="95" spans="1:80" x14ac:dyDescent="0.2">
      <c r="E95" s="213"/>
    </row>
    <row r="96" spans="1:80" x14ac:dyDescent="0.2">
      <c r="E96" s="213"/>
    </row>
    <row r="97" spans="5:5" x14ac:dyDescent="0.2">
      <c r="E97" s="213"/>
    </row>
    <row r="98" spans="5:5" x14ac:dyDescent="0.2">
      <c r="E98" s="213"/>
    </row>
    <row r="99" spans="5:5" x14ac:dyDescent="0.2">
      <c r="E99" s="213"/>
    </row>
    <row r="100" spans="5:5" x14ac:dyDescent="0.2">
      <c r="E100" s="213"/>
    </row>
    <row r="101" spans="5:5" x14ac:dyDescent="0.2">
      <c r="E101" s="213"/>
    </row>
    <row r="102" spans="5:5" x14ac:dyDescent="0.2">
      <c r="E102" s="213"/>
    </row>
    <row r="103" spans="5:5" x14ac:dyDescent="0.2">
      <c r="E103" s="213"/>
    </row>
    <row r="104" spans="5:5" x14ac:dyDescent="0.2">
      <c r="E104" s="213"/>
    </row>
    <row r="105" spans="5:5" x14ac:dyDescent="0.2">
      <c r="E105" s="213"/>
    </row>
    <row r="106" spans="5:5" x14ac:dyDescent="0.2">
      <c r="E106" s="213"/>
    </row>
    <row r="107" spans="5:5" x14ac:dyDescent="0.2">
      <c r="E107" s="213"/>
    </row>
    <row r="108" spans="5:5" x14ac:dyDescent="0.2">
      <c r="E108" s="213"/>
    </row>
    <row r="109" spans="5:5" x14ac:dyDescent="0.2">
      <c r="E109" s="213"/>
    </row>
    <row r="110" spans="5:5" x14ac:dyDescent="0.2">
      <c r="E110" s="213"/>
    </row>
    <row r="111" spans="5:5" x14ac:dyDescent="0.2">
      <c r="E111" s="213"/>
    </row>
    <row r="112" spans="5:5" x14ac:dyDescent="0.2">
      <c r="E112" s="213"/>
    </row>
    <row r="113" spans="5:5" x14ac:dyDescent="0.2">
      <c r="E113" s="213"/>
    </row>
    <row r="114" spans="5:5" x14ac:dyDescent="0.2">
      <c r="E114" s="213"/>
    </row>
    <row r="115" spans="5:5" x14ac:dyDescent="0.2">
      <c r="E115" s="213"/>
    </row>
    <row r="116" spans="5:5" x14ac:dyDescent="0.2">
      <c r="E116" s="213"/>
    </row>
    <row r="117" spans="5:5" x14ac:dyDescent="0.2">
      <c r="E117" s="213"/>
    </row>
    <row r="118" spans="5:5" x14ac:dyDescent="0.2">
      <c r="E118" s="213"/>
    </row>
    <row r="119" spans="5:5" x14ac:dyDescent="0.2">
      <c r="E119" s="213"/>
    </row>
    <row r="120" spans="5:5" x14ac:dyDescent="0.2">
      <c r="E120" s="213"/>
    </row>
    <row r="121" spans="5:5" x14ac:dyDescent="0.2">
      <c r="E121" s="213"/>
    </row>
    <row r="122" spans="5:5" x14ac:dyDescent="0.2">
      <c r="E122" s="213"/>
    </row>
    <row r="123" spans="5:5" x14ac:dyDescent="0.2">
      <c r="E123" s="213"/>
    </row>
    <row r="124" spans="5:5" x14ac:dyDescent="0.2">
      <c r="E124" s="213"/>
    </row>
    <row r="125" spans="5:5" x14ac:dyDescent="0.2">
      <c r="E125" s="213"/>
    </row>
    <row r="126" spans="5:5" x14ac:dyDescent="0.2">
      <c r="E126" s="213"/>
    </row>
    <row r="127" spans="5:5" x14ac:dyDescent="0.2">
      <c r="E127" s="213"/>
    </row>
    <row r="128" spans="5:5" x14ac:dyDescent="0.2">
      <c r="E128" s="213"/>
    </row>
    <row r="129" spans="5:5" x14ac:dyDescent="0.2">
      <c r="E129" s="213"/>
    </row>
    <row r="130" spans="5:5" x14ac:dyDescent="0.2">
      <c r="E130" s="213"/>
    </row>
    <row r="131" spans="5:5" x14ac:dyDescent="0.2">
      <c r="E131" s="213"/>
    </row>
    <row r="132" spans="5:5" x14ac:dyDescent="0.2">
      <c r="E132" s="213"/>
    </row>
    <row r="133" spans="5:5" x14ac:dyDescent="0.2">
      <c r="E133" s="213"/>
    </row>
    <row r="134" spans="5:5" x14ac:dyDescent="0.2">
      <c r="E134" s="213"/>
    </row>
    <row r="135" spans="5:5" x14ac:dyDescent="0.2">
      <c r="E135" s="213"/>
    </row>
    <row r="136" spans="5:5" x14ac:dyDescent="0.2">
      <c r="E136" s="213"/>
    </row>
    <row r="137" spans="5:5" x14ac:dyDescent="0.2">
      <c r="E137" s="213"/>
    </row>
    <row r="138" spans="5:5" x14ac:dyDescent="0.2">
      <c r="E138" s="213"/>
    </row>
    <row r="139" spans="5:5" x14ac:dyDescent="0.2">
      <c r="E139" s="213"/>
    </row>
    <row r="140" spans="5:5" x14ac:dyDescent="0.2">
      <c r="E140" s="213"/>
    </row>
    <row r="141" spans="5:5" x14ac:dyDescent="0.2">
      <c r="E141" s="213"/>
    </row>
    <row r="142" spans="5:5" x14ac:dyDescent="0.2">
      <c r="E142" s="213"/>
    </row>
    <row r="143" spans="5:5" x14ac:dyDescent="0.2">
      <c r="E143" s="213"/>
    </row>
    <row r="144" spans="5:5" x14ac:dyDescent="0.2">
      <c r="E144" s="213"/>
    </row>
    <row r="145" spans="1:7" x14ac:dyDescent="0.2">
      <c r="E145" s="213"/>
    </row>
    <row r="146" spans="1:7" x14ac:dyDescent="0.2">
      <c r="E146" s="213"/>
    </row>
    <row r="147" spans="1:7" x14ac:dyDescent="0.2">
      <c r="E147" s="213"/>
    </row>
    <row r="148" spans="1:7" x14ac:dyDescent="0.2">
      <c r="E148" s="213"/>
    </row>
    <row r="149" spans="1:7" x14ac:dyDescent="0.2">
      <c r="E149" s="213"/>
    </row>
    <row r="150" spans="1:7" x14ac:dyDescent="0.2">
      <c r="A150" s="261"/>
      <c r="B150" s="261"/>
    </row>
    <row r="151" spans="1:7" x14ac:dyDescent="0.2">
      <c r="C151" s="262"/>
      <c r="D151" s="262"/>
      <c r="E151" s="263"/>
      <c r="F151" s="262"/>
      <c r="G151" s="264"/>
    </row>
    <row r="152" spans="1:7" x14ac:dyDescent="0.2">
      <c r="A152" s="261"/>
      <c r="B152" s="261"/>
    </row>
  </sheetData>
  <mergeCells count="40">
    <mergeCell ref="C80:D80"/>
    <mergeCell ref="C62:D62"/>
    <mergeCell ref="C63:D63"/>
    <mergeCell ref="C64:D64"/>
    <mergeCell ref="C65:D65"/>
    <mergeCell ref="C67:D67"/>
    <mergeCell ref="C68:D68"/>
    <mergeCell ref="C69:D69"/>
    <mergeCell ref="C70:D70"/>
    <mergeCell ref="C74:D74"/>
    <mergeCell ref="C76:D76"/>
    <mergeCell ref="C78:D78"/>
    <mergeCell ref="C52:D52"/>
    <mergeCell ref="C53:D53"/>
    <mergeCell ref="C54:D54"/>
    <mergeCell ref="C55:D55"/>
    <mergeCell ref="C35:D35"/>
    <mergeCell ref="C37:D37"/>
    <mergeCell ref="C38:D38"/>
    <mergeCell ref="C40:D40"/>
    <mergeCell ref="C41:D41"/>
    <mergeCell ref="C42:D42"/>
    <mergeCell ref="C25:D25"/>
    <mergeCell ref="C27:D27"/>
    <mergeCell ref="C28:D28"/>
    <mergeCell ref="C29:D29"/>
    <mergeCell ref="C30:D30"/>
    <mergeCell ref="C19:D19"/>
    <mergeCell ref="C20:D20"/>
    <mergeCell ref="C21:D21"/>
    <mergeCell ref="A1:G1"/>
    <mergeCell ref="A3:B3"/>
    <mergeCell ref="A4:B4"/>
    <mergeCell ref="E4:G4"/>
    <mergeCell ref="C9:D9"/>
    <mergeCell ref="C13:D13"/>
    <mergeCell ref="C14:D14"/>
    <mergeCell ref="C15:D15"/>
    <mergeCell ref="C16:D16"/>
    <mergeCell ref="C18:D1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22"/>
  <dimension ref="A1:BE51"/>
  <sheetViews>
    <sheetView workbookViewId="0">
      <selection activeCell="D5" sqref="D5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0" t="s">
        <v>99</v>
      </c>
      <c r="B1" s="91"/>
      <c r="C1" s="91"/>
      <c r="D1" s="91"/>
      <c r="E1" s="91"/>
      <c r="F1" s="91"/>
      <c r="G1" s="91"/>
    </row>
    <row r="2" spans="1:57" ht="12.75" customHeight="1" x14ac:dyDescent="0.2">
      <c r="A2" s="92" t="s">
        <v>32</v>
      </c>
      <c r="B2" s="93"/>
      <c r="C2" s="94" t="s">
        <v>223</v>
      </c>
      <c r="D2" s="94" t="s">
        <v>226</v>
      </c>
      <c r="E2" s="93"/>
      <c r="F2" s="95" t="s">
        <v>33</v>
      </c>
      <c r="G2" s="96"/>
    </row>
    <row r="3" spans="1:57" ht="3" hidden="1" customHeight="1" x14ac:dyDescent="0.2">
      <c r="A3" s="97"/>
      <c r="B3" s="98"/>
      <c r="C3" s="99"/>
      <c r="D3" s="99"/>
      <c r="E3" s="98"/>
      <c r="F3" s="100"/>
      <c r="G3" s="101"/>
    </row>
    <row r="4" spans="1:57" ht="12" customHeight="1" x14ac:dyDescent="0.2">
      <c r="A4" s="102" t="s">
        <v>34</v>
      </c>
      <c r="B4" s="98"/>
      <c r="C4" s="99"/>
      <c r="D4" s="99"/>
      <c r="E4" s="98"/>
      <c r="F4" s="100" t="s">
        <v>35</v>
      </c>
      <c r="G4" s="103"/>
    </row>
    <row r="5" spans="1:57" ht="12.95" customHeight="1" x14ac:dyDescent="0.2">
      <c r="A5" s="104" t="s">
        <v>223</v>
      </c>
      <c r="B5" s="105"/>
      <c r="C5" s="106" t="s">
        <v>224</v>
      </c>
      <c r="D5" s="21"/>
      <c r="E5" s="107"/>
      <c r="F5" s="100" t="s">
        <v>36</v>
      </c>
      <c r="G5" s="101"/>
    </row>
    <row r="6" spans="1:57" ht="12.95" customHeight="1" x14ac:dyDescent="0.2">
      <c r="A6" s="102" t="s">
        <v>37</v>
      </c>
      <c r="B6" s="98"/>
      <c r="C6" s="99"/>
      <c r="D6" s="99"/>
      <c r="E6" s="98"/>
      <c r="F6" s="100" t="s">
        <v>38</v>
      </c>
      <c r="G6" s="108"/>
    </row>
    <row r="7" spans="1:57" ht="12.95" customHeight="1" x14ac:dyDescent="0.2">
      <c r="A7" s="109" t="s">
        <v>101</v>
      </c>
      <c r="B7" s="110"/>
      <c r="C7" s="111" t="s">
        <v>102</v>
      </c>
      <c r="D7" s="112"/>
      <c r="E7" s="112"/>
      <c r="F7" s="113" t="s">
        <v>39</v>
      </c>
      <c r="G7" s="108">
        <f>IF(G6=0,,ROUND((F30+F32)/G6,1))</f>
        <v>0</v>
      </c>
    </row>
    <row r="8" spans="1:57" x14ac:dyDescent="0.2">
      <c r="A8" s="114" t="s">
        <v>40</v>
      </c>
      <c r="B8" s="100"/>
      <c r="C8" s="279"/>
      <c r="D8" s="279"/>
      <c r="E8" s="280"/>
      <c r="F8" s="100" t="s">
        <v>41</v>
      </c>
      <c r="G8" s="115"/>
    </row>
    <row r="9" spans="1:57" x14ac:dyDescent="0.2">
      <c r="A9" s="114" t="s">
        <v>42</v>
      </c>
      <c r="B9" s="100"/>
      <c r="C9" s="279"/>
      <c r="D9" s="279"/>
      <c r="E9" s="280"/>
      <c r="F9" s="100"/>
      <c r="G9" s="115"/>
    </row>
    <row r="10" spans="1:57" x14ac:dyDescent="0.2">
      <c r="A10" s="114" t="s">
        <v>43</v>
      </c>
      <c r="B10" s="100"/>
      <c r="C10" s="279"/>
      <c r="D10" s="279"/>
      <c r="E10" s="279"/>
      <c r="F10" s="100"/>
      <c r="G10" s="116"/>
    </row>
    <row r="11" spans="1:57" ht="13.5" customHeight="1" x14ac:dyDescent="0.2">
      <c r="A11" s="114" t="s">
        <v>44</v>
      </c>
      <c r="B11" s="100"/>
      <c r="C11" s="279" t="s">
        <v>221</v>
      </c>
      <c r="D11" s="279"/>
      <c r="E11" s="279"/>
      <c r="F11" s="100" t="s">
        <v>45</v>
      </c>
      <c r="G11" s="116"/>
      <c r="BA11" s="117"/>
      <c r="BB11" s="117"/>
      <c r="BC11" s="117"/>
      <c r="BD11" s="117"/>
      <c r="BE11" s="117"/>
    </row>
    <row r="12" spans="1:57" ht="12.75" customHeight="1" x14ac:dyDescent="0.2">
      <c r="A12" s="118" t="s">
        <v>46</v>
      </c>
      <c r="B12" s="98"/>
      <c r="C12" s="281"/>
      <c r="D12" s="281"/>
      <c r="E12" s="281"/>
      <c r="F12" s="119" t="s">
        <v>47</v>
      </c>
      <c r="G12" s="120"/>
    </row>
    <row r="13" spans="1:57" ht="28.5" customHeight="1" thickBot="1" x14ac:dyDescent="0.25">
      <c r="A13" s="121" t="s">
        <v>48</v>
      </c>
      <c r="B13" s="122"/>
      <c r="C13" s="122"/>
      <c r="D13" s="122"/>
      <c r="E13" s="123"/>
      <c r="F13" s="123"/>
      <c r="G13" s="124"/>
    </row>
    <row r="14" spans="1:57" ht="17.25" customHeight="1" thickBot="1" x14ac:dyDescent="0.25">
      <c r="A14" s="125" t="s">
        <v>49</v>
      </c>
      <c r="B14" s="126"/>
      <c r="C14" s="127"/>
      <c r="D14" s="128" t="s">
        <v>50</v>
      </c>
      <c r="E14" s="129"/>
      <c r="F14" s="129"/>
      <c r="G14" s="127"/>
    </row>
    <row r="15" spans="1:57" ht="15.95" customHeight="1" x14ac:dyDescent="0.2">
      <c r="A15" s="130"/>
      <c r="B15" s="131" t="s">
        <v>51</v>
      </c>
      <c r="C15" s="132">
        <f>'SO02 SO02 Rek'!E19</f>
        <v>0</v>
      </c>
      <c r="D15" s="133" t="str">
        <f>'SO02 SO02 Rek'!A24</f>
        <v>Ztížené výrobní podmínky</v>
      </c>
      <c r="E15" s="134"/>
      <c r="F15" s="135"/>
      <c r="G15" s="132">
        <f>'SO02 SO02 Rek'!I24</f>
        <v>0</v>
      </c>
    </row>
    <row r="16" spans="1:57" ht="15.95" customHeight="1" x14ac:dyDescent="0.2">
      <c r="A16" s="130" t="s">
        <v>52</v>
      </c>
      <c r="B16" s="131" t="s">
        <v>53</v>
      </c>
      <c r="C16" s="132">
        <f>'SO02 SO02 Rek'!F19</f>
        <v>0</v>
      </c>
      <c r="D16" s="97" t="str">
        <f>'SO02 SO02 Rek'!A25</f>
        <v>Oborová přirážka</v>
      </c>
      <c r="E16" s="136"/>
      <c r="F16" s="137"/>
      <c r="G16" s="132">
        <f>'SO02 SO02 Rek'!I25</f>
        <v>0</v>
      </c>
    </row>
    <row r="17" spans="1:7" ht="15.95" customHeight="1" x14ac:dyDescent="0.2">
      <c r="A17" s="130" t="s">
        <v>54</v>
      </c>
      <c r="B17" s="131" t="s">
        <v>55</v>
      </c>
      <c r="C17" s="132">
        <f>'SO02 SO02 Rek'!H19</f>
        <v>0</v>
      </c>
      <c r="D17" s="97" t="str">
        <f>'SO02 SO02 Rek'!A26</f>
        <v>Přesun stavebních kapacit</v>
      </c>
      <c r="E17" s="136"/>
      <c r="F17" s="137"/>
      <c r="G17" s="132">
        <f>'SO02 SO02 Rek'!I26</f>
        <v>0</v>
      </c>
    </row>
    <row r="18" spans="1:7" ht="15.95" customHeight="1" x14ac:dyDescent="0.2">
      <c r="A18" s="138" t="s">
        <v>56</v>
      </c>
      <c r="B18" s="139" t="s">
        <v>57</v>
      </c>
      <c r="C18" s="132">
        <f>'SO02 SO02 Rek'!G19</f>
        <v>0</v>
      </c>
      <c r="D18" s="97" t="str">
        <f>'SO02 SO02 Rek'!A27</f>
        <v>Mimostaveništní doprava</v>
      </c>
      <c r="E18" s="136"/>
      <c r="F18" s="137"/>
      <c r="G18" s="132">
        <f>'SO02 SO02 Rek'!I27</f>
        <v>0</v>
      </c>
    </row>
    <row r="19" spans="1:7" ht="15.95" customHeight="1" x14ac:dyDescent="0.2">
      <c r="A19" s="140" t="s">
        <v>58</v>
      </c>
      <c r="B19" s="131"/>
      <c r="C19" s="132">
        <f>SUM(C15:C18)</f>
        <v>0</v>
      </c>
      <c r="D19" s="97" t="str">
        <f>'SO02 SO02 Rek'!A28</f>
        <v>Zařízení staveniště 3%</v>
      </c>
      <c r="E19" s="136"/>
      <c r="F19" s="137"/>
      <c r="G19" s="132">
        <f>'SO02 SO02 Rek'!I28</f>
        <v>0</v>
      </c>
    </row>
    <row r="20" spans="1:7" ht="15.95" customHeight="1" x14ac:dyDescent="0.2">
      <c r="A20" s="140"/>
      <c r="B20" s="131"/>
      <c r="C20" s="132"/>
      <c r="D20" s="97" t="str">
        <f>'SO02 SO02 Rek'!A29</f>
        <v>Provoz investora</v>
      </c>
      <c r="E20" s="136"/>
      <c r="F20" s="137"/>
      <c r="G20" s="132">
        <f>'SO02 SO02 Rek'!I29</f>
        <v>0</v>
      </c>
    </row>
    <row r="21" spans="1:7" ht="15.95" customHeight="1" x14ac:dyDescent="0.2">
      <c r="A21" s="140" t="s">
        <v>29</v>
      </c>
      <c r="B21" s="131"/>
      <c r="C21" s="132">
        <f>'SO02 SO02 Rek'!I19</f>
        <v>0</v>
      </c>
      <c r="D21" s="97" t="str">
        <f>'SO02 SO02 Rek'!A30</f>
        <v>Kompletační činnost (IČD)</v>
      </c>
      <c r="E21" s="136"/>
      <c r="F21" s="137"/>
      <c r="G21" s="132">
        <f>'SO02 SO02 Rek'!I30</f>
        <v>0</v>
      </c>
    </row>
    <row r="22" spans="1:7" ht="15.95" customHeight="1" x14ac:dyDescent="0.2">
      <c r="A22" s="141" t="s">
        <v>59</v>
      </c>
      <c r="C22" s="132">
        <f>C19+C21</f>
        <v>0</v>
      </c>
      <c r="D22" s="97" t="s">
        <v>60</v>
      </c>
      <c r="E22" s="136"/>
      <c r="F22" s="137"/>
      <c r="G22" s="132">
        <f>G23-SUM(G15:G21)</f>
        <v>0</v>
      </c>
    </row>
    <row r="23" spans="1:7" ht="15.95" customHeight="1" thickBot="1" x14ac:dyDescent="0.25">
      <c r="A23" s="277" t="s">
        <v>61</v>
      </c>
      <c r="B23" s="278"/>
      <c r="C23" s="142">
        <f>C22+G23</f>
        <v>0</v>
      </c>
      <c r="D23" s="143" t="s">
        <v>62</v>
      </c>
      <c r="E23" s="144"/>
      <c r="F23" s="145"/>
      <c r="G23" s="132">
        <f>'SO02 SO02 Rek'!H32</f>
        <v>0</v>
      </c>
    </row>
    <row r="24" spans="1:7" x14ac:dyDescent="0.2">
      <c r="A24" s="146" t="s">
        <v>63</v>
      </c>
      <c r="B24" s="147"/>
      <c r="C24" s="148"/>
      <c r="D24" s="147" t="s">
        <v>64</v>
      </c>
      <c r="E24" s="147"/>
      <c r="F24" s="149" t="s">
        <v>65</v>
      </c>
      <c r="G24" s="150"/>
    </row>
    <row r="25" spans="1:7" x14ac:dyDescent="0.2">
      <c r="A25" s="141" t="s">
        <v>66</v>
      </c>
      <c r="C25" s="151"/>
      <c r="D25" s="1" t="s">
        <v>66</v>
      </c>
      <c r="F25" s="152" t="s">
        <v>66</v>
      </c>
      <c r="G25" s="153"/>
    </row>
    <row r="26" spans="1:7" ht="37.5" customHeight="1" x14ac:dyDescent="0.2">
      <c r="A26" s="141" t="s">
        <v>67</v>
      </c>
      <c r="B26" s="15"/>
      <c r="C26" s="151"/>
      <c r="D26" s="1" t="s">
        <v>67</v>
      </c>
      <c r="F26" s="152" t="s">
        <v>67</v>
      </c>
      <c r="G26" s="153"/>
    </row>
    <row r="27" spans="1:7" x14ac:dyDescent="0.2">
      <c r="A27" s="141"/>
      <c r="B27" s="154"/>
      <c r="C27" s="151"/>
      <c r="F27" s="152"/>
      <c r="G27" s="153"/>
    </row>
    <row r="28" spans="1:7" x14ac:dyDescent="0.2">
      <c r="A28" s="141" t="s">
        <v>68</v>
      </c>
      <c r="C28" s="151"/>
      <c r="D28" s="152" t="s">
        <v>69</v>
      </c>
      <c r="E28" s="151"/>
      <c r="F28" s="1" t="s">
        <v>69</v>
      </c>
      <c r="G28" s="153"/>
    </row>
    <row r="29" spans="1:7" ht="69" customHeight="1" x14ac:dyDescent="0.2">
      <c r="A29" s="141"/>
      <c r="C29" s="155"/>
      <c r="D29" s="156"/>
      <c r="E29" s="155"/>
      <c r="G29" s="153"/>
    </row>
    <row r="30" spans="1:7" x14ac:dyDescent="0.2">
      <c r="A30" s="157" t="s">
        <v>11</v>
      </c>
      <c r="B30" s="158"/>
      <c r="C30" s="159">
        <v>21</v>
      </c>
      <c r="D30" s="158" t="s">
        <v>70</v>
      </c>
      <c r="E30" s="160"/>
      <c r="F30" s="283">
        <f>C23-F32</f>
        <v>0</v>
      </c>
      <c r="G30" s="284"/>
    </row>
    <row r="31" spans="1:7" x14ac:dyDescent="0.2">
      <c r="A31" s="157" t="s">
        <v>71</v>
      </c>
      <c r="B31" s="158"/>
      <c r="C31" s="159">
        <f>C30</f>
        <v>21</v>
      </c>
      <c r="D31" s="158" t="s">
        <v>72</v>
      </c>
      <c r="E31" s="160"/>
      <c r="F31" s="283">
        <f>ROUND(PRODUCT(F30,C31/100),0)</f>
        <v>0</v>
      </c>
      <c r="G31" s="284"/>
    </row>
    <row r="32" spans="1:7" x14ac:dyDescent="0.2">
      <c r="A32" s="157" t="s">
        <v>11</v>
      </c>
      <c r="B32" s="158"/>
      <c r="C32" s="159">
        <v>0</v>
      </c>
      <c r="D32" s="158" t="s">
        <v>72</v>
      </c>
      <c r="E32" s="160"/>
      <c r="F32" s="283">
        <v>0</v>
      </c>
      <c r="G32" s="284"/>
    </row>
    <row r="33" spans="1:8" x14ac:dyDescent="0.2">
      <c r="A33" s="157" t="s">
        <v>71</v>
      </c>
      <c r="B33" s="161"/>
      <c r="C33" s="162">
        <f>C32</f>
        <v>0</v>
      </c>
      <c r="D33" s="158" t="s">
        <v>72</v>
      </c>
      <c r="E33" s="137"/>
      <c r="F33" s="283">
        <f>ROUND(PRODUCT(F32,C33/100),0)</f>
        <v>0</v>
      </c>
      <c r="G33" s="284"/>
    </row>
    <row r="34" spans="1:8" s="166" customFormat="1" ht="19.5" customHeight="1" thickBot="1" x14ac:dyDescent="0.3">
      <c r="A34" s="163" t="s">
        <v>73</v>
      </c>
      <c r="B34" s="164"/>
      <c r="C34" s="164"/>
      <c r="D34" s="164"/>
      <c r="E34" s="165"/>
      <c r="F34" s="285">
        <f>ROUND(SUM(F30:F33),0)</f>
        <v>0</v>
      </c>
      <c r="G34" s="286"/>
    </row>
    <row r="36" spans="1:8" x14ac:dyDescent="0.2">
      <c r="A36" s="1" t="s">
        <v>74</v>
      </c>
      <c r="H36" s="1" t="s">
        <v>1</v>
      </c>
    </row>
    <row r="37" spans="1:8" ht="14.25" customHeight="1" x14ac:dyDescent="0.2">
      <c r="B37" s="287"/>
      <c r="C37" s="287"/>
      <c r="D37" s="287"/>
      <c r="E37" s="287"/>
      <c r="F37" s="287"/>
      <c r="G37" s="287"/>
      <c r="H37" s="1" t="s">
        <v>1</v>
      </c>
    </row>
    <row r="38" spans="1:8" ht="12.75" customHeight="1" x14ac:dyDescent="0.2">
      <c r="A38" s="167"/>
      <c r="B38" s="287"/>
      <c r="C38" s="287"/>
      <c r="D38" s="287"/>
      <c r="E38" s="287"/>
      <c r="F38" s="287"/>
      <c r="G38" s="287"/>
      <c r="H38" s="1" t="s">
        <v>1</v>
      </c>
    </row>
    <row r="39" spans="1:8" x14ac:dyDescent="0.2">
      <c r="A39" s="167"/>
      <c r="B39" s="287"/>
      <c r="C39" s="287"/>
      <c r="D39" s="287"/>
      <c r="E39" s="287"/>
      <c r="F39" s="287"/>
      <c r="G39" s="287"/>
      <c r="H39" s="1" t="s">
        <v>1</v>
      </c>
    </row>
    <row r="40" spans="1:8" x14ac:dyDescent="0.2">
      <c r="A40" s="167"/>
      <c r="B40" s="287"/>
      <c r="C40" s="287"/>
      <c r="D40" s="287"/>
      <c r="E40" s="287"/>
      <c r="F40" s="287"/>
      <c r="G40" s="287"/>
      <c r="H40" s="1" t="s">
        <v>1</v>
      </c>
    </row>
    <row r="41" spans="1:8" x14ac:dyDescent="0.2">
      <c r="A41" s="167"/>
      <c r="B41" s="287"/>
      <c r="C41" s="287"/>
      <c r="D41" s="287"/>
      <c r="E41" s="287"/>
      <c r="F41" s="287"/>
      <c r="G41" s="287"/>
      <c r="H41" s="1" t="s">
        <v>1</v>
      </c>
    </row>
    <row r="42" spans="1:8" x14ac:dyDescent="0.2">
      <c r="A42" s="167"/>
      <c r="B42" s="287"/>
      <c r="C42" s="287"/>
      <c r="D42" s="287"/>
      <c r="E42" s="287"/>
      <c r="F42" s="287"/>
      <c r="G42" s="287"/>
      <c r="H42" s="1" t="s">
        <v>1</v>
      </c>
    </row>
    <row r="43" spans="1:8" x14ac:dyDescent="0.2">
      <c r="A43" s="167"/>
      <c r="B43" s="287"/>
      <c r="C43" s="287"/>
      <c r="D43" s="287"/>
      <c r="E43" s="287"/>
      <c r="F43" s="287"/>
      <c r="G43" s="287"/>
      <c r="H43" s="1" t="s">
        <v>1</v>
      </c>
    </row>
    <row r="44" spans="1:8" ht="12.75" customHeight="1" x14ac:dyDescent="0.2">
      <c r="A44" s="167"/>
      <c r="B44" s="287"/>
      <c r="C44" s="287"/>
      <c r="D44" s="287"/>
      <c r="E44" s="287"/>
      <c r="F44" s="287"/>
      <c r="G44" s="287"/>
      <c r="H44" s="1" t="s">
        <v>1</v>
      </c>
    </row>
    <row r="45" spans="1:8" ht="12.75" customHeight="1" x14ac:dyDescent="0.2">
      <c r="A45" s="167"/>
      <c r="B45" s="287"/>
      <c r="C45" s="287"/>
      <c r="D45" s="287"/>
      <c r="E45" s="287"/>
      <c r="F45" s="287"/>
      <c r="G45" s="287"/>
      <c r="H45" s="1" t="s">
        <v>1</v>
      </c>
    </row>
    <row r="46" spans="1:8" x14ac:dyDescent="0.2">
      <c r="B46" s="282"/>
      <c r="C46" s="282"/>
      <c r="D46" s="282"/>
      <c r="E46" s="282"/>
      <c r="F46" s="282"/>
      <c r="G46" s="282"/>
    </row>
    <row r="47" spans="1:8" x14ac:dyDescent="0.2">
      <c r="B47" s="282"/>
      <c r="C47" s="282"/>
      <c r="D47" s="282"/>
      <c r="E47" s="282"/>
      <c r="F47" s="282"/>
      <c r="G47" s="282"/>
    </row>
    <row r="48" spans="1:8" x14ac:dyDescent="0.2">
      <c r="B48" s="282"/>
      <c r="C48" s="282"/>
      <c r="D48" s="282"/>
      <c r="E48" s="282"/>
      <c r="F48" s="282"/>
      <c r="G48" s="282"/>
    </row>
    <row r="49" spans="2:7" x14ac:dyDescent="0.2">
      <c r="B49" s="282"/>
      <c r="C49" s="282"/>
      <c r="D49" s="282"/>
      <c r="E49" s="282"/>
      <c r="F49" s="282"/>
      <c r="G49" s="282"/>
    </row>
    <row r="50" spans="2:7" x14ac:dyDescent="0.2">
      <c r="B50" s="282"/>
      <c r="C50" s="282"/>
      <c r="D50" s="282"/>
      <c r="E50" s="282"/>
      <c r="F50" s="282"/>
      <c r="G50" s="282"/>
    </row>
    <row r="51" spans="2:7" x14ac:dyDescent="0.2">
      <c r="B51" s="282"/>
      <c r="C51" s="282"/>
      <c r="D51" s="282"/>
      <c r="E51" s="282"/>
      <c r="F51" s="282"/>
      <c r="G51" s="282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32"/>
  <dimension ref="A1:BE83"/>
  <sheetViews>
    <sheetView workbookViewId="0">
      <selection activeCell="D5" sqref="D5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88" t="s">
        <v>2</v>
      </c>
      <c r="B1" s="289"/>
      <c r="C1" s="168" t="s">
        <v>103</v>
      </c>
      <c r="D1" s="169"/>
      <c r="E1" s="170"/>
      <c r="F1" s="169"/>
      <c r="G1" s="171" t="s">
        <v>75</v>
      </c>
      <c r="H1" s="172" t="s">
        <v>223</v>
      </c>
      <c r="I1" s="173"/>
    </row>
    <row r="2" spans="1:9" ht="13.5" thickBot="1" x14ac:dyDescent="0.25">
      <c r="A2" s="290" t="s">
        <v>76</v>
      </c>
      <c r="B2" s="291"/>
      <c r="C2" s="174" t="s">
        <v>225</v>
      </c>
      <c r="D2" s="175"/>
      <c r="E2" s="176"/>
      <c r="F2" s="175"/>
      <c r="G2" s="292" t="s">
        <v>226</v>
      </c>
      <c r="H2" s="293"/>
      <c r="I2" s="294"/>
    </row>
    <row r="3" spans="1:9" ht="13.5" thickTop="1" x14ac:dyDescent="0.2"/>
    <row r="4" spans="1:9" ht="19.5" customHeight="1" x14ac:dyDescent="0.25">
      <c r="A4" s="177" t="s">
        <v>77</v>
      </c>
      <c r="B4" s="178"/>
      <c r="C4" s="178"/>
      <c r="D4" s="178"/>
      <c r="E4" s="178"/>
      <c r="F4" s="178"/>
      <c r="G4" s="178"/>
      <c r="H4" s="178"/>
      <c r="I4" s="178"/>
    </row>
    <row r="5" spans="1:9" ht="13.5" thickBot="1" x14ac:dyDescent="0.25"/>
    <row r="6" spans="1:9" ht="13.5" thickBot="1" x14ac:dyDescent="0.25">
      <c r="A6" s="179"/>
      <c r="B6" s="180" t="s">
        <v>78</v>
      </c>
      <c r="C6" s="180"/>
      <c r="D6" s="181"/>
      <c r="E6" s="182" t="s">
        <v>25</v>
      </c>
      <c r="F6" s="183" t="s">
        <v>26</v>
      </c>
      <c r="G6" s="183" t="s">
        <v>27</v>
      </c>
      <c r="H6" s="183" t="s">
        <v>28</v>
      </c>
      <c r="I6" s="184" t="s">
        <v>29</v>
      </c>
    </row>
    <row r="7" spans="1:9" x14ac:dyDescent="0.2">
      <c r="A7" s="265" t="str">
        <f>'SO02 SO02 Pol'!B7</f>
        <v>2</v>
      </c>
      <c r="B7" s="59" t="str">
        <f>'SO02 SO02 Pol'!C7</f>
        <v>Základy,zvláštní zakládání</v>
      </c>
      <c r="D7" s="185"/>
      <c r="E7" s="266">
        <f>'SO02 SO02 Pol'!BA10</f>
        <v>0</v>
      </c>
      <c r="F7" s="267">
        <f>'SO02 SO02 Pol'!BB10</f>
        <v>0</v>
      </c>
      <c r="G7" s="267">
        <f>'SO02 SO02 Pol'!BC10</f>
        <v>0</v>
      </c>
      <c r="H7" s="267">
        <f>'SO02 SO02 Pol'!BD10</f>
        <v>0</v>
      </c>
      <c r="I7" s="268">
        <f>'SO02 SO02 Pol'!BE10</f>
        <v>0</v>
      </c>
    </row>
    <row r="8" spans="1:9" x14ac:dyDescent="0.2">
      <c r="A8" s="265" t="str">
        <f>'SO02 SO02 Pol'!B11</f>
        <v>4</v>
      </c>
      <c r="B8" s="59" t="str">
        <f>'SO02 SO02 Pol'!C11</f>
        <v>Vodorovné konstrukce</v>
      </c>
      <c r="D8" s="185"/>
      <c r="E8" s="266">
        <f>'SO02 SO02 Pol'!BA22</f>
        <v>0</v>
      </c>
      <c r="F8" s="267">
        <f>'SO02 SO02 Pol'!BB22</f>
        <v>0</v>
      </c>
      <c r="G8" s="267">
        <f>'SO02 SO02 Pol'!BC22</f>
        <v>0</v>
      </c>
      <c r="H8" s="267">
        <f>'SO02 SO02 Pol'!BD22</f>
        <v>0</v>
      </c>
      <c r="I8" s="268">
        <f>'SO02 SO02 Pol'!BE22</f>
        <v>0</v>
      </c>
    </row>
    <row r="9" spans="1:9" x14ac:dyDescent="0.2">
      <c r="A9" s="265" t="str">
        <f>'SO02 SO02 Pol'!B23</f>
        <v>62</v>
      </c>
      <c r="B9" s="59" t="str">
        <f>'SO02 SO02 Pol'!C23</f>
        <v>Upravy povrchů vnější</v>
      </c>
      <c r="D9" s="185"/>
      <c r="E9" s="266">
        <f>'SO02 SO02 Pol'!BA31</f>
        <v>0</v>
      </c>
      <c r="F9" s="267">
        <f>'SO02 SO02 Pol'!BB31</f>
        <v>0</v>
      </c>
      <c r="G9" s="267">
        <f>'SO02 SO02 Pol'!BC31</f>
        <v>0</v>
      </c>
      <c r="H9" s="267">
        <f>'SO02 SO02 Pol'!BD31</f>
        <v>0</v>
      </c>
      <c r="I9" s="268">
        <f>'SO02 SO02 Pol'!BE31</f>
        <v>0</v>
      </c>
    </row>
    <row r="10" spans="1:9" x14ac:dyDescent="0.2">
      <c r="A10" s="265" t="str">
        <f>'SO02 SO02 Pol'!B32</f>
        <v>63</v>
      </c>
      <c r="B10" s="59" t="str">
        <f>'SO02 SO02 Pol'!C32</f>
        <v>Podlahy a podlahové konstrukce</v>
      </c>
      <c r="D10" s="185"/>
      <c r="E10" s="266">
        <f>'SO02 SO02 Pol'!BA42</f>
        <v>0</v>
      </c>
      <c r="F10" s="267">
        <f>'SO02 SO02 Pol'!BB42</f>
        <v>0</v>
      </c>
      <c r="G10" s="267">
        <f>'SO02 SO02 Pol'!BC42</f>
        <v>0</v>
      </c>
      <c r="H10" s="267">
        <f>'SO02 SO02 Pol'!BD42</f>
        <v>0</v>
      </c>
      <c r="I10" s="268">
        <f>'SO02 SO02 Pol'!BE42</f>
        <v>0</v>
      </c>
    </row>
    <row r="11" spans="1:9" x14ac:dyDescent="0.2">
      <c r="A11" s="265" t="str">
        <f>'SO02 SO02 Pol'!B43</f>
        <v>91</v>
      </c>
      <c r="B11" s="59" t="str">
        <f>'SO02 SO02 Pol'!C43</f>
        <v>Doplňující práce na komunikaci</v>
      </c>
      <c r="D11" s="185"/>
      <c r="E11" s="266">
        <f>'SO02 SO02 Pol'!BA45</f>
        <v>0</v>
      </c>
      <c r="F11" s="267">
        <f>'SO02 SO02 Pol'!BB45</f>
        <v>0</v>
      </c>
      <c r="G11" s="267">
        <f>'SO02 SO02 Pol'!BC45</f>
        <v>0</v>
      </c>
      <c r="H11" s="267">
        <f>'SO02 SO02 Pol'!BD45</f>
        <v>0</v>
      </c>
      <c r="I11" s="268">
        <f>'SO02 SO02 Pol'!BE45</f>
        <v>0</v>
      </c>
    </row>
    <row r="12" spans="1:9" x14ac:dyDescent="0.2">
      <c r="A12" s="265" t="str">
        <f>'SO02 SO02 Pol'!B46</f>
        <v>95</v>
      </c>
      <c r="B12" s="59" t="str">
        <f>'SO02 SO02 Pol'!C46</f>
        <v>Dokončovací kce na pozem.stav.</v>
      </c>
      <c r="D12" s="185"/>
      <c r="E12" s="266">
        <f>'SO02 SO02 Pol'!BA48</f>
        <v>0</v>
      </c>
      <c r="F12" s="267">
        <f>'SO02 SO02 Pol'!BB48</f>
        <v>0</v>
      </c>
      <c r="G12" s="267">
        <f>'SO02 SO02 Pol'!BC48</f>
        <v>0</v>
      </c>
      <c r="H12" s="267">
        <f>'SO02 SO02 Pol'!BD48</f>
        <v>0</v>
      </c>
      <c r="I12" s="268">
        <f>'SO02 SO02 Pol'!BE48</f>
        <v>0</v>
      </c>
    </row>
    <row r="13" spans="1:9" x14ac:dyDescent="0.2">
      <c r="A13" s="265" t="str">
        <f>'SO02 SO02 Pol'!B49</f>
        <v>97</v>
      </c>
      <c r="B13" s="59" t="str">
        <f>'SO02 SO02 Pol'!C49</f>
        <v>Prorážení otvorů</v>
      </c>
      <c r="D13" s="185"/>
      <c r="E13" s="266">
        <f>'SO02 SO02 Pol'!BA55</f>
        <v>0</v>
      </c>
      <c r="F13" s="267">
        <f>'SO02 SO02 Pol'!BB55</f>
        <v>0</v>
      </c>
      <c r="G13" s="267">
        <f>'SO02 SO02 Pol'!BC55</f>
        <v>0</v>
      </c>
      <c r="H13" s="267">
        <f>'SO02 SO02 Pol'!BD55</f>
        <v>0</v>
      </c>
      <c r="I13" s="268">
        <f>'SO02 SO02 Pol'!BE55</f>
        <v>0</v>
      </c>
    </row>
    <row r="14" spans="1:9" x14ac:dyDescent="0.2">
      <c r="A14" s="265" t="str">
        <f>'SO02 SO02 Pol'!B56</f>
        <v>99</v>
      </c>
      <c r="B14" s="59" t="str">
        <f>'SO02 SO02 Pol'!C56</f>
        <v>Přesun hmot</v>
      </c>
      <c r="D14" s="185"/>
      <c r="E14" s="266">
        <f>'SO02 SO02 Pol'!BA58</f>
        <v>0</v>
      </c>
      <c r="F14" s="267">
        <f>'SO02 SO02 Pol'!BB58</f>
        <v>0</v>
      </c>
      <c r="G14" s="267">
        <f>'SO02 SO02 Pol'!BC58</f>
        <v>0</v>
      </c>
      <c r="H14" s="267">
        <f>'SO02 SO02 Pol'!BD58</f>
        <v>0</v>
      </c>
      <c r="I14" s="268">
        <f>'SO02 SO02 Pol'!BE58</f>
        <v>0</v>
      </c>
    </row>
    <row r="15" spans="1:9" x14ac:dyDescent="0.2">
      <c r="A15" s="265" t="str">
        <f>'SO02 SO02 Pol'!B59</f>
        <v>711</v>
      </c>
      <c r="B15" s="59" t="str">
        <f>'SO02 SO02 Pol'!C59</f>
        <v>Izolace proti vodě</v>
      </c>
      <c r="D15" s="185"/>
      <c r="E15" s="266">
        <f>'SO02 SO02 Pol'!BA70</f>
        <v>0</v>
      </c>
      <c r="F15" s="267">
        <f>'SO02 SO02 Pol'!BB70</f>
        <v>0</v>
      </c>
      <c r="G15" s="267">
        <f>'SO02 SO02 Pol'!BC70</f>
        <v>0</v>
      </c>
      <c r="H15" s="267">
        <f>'SO02 SO02 Pol'!BD70</f>
        <v>0</v>
      </c>
      <c r="I15" s="268">
        <f>'SO02 SO02 Pol'!BE70</f>
        <v>0</v>
      </c>
    </row>
    <row r="16" spans="1:9" x14ac:dyDescent="0.2">
      <c r="A16" s="265" t="str">
        <f>'SO02 SO02 Pol'!B71</f>
        <v>771</v>
      </c>
      <c r="B16" s="59" t="str">
        <f>'SO02 SO02 Pol'!C71</f>
        <v>Podlahy z dlaždic a obklady</v>
      </c>
      <c r="D16" s="185"/>
      <c r="E16" s="266">
        <f>'SO02 SO02 Pol'!BA80</f>
        <v>0</v>
      </c>
      <c r="F16" s="267">
        <f>'SO02 SO02 Pol'!BB80</f>
        <v>0</v>
      </c>
      <c r="G16" s="267">
        <f>'SO02 SO02 Pol'!BC80</f>
        <v>0</v>
      </c>
      <c r="H16" s="267">
        <f>'SO02 SO02 Pol'!BD80</f>
        <v>0</v>
      </c>
      <c r="I16" s="268">
        <f>'SO02 SO02 Pol'!BE80</f>
        <v>0</v>
      </c>
    </row>
    <row r="17" spans="1:57" x14ac:dyDescent="0.2">
      <c r="A17" s="265" t="str">
        <f>'SO02 SO02 Pol'!B81</f>
        <v>M75</v>
      </c>
      <c r="B17" s="59" t="str">
        <f>'SO02 SO02 Pol'!C81</f>
        <v>Ostatní náklady</v>
      </c>
      <c r="D17" s="185"/>
      <c r="E17" s="266">
        <f>'SO02 SO02 Pol'!BA83</f>
        <v>0</v>
      </c>
      <c r="F17" s="267">
        <f>'SO02 SO02 Pol'!BB83</f>
        <v>0</v>
      </c>
      <c r="G17" s="267">
        <f>'SO02 SO02 Pol'!BC83</f>
        <v>0</v>
      </c>
      <c r="H17" s="267">
        <f>'SO02 SO02 Pol'!BD83</f>
        <v>0</v>
      </c>
      <c r="I17" s="268">
        <f>'SO02 SO02 Pol'!BE83</f>
        <v>0</v>
      </c>
    </row>
    <row r="18" spans="1:57" ht="13.5" thickBot="1" x14ac:dyDescent="0.25">
      <c r="A18" s="265" t="str">
        <f>'SO02 SO02 Pol'!B84</f>
        <v>D96</v>
      </c>
      <c r="B18" s="59" t="str">
        <f>'SO02 SO02 Pol'!C84</f>
        <v>Přesuny suti a vybouraných hmot</v>
      </c>
      <c r="D18" s="185"/>
      <c r="E18" s="266">
        <f>'SO02 SO02 Pol'!BA90</f>
        <v>0</v>
      </c>
      <c r="F18" s="267">
        <f>'SO02 SO02 Pol'!BB90</f>
        <v>0</v>
      </c>
      <c r="G18" s="267">
        <f>'SO02 SO02 Pol'!BC90</f>
        <v>0</v>
      </c>
      <c r="H18" s="267">
        <f>'SO02 SO02 Pol'!BD90</f>
        <v>0</v>
      </c>
      <c r="I18" s="268">
        <f>'SO02 SO02 Pol'!BE90</f>
        <v>0</v>
      </c>
    </row>
    <row r="19" spans="1:57" s="12" customFormat="1" ht="13.5" thickBot="1" x14ac:dyDescent="0.25">
      <c r="A19" s="186"/>
      <c r="B19" s="187" t="s">
        <v>79</v>
      </c>
      <c r="C19" s="187"/>
      <c r="D19" s="188"/>
      <c r="E19" s="189">
        <f>SUM(E7:E18)</f>
        <v>0</v>
      </c>
      <c r="F19" s="190">
        <f>SUM(F7:F18)</f>
        <v>0</v>
      </c>
      <c r="G19" s="190">
        <f>SUM(G7:G18)</f>
        <v>0</v>
      </c>
      <c r="H19" s="190">
        <f>SUM(H7:H18)</f>
        <v>0</v>
      </c>
      <c r="I19" s="191">
        <f>SUM(I7:I18)</f>
        <v>0</v>
      </c>
    </row>
    <row r="21" spans="1:57" ht="19.5" customHeight="1" x14ac:dyDescent="0.25">
      <c r="A21" s="178" t="s">
        <v>80</v>
      </c>
      <c r="B21" s="178"/>
      <c r="C21" s="178"/>
      <c r="D21" s="178"/>
      <c r="E21" s="178"/>
      <c r="F21" s="178"/>
      <c r="G21" s="192"/>
      <c r="H21" s="178"/>
      <c r="I21" s="178"/>
      <c r="BA21" s="117"/>
      <c r="BB21" s="117"/>
      <c r="BC21" s="117"/>
      <c r="BD21" s="117"/>
      <c r="BE21" s="117"/>
    </row>
    <row r="22" spans="1:57" ht="13.5" thickBot="1" x14ac:dyDescent="0.25"/>
    <row r="23" spans="1:57" x14ac:dyDescent="0.2">
      <c r="A23" s="146" t="s">
        <v>81</v>
      </c>
      <c r="B23" s="147"/>
      <c r="C23" s="147"/>
      <c r="D23" s="193"/>
      <c r="E23" s="194" t="s">
        <v>82</v>
      </c>
      <c r="F23" s="195" t="s">
        <v>12</v>
      </c>
      <c r="G23" s="196" t="s">
        <v>83</v>
      </c>
      <c r="H23" s="197"/>
      <c r="I23" s="198" t="s">
        <v>82</v>
      </c>
    </row>
    <row r="24" spans="1:57" x14ac:dyDescent="0.2">
      <c r="A24" s="140" t="s">
        <v>213</v>
      </c>
      <c r="B24" s="131"/>
      <c r="C24" s="131"/>
      <c r="D24" s="199"/>
      <c r="E24" s="200"/>
      <c r="F24" s="201"/>
      <c r="G24" s="202">
        <v>0</v>
      </c>
      <c r="H24" s="203"/>
      <c r="I24" s="204">
        <f t="shared" ref="I24:I31" si="0">E24+F24*G24/100</f>
        <v>0</v>
      </c>
      <c r="BA24" s="1">
        <v>0</v>
      </c>
    </row>
    <row r="25" spans="1:57" x14ac:dyDescent="0.2">
      <c r="A25" s="140" t="s">
        <v>214</v>
      </c>
      <c r="B25" s="131"/>
      <c r="C25" s="131"/>
      <c r="D25" s="199"/>
      <c r="E25" s="200"/>
      <c r="F25" s="201"/>
      <c r="G25" s="202">
        <v>0</v>
      </c>
      <c r="H25" s="203"/>
      <c r="I25" s="204">
        <f t="shared" si="0"/>
        <v>0</v>
      </c>
      <c r="BA25" s="1">
        <v>0</v>
      </c>
    </row>
    <row r="26" spans="1:57" x14ac:dyDescent="0.2">
      <c r="A26" s="140" t="s">
        <v>215</v>
      </c>
      <c r="B26" s="131"/>
      <c r="C26" s="131"/>
      <c r="D26" s="199"/>
      <c r="E26" s="200"/>
      <c r="F26" s="201"/>
      <c r="G26" s="202">
        <v>0</v>
      </c>
      <c r="H26" s="203"/>
      <c r="I26" s="204">
        <f t="shared" si="0"/>
        <v>0</v>
      </c>
      <c r="BA26" s="1">
        <v>0</v>
      </c>
    </row>
    <row r="27" spans="1:57" x14ac:dyDescent="0.2">
      <c r="A27" s="140" t="s">
        <v>216</v>
      </c>
      <c r="B27" s="131"/>
      <c r="C27" s="131"/>
      <c r="D27" s="199"/>
      <c r="E27" s="200"/>
      <c r="F27" s="201"/>
      <c r="G27" s="202">
        <v>0</v>
      </c>
      <c r="H27" s="203"/>
      <c r="I27" s="204">
        <f t="shared" si="0"/>
        <v>0</v>
      </c>
      <c r="BA27" s="1">
        <v>0</v>
      </c>
    </row>
    <row r="28" spans="1:57" x14ac:dyDescent="0.2">
      <c r="A28" s="140" t="s">
        <v>217</v>
      </c>
      <c r="B28" s="131"/>
      <c r="C28" s="131"/>
      <c r="D28" s="199"/>
      <c r="E28" s="200"/>
      <c r="F28" s="201"/>
      <c r="G28" s="202">
        <v>0</v>
      </c>
      <c r="H28" s="203"/>
      <c r="I28" s="204">
        <f t="shared" si="0"/>
        <v>0</v>
      </c>
      <c r="BA28" s="1">
        <v>1</v>
      </c>
    </row>
    <row r="29" spans="1:57" x14ac:dyDescent="0.2">
      <c r="A29" s="140" t="s">
        <v>218</v>
      </c>
      <c r="B29" s="131"/>
      <c r="C29" s="131"/>
      <c r="D29" s="199"/>
      <c r="E29" s="200"/>
      <c r="F29" s="201"/>
      <c r="G29" s="202">
        <v>0</v>
      </c>
      <c r="H29" s="203"/>
      <c r="I29" s="204">
        <f t="shared" si="0"/>
        <v>0</v>
      </c>
      <c r="BA29" s="1">
        <v>1</v>
      </c>
    </row>
    <row r="30" spans="1:57" x14ac:dyDescent="0.2">
      <c r="A30" s="140" t="s">
        <v>219</v>
      </c>
      <c r="B30" s="131"/>
      <c r="C30" s="131"/>
      <c r="D30" s="199"/>
      <c r="E30" s="200"/>
      <c r="F30" s="201"/>
      <c r="G30" s="202">
        <v>0</v>
      </c>
      <c r="H30" s="203"/>
      <c r="I30" s="204">
        <f t="shared" si="0"/>
        <v>0</v>
      </c>
      <c r="BA30" s="1">
        <v>2</v>
      </c>
    </row>
    <row r="31" spans="1:57" x14ac:dyDescent="0.2">
      <c r="A31" s="140" t="s">
        <v>220</v>
      </c>
      <c r="B31" s="131"/>
      <c r="C31" s="131"/>
      <c r="D31" s="199"/>
      <c r="E31" s="200"/>
      <c r="F31" s="201"/>
      <c r="G31" s="202">
        <v>0</v>
      </c>
      <c r="H31" s="203"/>
      <c r="I31" s="204">
        <f t="shared" si="0"/>
        <v>0</v>
      </c>
      <c r="BA31" s="1">
        <v>2</v>
      </c>
    </row>
    <row r="32" spans="1:57" ht="13.5" thickBot="1" x14ac:dyDescent="0.25">
      <c r="A32" s="205"/>
      <c r="B32" s="206" t="s">
        <v>84</v>
      </c>
      <c r="C32" s="207"/>
      <c r="D32" s="208"/>
      <c r="E32" s="209"/>
      <c r="F32" s="210"/>
      <c r="G32" s="210"/>
      <c r="H32" s="295">
        <f>SUM(I24:I31)</f>
        <v>0</v>
      </c>
      <c r="I32" s="296"/>
    </row>
    <row r="34" spans="2:9" x14ac:dyDescent="0.2">
      <c r="B34" s="12"/>
      <c r="F34" s="211"/>
      <c r="G34" s="212"/>
      <c r="H34" s="212"/>
      <c r="I34" s="43"/>
    </row>
    <row r="35" spans="2:9" x14ac:dyDescent="0.2">
      <c r="F35" s="211"/>
      <c r="G35" s="212"/>
      <c r="H35" s="212"/>
      <c r="I35" s="43"/>
    </row>
    <row r="36" spans="2:9" x14ac:dyDescent="0.2">
      <c r="F36" s="211"/>
      <c r="G36" s="212"/>
      <c r="H36" s="212"/>
      <c r="I36" s="43"/>
    </row>
    <row r="37" spans="2:9" x14ac:dyDescent="0.2">
      <c r="F37" s="211"/>
      <c r="G37" s="212"/>
      <c r="H37" s="212"/>
      <c r="I37" s="43"/>
    </row>
    <row r="38" spans="2:9" x14ac:dyDescent="0.2">
      <c r="F38" s="211"/>
      <c r="G38" s="212"/>
      <c r="H38" s="212"/>
      <c r="I38" s="43"/>
    </row>
    <row r="39" spans="2:9" x14ac:dyDescent="0.2">
      <c r="F39" s="211"/>
      <c r="G39" s="212"/>
      <c r="H39" s="212"/>
      <c r="I39" s="43"/>
    </row>
    <row r="40" spans="2:9" x14ac:dyDescent="0.2">
      <c r="F40" s="211"/>
      <c r="G40" s="212"/>
      <c r="H40" s="212"/>
      <c r="I40" s="43"/>
    </row>
    <row r="41" spans="2:9" x14ac:dyDescent="0.2">
      <c r="F41" s="211"/>
      <c r="G41" s="212"/>
      <c r="H41" s="212"/>
      <c r="I41" s="43"/>
    </row>
    <row r="42" spans="2:9" x14ac:dyDescent="0.2">
      <c r="F42" s="211"/>
      <c r="G42" s="212"/>
      <c r="H42" s="212"/>
      <c r="I42" s="43"/>
    </row>
    <row r="43" spans="2:9" x14ac:dyDescent="0.2">
      <c r="F43" s="211"/>
      <c r="G43" s="212"/>
      <c r="H43" s="212"/>
      <c r="I43" s="43"/>
    </row>
    <row r="44" spans="2:9" x14ac:dyDescent="0.2">
      <c r="F44" s="211"/>
      <c r="G44" s="212"/>
      <c r="H44" s="212"/>
      <c r="I44" s="43"/>
    </row>
    <row r="45" spans="2:9" x14ac:dyDescent="0.2">
      <c r="F45" s="211"/>
      <c r="G45" s="212"/>
      <c r="H45" s="212"/>
      <c r="I45" s="43"/>
    </row>
    <row r="46" spans="2:9" x14ac:dyDescent="0.2">
      <c r="F46" s="211"/>
      <c r="G46" s="212"/>
      <c r="H46" s="212"/>
      <c r="I46" s="43"/>
    </row>
    <row r="47" spans="2:9" x14ac:dyDescent="0.2">
      <c r="F47" s="211"/>
      <c r="G47" s="212"/>
      <c r="H47" s="212"/>
      <c r="I47" s="43"/>
    </row>
    <row r="48" spans="2:9" x14ac:dyDescent="0.2">
      <c r="F48" s="211"/>
      <c r="G48" s="212"/>
      <c r="H48" s="212"/>
      <c r="I48" s="43"/>
    </row>
    <row r="49" spans="6:9" x14ac:dyDescent="0.2">
      <c r="F49" s="211"/>
      <c r="G49" s="212"/>
      <c r="H49" s="212"/>
      <c r="I49" s="43"/>
    </row>
    <row r="50" spans="6:9" x14ac:dyDescent="0.2">
      <c r="F50" s="211"/>
      <c r="G50" s="212"/>
      <c r="H50" s="212"/>
      <c r="I50" s="43"/>
    </row>
    <row r="51" spans="6:9" x14ac:dyDescent="0.2">
      <c r="F51" s="211"/>
      <c r="G51" s="212"/>
      <c r="H51" s="212"/>
      <c r="I51" s="43"/>
    </row>
    <row r="52" spans="6:9" x14ac:dyDescent="0.2">
      <c r="F52" s="211"/>
      <c r="G52" s="212"/>
      <c r="H52" s="212"/>
      <c r="I52" s="43"/>
    </row>
    <row r="53" spans="6:9" x14ac:dyDescent="0.2">
      <c r="F53" s="211"/>
      <c r="G53" s="212"/>
      <c r="H53" s="212"/>
      <c r="I53" s="43"/>
    </row>
    <row r="54" spans="6:9" x14ac:dyDescent="0.2">
      <c r="F54" s="211"/>
      <c r="G54" s="212"/>
      <c r="H54" s="212"/>
      <c r="I54" s="43"/>
    </row>
    <row r="55" spans="6:9" x14ac:dyDescent="0.2">
      <c r="F55" s="211"/>
      <c r="G55" s="212"/>
      <c r="H55" s="212"/>
      <c r="I55" s="43"/>
    </row>
    <row r="56" spans="6:9" x14ac:dyDescent="0.2">
      <c r="F56" s="211"/>
      <c r="G56" s="212"/>
      <c r="H56" s="212"/>
      <c r="I56" s="43"/>
    </row>
    <row r="57" spans="6:9" x14ac:dyDescent="0.2">
      <c r="F57" s="211"/>
      <c r="G57" s="212"/>
      <c r="H57" s="212"/>
      <c r="I57" s="43"/>
    </row>
    <row r="58" spans="6:9" x14ac:dyDescent="0.2">
      <c r="F58" s="211"/>
      <c r="G58" s="212"/>
      <c r="H58" s="212"/>
      <c r="I58" s="43"/>
    </row>
    <row r="59" spans="6:9" x14ac:dyDescent="0.2">
      <c r="F59" s="211"/>
      <c r="G59" s="212"/>
      <c r="H59" s="212"/>
      <c r="I59" s="43"/>
    </row>
    <row r="60" spans="6:9" x14ac:dyDescent="0.2">
      <c r="F60" s="211"/>
      <c r="G60" s="212"/>
      <c r="H60" s="212"/>
      <c r="I60" s="43"/>
    </row>
    <row r="61" spans="6:9" x14ac:dyDescent="0.2">
      <c r="F61" s="211"/>
      <c r="G61" s="212"/>
      <c r="H61" s="212"/>
      <c r="I61" s="43"/>
    </row>
    <row r="62" spans="6:9" x14ac:dyDescent="0.2">
      <c r="F62" s="211"/>
      <c r="G62" s="212"/>
      <c r="H62" s="212"/>
      <c r="I62" s="43"/>
    </row>
    <row r="63" spans="6:9" x14ac:dyDescent="0.2">
      <c r="F63" s="211"/>
      <c r="G63" s="212"/>
      <c r="H63" s="212"/>
      <c r="I63" s="43"/>
    </row>
    <row r="64" spans="6:9" x14ac:dyDescent="0.2">
      <c r="F64" s="211"/>
      <c r="G64" s="212"/>
      <c r="H64" s="212"/>
      <c r="I64" s="43"/>
    </row>
    <row r="65" spans="6:9" x14ac:dyDescent="0.2">
      <c r="F65" s="211"/>
      <c r="G65" s="212"/>
      <c r="H65" s="212"/>
      <c r="I65" s="43"/>
    </row>
    <row r="66" spans="6:9" x14ac:dyDescent="0.2">
      <c r="F66" s="211"/>
      <c r="G66" s="212"/>
      <c r="H66" s="212"/>
      <c r="I66" s="43"/>
    </row>
    <row r="67" spans="6:9" x14ac:dyDescent="0.2">
      <c r="F67" s="211"/>
      <c r="G67" s="212"/>
      <c r="H67" s="212"/>
      <c r="I67" s="43"/>
    </row>
    <row r="68" spans="6:9" x14ac:dyDescent="0.2">
      <c r="F68" s="211"/>
      <c r="G68" s="212"/>
      <c r="H68" s="212"/>
      <c r="I68" s="43"/>
    </row>
    <row r="69" spans="6:9" x14ac:dyDescent="0.2">
      <c r="F69" s="211"/>
      <c r="G69" s="212"/>
      <c r="H69" s="212"/>
      <c r="I69" s="43"/>
    </row>
    <row r="70" spans="6:9" x14ac:dyDescent="0.2">
      <c r="F70" s="211"/>
      <c r="G70" s="212"/>
      <c r="H70" s="212"/>
      <c r="I70" s="43"/>
    </row>
    <row r="71" spans="6:9" x14ac:dyDescent="0.2">
      <c r="F71" s="211"/>
      <c r="G71" s="212"/>
      <c r="H71" s="212"/>
      <c r="I71" s="43"/>
    </row>
    <row r="72" spans="6:9" x14ac:dyDescent="0.2">
      <c r="F72" s="211"/>
      <c r="G72" s="212"/>
      <c r="H72" s="212"/>
      <c r="I72" s="43"/>
    </row>
    <row r="73" spans="6:9" x14ac:dyDescent="0.2">
      <c r="F73" s="211"/>
      <c r="G73" s="212"/>
      <c r="H73" s="212"/>
      <c r="I73" s="43"/>
    </row>
    <row r="74" spans="6:9" x14ac:dyDescent="0.2">
      <c r="F74" s="211"/>
      <c r="G74" s="212"/>
      <c r="H74" s="212"/>
      <c r="I74" s="43"/>
    </row>
    <row r="75" spans="6:9" x14ac:dyDescent="0.2">
      <c r="F75" s="211"/>
      <c r="G75" s="212"/>
      <c r="H75" s="212"/>
      <c r="I75" s="43"/>
    </row>
    <row r="76" spans="6:9" x14ac:dyDescent="0.2">
      <c r="F76" s="211"/>
      <c r="G76" s="212"/>
      <c r="H76" s="212"/>
      <c r="I76" s="43"/>
    </row>
    <row r="77" spans="6:9" x14ac:dyDescent="0.2">
      <c r="F77" s="211"/>
      <c r="G77" s="212"/>
      <c r="H77" s="212"/>
      <c r="I77" s="43"/>
    </row>
    <row r="78" spans="6:9" x14ac:dyDescent="0.2">
      <c r="F78" s="211"/>
      <c r="G78" s="212"/>
      <c r="H78" s="212"/>
      <c r="I78" s="43"/>
    </row>
    <row r="79" spans="6:9" x14ac:dyDescent="0.2">
      <c r="F79" s="211"/>
      <c r="G79" s="212"/>
      <c r="H79" s="212"/>
      <c r="I79" s="43"/>
    </row>
    <row r="80" spans="6:9" x14ac:dyDescent="0.2">
      <c r="F80" s="211"/>
      <c r="G80" s="212"/>
      <c r="H80" s="212"/>
      <c r="I80" s="43"/>
    </row>
    <row r="81" spans="6:9" x14ac:dyDescent="0.2">
      <c r="F81" s="211"/>
      <c r="G81" s="212"/>
      <c r="H81" s="212"/>
      <c r="I81" s="43"/>
    </row>
    <row r="82" spans="6:9" x14ac:dyDescent="0.2">
      <c r="F82" s="211"/>
      <c r="G82" s="212"/>
      <c r="H82" s="212"/>
      <c r="I82" s="43"/>
    </row>
    <row r="83" spans="6:9" x14ac:dyDescent="0.2">
      <c r="F83" s="211"/>
      <c r="G83" s="212"/>
      <c r="H83" s="212"/>
      <c r="I83" s="43"/>
    </row>
  </sheetData>
  <mergeCells count="4">
    <mergeCell ref="A1:B1"/>
    <mergeCell ref="A2:B2"/>
    <mergeCell ref="G2:I2"/>
    <mergeCell ref="H32:I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3"/>
  <dimension ref="A1:CB151"/>
  <sheetViews>
    <sheetView showGridLines="0" showZeros="0" topLeftCell="A34" zoomScaleSheetLayoutView="100" workbookViewId="0">
      <selection activeCell="C66" sqref="C66:D66"/>
    </sheetView>
  </sheetViews>
  <sheetFormatPr defaultRowHeight="12.75" x14ac:dyDescent="0.2"/>
  <cols>
    <col min="1" max="1" width="4.42578125" style="213" customWidth="1"/>
    <col min="2" max="2" width="11.5703125" style="213" customWidth="1"/>
    <col min="3" max="3" width="40.42578125" style="213" customWidth="1"/>
    <col min="4" max="4" width="5.5703125" style="213" customWidth="1"/>
    <col min="5" max="5" width="8.5703125" style="221" customWidth="1"/>
    <col min="6" max="6" width="9.85546875" style="213" customWidth="1"/>
    <col min="7" max="7" width="13.85546875" style="213" customWidth="1"/>
    <col min="8" max="8" width="11.7109375" style="213" hidden="1" customWidth="1"/>
    <col min="9" max="9" width="11.5703125" style="213" hidden="1" customWidth="1"/>
    <col min="10" max="10" width="11" style="213" hidden="1" customWidth="1"/>
    <col min="11" max="11" width="10.42578125" style="213" hidden="1" customWidth="1"/>
    <col min="12" max="12" width="75.42578125" style="213" customWidth="1"/>
    <col min="13" max="13" width="45.28515625" style="213" customWidth="1"/>
    <col min="14" max="16384" width="9.140625" style="213"/>
  </cols>
  <sheetData>
    <row r="1" spans="1:80" ht="15.75" x14ac:dyDescent="0.25">
      <c r="A1" s="299" t="s">
        <v>100</v>
      </c>
      <c r="B1" s="299"/>
      <c r="C1" s="299"/>
      <c r="D1" s="299"/>
      <c r="E1" s="299"/>
      <c r="F1" s="299"/>
      <c r="G1" s="299"/>
    </row>
    <row r="2" spans="1:80" ht="14.25" customHeight="1" thickBot="1" x14ac:dyDescent="0.25">
      <c r="B2" s="214"/>
      <c r="C2" s="215"/>
      <c r="D2" s="215"/>
      <c r="E2" s="216"/>
      <c r="F2" s="215"/>
      <c r="G2" s="215"/>
    </row>
    <row r="3" spans="1:80" ht="13.5" thickTop="1" x14ac:dyDescent="0.2">
      <c r="A3" s="288" t="s">
        <v>2</v>
      </c>
      <c r="B3" s="289"/>
      <c r="C3" s="168" t="s">
        <v>103</v>
      </c>
      <c r="D3" s="169"/>
      <c r="E3" s="217" t="s">
        <v>85</v>
      </c>
      <c r="F3" s="218" t="str">
        <f>'SO02 SO02 Rek'!H1</f>
        <v>SO02</v>
      </c>
      <c r="G3" s="219"/>
    </row>
    <row r="4" spans="1:80" ht="13.5" thickBot="1" x14ac:dyDescent="0.25">
      <c r="A4" s="300" t="s">
        <v>76</v>
      </c>
      <c r="B4" s="291"/>
      <c r="C4" s="174" t="s">
        <v>225</v>
      </c>
      <c r="D4" s="175"/>
      <c r="E4" s="301" t="str">
        <f>'SO02 SO02 Rek'!G2</f>
        <v>Dojezdový bazén TOBOGANU-STARZ Strakonice-folie</v>
      </c>
      <c r="F4" s="302"/>
      <c r="G4" s="303"/>
    </row>
    <row r="5" spans="1:80" ht="13.5" thickTop="1" x14ac:dyDescent="0.2">
      <c r="A5" s="220"/>
    </row>
    <row r="6" spans="1:80" ht="27" customHeight="1" x14ac:dyDescent="0.2">
      <c r="A6" s="222" t="s">
        <v>86</v>
      </c>
      <c r="B6" s="223" t="s">
        <v>87</v>
      </c>
      <c r="C6" s="223" t="s">
        <v>88</v>
      </c>
      <c r="D6" s="223" t="s">
        <v>89</v>
      </c>
      <c r="E6" s="223" t="s">
        <v>90</v>
      </c>
      <c r="F6" s="223" t="s">
        <v>91</v>
      </c>
      <c r="G6" s="224" t="s">
        <v>92</v>
      </c>
      <c r="H6" s="225" t="s">
        <v>93</v>
      </c>
      <c r="I6" s="225" t="s">
        <v>94</v>
      </c>
      <c r="J6" s="225" t="s">
        <v>95</v>
      </c>
      <c r="K6" s="225" t="s">
        <v>96</v>
      </c>
    </row>
    <row r="7" spans="1:80" x14ac:dyDescent="0.2">
      <c r="A7" s="226" t="s">
        <v>97</v>
      </c>
      <c r="B7" s="227" t="s">
        <v>108</v>
      </c>
      <c r="C7" s="228" t="s">
        <v>109</v>
      </c>
      <c r="D7" s="229"/>
      <c r="E7" s="230"/>
      <c r="F7" s="230"/>
      <c r="G7" s="231"/>
      <c r="H7" s="232"/>
      <c r="I7" s="233"/>
      <c r="J7" s="232"/>
      <c r="K7" s="233"/>
      <c r="O7" s="234">
        <v>1</v>
      </c>
    </row>
    <row r="8" spans="1:80" x14ac:dyDescent="0.2">
      <c r="A8" s="235">
        <v>1</v>
      </c>
      <c r="B8" s="236" t="s">
        <v>111</v>
      </c>
      <c r="C8" s="237" t="s">
        <v>112</v>
      </c>
      <c r="D8" s="238" t="s">
        <v>113</v>
      </c>
      <c r="E8" s="239">
        <v>160</v>
      </c>
      <c r="F8" s="239">
        <v>0</v>
      </c>
      <c r="G8" s="240">
        <f>E8*F8</f>
        <v>0</v>
      </c>
      <c r="H8" s="241">
        <v>5.0950000000000002E-2</v>
      </c>
      <c r="I8" s="242">
        <f>E8*H8</f>
        <v>8.152000000000001</v>
      </c>
      <c r="J8" s="241">
        <v>0</v>
      </c>
      <c r="K8" s="242">
        <f>E8*J8</f>
        <v>0</v>
      </c>
      <c r="O8" s="234">
        <v>2</v>
      </c>
      <c r="AA8" s="213">
        <v>1</v>
      </c>
      <c r="AB8" s="213">
        <v>1</v>
      </c>
      <c r="AC8" s="213">
        <v>1</v>
      </c>
      <c r="AZ8" s="213">
        <v>1</v>
      </c>
      <c r="BA8" s="213">
        <f>IF(AZ8=1,G8,0)</f>
        <v>0</v>
      </c>
      <c r="BB8" s="213">
        <f>IF(AZ8=2,G8,0)</f>
        <v>0</v>
      </c>
      <c r="BC8" s="213">
        <f>IF(AZ8=3,G8,0)</f>
        <v>0</v>
      </c>
      <c r="BD8" s="213">
        <f>IF(AZ8=4,G8,0)</f>
        <v>0</v>
      </c>
      <c r="BE8" s="213">
        <f>IF(AZ8=5,G8,0)</f>
        <v>0</v>
      </c>
      <c r="CA8" s="234">
        <v>1</v>
      </c>
      <c r="CB8" s="234">
        <v>1</v>
      </c>
    </row>
    <row r="9" spans="1:80" x14ac:dyDescent="0.2">
      <c r="A9" s="243"/>
      <c r="B9" s="246"/>
      <c r="C9" s="297" t="s">
        <v>227</v>
      </c>
      <c r="D9" s="298"/>
      <c r="E9" s="247">
        <v>160</v>
      </c>
      <c r="F9" s="248"/>
      <c r="G9" s="249"/>
      <c r="H9" s="250"/>
      <c r="I9" s="244"/>
      <c r="K9" s="244"/>
      <c r="M9" s="245">
        <v>160</v>
      </c>
      <c r="O9" s="234"/>
    </row>
    <row r="10" spans="1:80" x14ac:dyDescent="0.2">
      <c r="A10" s="251"/>
      <c r="B10" s="252" t="s">
        <v>98</v>
      </c>
      <c r="C10" s="253" t="s">
        <v>110</v>
      </c>
      <c r="D10" s="254"/>
      <c r="E10" s="255"/>
      <c r="F10" s="256"/>
      <c r="G10" s="257">
        <f>SUM(G7:G9)</f>
        <v>0</v>
      </c>
      <c r="H10" s="258"/>
      <c r="I10" s="259">
        <f>SUM(I7:I9)</f>
        <v>8.152000000000001</v>
      </c>
      <c r="J10" s="258"/>
      <c r="K10" s="259">
        <f>SUM(K7:K9)</f>
        <v>0</v>
      </c>
      <c r="O10" s="234">
        <v>4</v>
      </c>
      <c r="BA10" s="260">
        <f>SUM(BA7:BA9)</f>
        <v>0</v>
      </c>
      <c r="BB10" s="260">
        <f>SUM(BB7:BB9)</f>
        <v>0</v>
      </c>
      <c r="BC10" s="260">
        <f>SUM(BC7:BC9)</f>
        <v>0</v>
      </c>
      <c r="BD10" s="260">
        <f>SUM(BD7:BD9)</f>
        <v>0</v>
      </c>
      <c r="BE10" s="260">
        <f>SUM(BE7:BE9)</f>
        <v>0</v>
      </c>
    </row>
    <row r="11" spans="1:80" x14ac:dyDescent="0.2">
      <c r="A11" s="226" t="s">
        <v>97</v>
      </c>
      <c r="B11" s="227" t="s">
        <v>115</v>
      </c>
      <c r="C11" s="228" t="s">
        <v>116</v>
      </c>
      <c r="D11" s="229"/>
      <c r="E11" s="230"/>
      <c r="F11" s="230"/>
      <c r="G11" s="231"/>
      <c r="H11" s="232"/>
      <c r="I11" s="233"/>
      <c r="J11" s="232"/>
      <c r="K11" s="233"/>
      <c r="O11" s="234">
        <v>1</v>
      </c>
    </row>
    <row r="12" spans="1:80" x14ac:dyDescent="0.2">
      <c r="A12" s="235">
        <v>2</v>
      </c>
      <c r="B12" s="236" t="s">
        <v>118</v>
      </c>
      <c r="C12" s="237" t="s">
        <v>119</v>
      </c>
      <c r="D12" s="238" t="s">
        <v>113</v>
      </c>
      <c r="E12" s="239">
        <v>626.71299999999997</v>
      </c>
      <c r="F12" s="239">
        <v>0</v>
      </c>
      <c r="G12" s="240">
        <f>E12*F12</f>
        <v>0</v>
      </c>
      <c r="H12" s="241">
        <v>2.7999999999999998E-4</v>
      </c>
      <c r="I12" s="242">
        <f>E12*H12</f>
        <v>0.17547963999999996</v>
      </c>
      <c r="J12" s="241">
        <v>0</v>
      </c>
      <c r="K12" s="242">
        <f>E12*J12</f>
        <v>0</v>
      </c>
      <c r="O12" s="234">
        <v>2</v>
      </c>
      <c r="AA12" s="213">
        <v>1</v>
      </c>
      <c r="AB12" s="213">
        <v>1</v>
      </c>
      <c r="AC12" s="213">
        <v>1</v>
      </c>
      <c r="AZ12" s="213">
        <v>1</v>
      </c>
      <c r="BA12" s="213">
        <f>IF(AZ12=1,G12,0)</f>
        <v>0</v>
      </c>
      <c r="BB12" s="213">
        <f>IF(AZ12=2,G12,0)</f>
        <v>0</v>
      </c>
      <c r="BC12" s="213">
        <f>IF(AZ12=3,G12,0)</f>
        <v>0</v>
      </c>
      <c r="BD12" s="213">
        <f>IF(AZ12=4,G12,0)</f>
        <v>0</v>
      </c>
      <c r="BE12" s="213">
        <f>IF(AZ12=5,G12,0)</f>
        <v>0</v>
      </c>
      <c r="CA12" s="234">
        <v>1</v>
      </c>
      <c r="CB12" s="234">
        <v>1</v>
      </c>
    </row>
    <row r="13" spans="1:80" x14ac:dyDescent="0.2">
      <c r="A13" s="243"/>
      <c r="B13" s="246"/>
      <c r="C13" s="297" t="s">
        <v>228</v>
      </c>
      <c r="D13" s="298"/>
      <c r="E13" s="247">
        <v>291.56</v>
      </c>
      <c r="F13" s="248"/>
      <c r="G13" s="249"/>
      <c r="H13" s="250"/>
      <c r="I13" s="244"/>
      <c r="K13" s="244"/>
      <c r="M13" s="245" t="s">
        <v>228</v>
      </c>
      <c r="O13" s="234"/>
    </row>
    <row r="14" spans="1:80" x14ac:dyDescent="0.2">
      <c r="A14" s="243"/>
      <c r="B14" s="246"/>
      <c r="C14" s="297" t="s">
        <v>229</v>
      </c>
      <c r="D14" s="298"/>
      <c r="E14" s="247">
        <v>65.040000000000006</v>
      </c>
      <c r="F14" s="248"/>
      <c r="G14" s="249"/>
      <c r="H14" s="250"/>
      <c r="I14" s="244"/>
      <c r="K14" s="244"/>
      <c r="M14" s="245" t="s">
        <v>229</v>
      </c>
      <c r="O14" s="234"/>
    </row>
    <row r="15" spans="1:80" x14ac:dyDescent="0.2">
      <c r="A15" s="243"/>
      <c r="B15" s="246"/>
      <c r="C15" s="297" t="s">
        <v>230</v>
      </c>
      <c r="D15" s="298"/>
      <c r="E15" s="247">
        <v>259.863</v>
      </c>
      <c r="F15" s="248"/>
      <c r="G15" s="249"/>
      <c r="H15" s="250"/>
      <c r="I15" s="244"/>
      <c r="K15" s="244"/>
      <c r="M15" s="245" t="s">
        <v>230</v>
      </c>
      <c r="O15" s="234"/>
    </row>
    <row r="16" spans="1:80" x14ac:dyDescent="0.2">
      <c r="A16" s="243"/>
      <c r="B16" s="246"/>
      <c r="C16" s="297" t="s">
        <v>231</v>
      </c>
      <c r="D16" s="298"/>
      <c r="E16" s="247">
        <v>10.25</v>
      </c>
      <c r="F16" s="248"/>
      <c r="G16" s="249"/>
      <c r="H16" s="250"/>
      <c r="I16" s="244"/>
      <c r="K16" s="244"/>
      <c r="M16" s="245" t="s">
        <v>231</v>
      </c>
      <c r="O16" s="234"/>
    </row>
    <row r="17" spans="1:80" x14ac:dyDescent="0.2">
      <c r="A17" s="235">
        <v>3</v>
      </c>
      <c r="B17" s="236" t="s">
        <v>124</v>
      </c>
      <c r="C17" s="237" t="s">
        <v>125</v>
      </c>
      <c r="D17" s="238" t="s">
        <v>113</v>
      </c>
      <c r="E17" s="239">
        <v>720.72</v>
      </c>
      <c r="F17" s="239">
        <v>0</v>
      </c>
      <c r="G17" s="240">
        <f>E17*F17</f>
        <v>0</v>
      </c>
      <c r="H17" s="241">
        <v>5.0000000000000001E-4</v>
      </c>
      <c r="I17" s="242">
        <f>E17*H17</f>
        <v>0.36036000000000001</v>
      </c>
      <c r="J17" s="241"/>
      <c r="K17" s="242">
        <f>E17*J17</f>
        <v>0</v>
      </c>
      <c r="O17" s="234">
        <v>2</v>
      </c>
      <c r="AA17" s="213">
        <v>3</v>
      </c>
      <c r="AB17" s="213">
        <v>1</v>
      </c>
      <c r="AC17" s="213">
        <v>69366199</v>
      </c>
      <c r="AZ17" s="213">
        <v>1</v>
      </c>
      <c r="BA17" s="213">
        <f>IF(AZ17=1,G17,0)</f>
        <v>0</v>
      </c>
      <c r="BB17" s="213">
        <f>IF(AZ17=2,G17,0)</f>
        <v>0</v>
      </c>
      <c r="BC17" s="213">
        <f>IF(AZ17=3,G17,0)</f>
        <v>0</v>
      </c>
      <c r="BD17" s="213">
        <f>IF(AZ17=4,G17,0)</f>
        <v>0</v>
      </c>
      <c r="BE17" s="213">
        <f>IF(AZ17=5,G17,0)</f>
        <v>0</v>
      </c>
      <c r="CA17" s="234">
        <v>3</v>
      </c>
      <c r="CB17" s="234">
        <v>1</v>
      </c>
    </row>
    <row r="18" spans="1:80" x14ac:dyDescent="0.2">
      <c r="A18" s="243"/>
      <c r="B18" s="246"/>
      <c r="C18" s="297" t="s">
        <v>232</v>
      </c>
      <c r="D18" s="298"/>
      <c r="E18" s="247">
        <v>335.29399999999998</v>
      </c>
      <c r="F18" s="248"/>
      <c r="G18" s="249"/>
      <c r="H18" s="250"/>
      <c r="I18" s="244"/>
      <c r="K18" s="244"/>
      <c r="M18" s="245" t="s">
        <v>232</v>
      </c>
      <c r="O18" s="234"/>
    </row>
    <row r="19" spans="1:80" x14ac:dyDescent="0.2">
      <c r="A19" s="243"/>
      <c r="B19" s="246"/>
      <c r="C19" s="297" t="s">
        <v>233</v>
      </c>
      <c r="D19" s="298"/>
      <c r="E19" s="247">
        <v>74.796000000000006</v>
      </c>
      <c r="F19" s="248"/>
      <c r="G19" s="249"/>
      <c r="H19" s="250"/>
      <c r="I19" s="244"/>
      <c r="K19" s="244"/>
      <c r="M19" s="245" t="s">
        <v>233</v>
      </c>
      <c r="O19" s="234"/>
    </row>
    <row r="20" spans="1:80" x14ac:dyDescent="0.2">
      <c r="A20" s="243"/>
      <c r="B20" s="246"/>
      <c r="C20" s="297" t="s">
        <v>234</v>
      </c>
      <c r="D20" s="298"/>
      <c r="E20" s="247">
        <v>298.8424</v>
      </c>
      <c r="F20" s="248"/>
      <c r="G20" s="249"/>
      <c r="H20" s="250"/>
      <c r="I20" s="244"/>
      <c r="K20" s="244"/>
      <c r="M20" s="245" t="s">
        <v>234</v>
      </c>
      <c r="O20" s="234"/>
    </row>
    <row r="21" spans="1:80" x14ac:dyDescent="0.2">
      <c r="A21" s="243"/>
      <c r="B21" s="246"/>
      <c r="C21" s="297" t="s">
        <v>235</v>
      </c>
      <c r="D21" s="298"/>
      <c r="E21" s="247">
        <v>11.7875</v>
      </c>
      <c r="F21" s="248"/>
      <c r="G21" s="249"/>
      <c r="H21" s="250"/>
      <c r="I21" s="244"/>
      <c r="K21" s="244"/>
      <c r="M21" s="245" t="s">
        <v>235</v>
      </c>
      <c r="O21" s="234"/>
    </row>
    <row r="22" spans="1:80" x14ac:dyDescent="0.2">
      <c r="A22" s="251"/>
      <c r="B22" s="252" t="s">
        <v>98</v>
      </c>
      <c r="C22" s="253" t="s">
        <v>117</v>
      </c>
      <c r="D22" s="254"/>
      <c r="E22" s="255"/>
      <c r="F22" s="256"/>
      <c r="G22" s="257">
        <f>SUM(G11:G21)</f>
        <v>0</v>
      </c>
      <c r="H22" s="258"/>
      <c r="I22" s="259">
        <f>SUM(I11:I21)</f>
        <v>0.53583963999999995</v>
      </c>
      <c r="J22" s="258"/>
      <c r="K22" s="259">
        <f>SUM(K11:K21)</f>
        <v>0</v>
      </c>
      <c r="O22" s="234">
        <v>4</v>
      </c>
      <c r="BA22" s="260">
        <f>SUM(BA11:BA21)</f>
        <v>0</v>
      </c>
      <c r="BB22" s="260">
        <f>SUM(BB11:BB21)</f>
        <v>0</v>
      </c>
      <c r="BC22" s="260">
        <f>SUM(BC11:BC21)</f>
        <v>0</v>
      </c>
      <c r="BD22" s="260">
        <f>SUM(BD11:BD21)</f>
        <v>0</v>
      </c>
      <c r="BE22" s="260">
        <f>SUM(BE11:BE21)</f>
        <v>0</v>
      </c>
    </row>
    <row r="23" spans="1:80" x14ac:dyDescent="0.2">
      <c r="A23" s="226" t="s">
        <v>97</v>
      </c>
      <c r="B23" s="227" t="s">
        <v>130</v>
      </c>
      <c r="C23" s="228" t="s">
        <v>131</v>
      </c>
      <c r="D23" s="229"/>
      <c r="E23" s="230"/>
      <c r="F23" s="230"/>
      <c r="G23" s="231"/>
      <c r="H23" s="232"/>
      <c r="I23" s="233"/>
      <c r="J23" s="232"/>
      <c r="K23" s="233"/>
      <c r="O23" s="234">
        <v>1</v>
      </c>
    </row>
    <row r="24" spans="1:80" ht="22.5" x14ac:dyDescent="0.2">
      <c r="A24" s="235">
        <v>4</v>
      </c>
      <c r="B24" s="236" t="s">
        <v>133</v>
      </c>
      <c r="C24" s="237" t="s">
        <v>236</v>
      </c>
      <c r="D24" s="238" t="s">
        <v>113</v>
      </c>
      <c r="E24" s="239">
        <v>259.863</v>
      </c>
      <c r="F24" s="239">
        <v>0</v>
      </c>
      <c r="G24" s="240">
        <f>E24*F24</f>
        <v>0</v>
      </c>
      <c r="H24" s="241">
        <v>5.0299999999999997E-3</v>
      </c>
      <c r="I24" s="242">
        <f>E24*H24</f>
        <v>1.3071108899999999</v>
      </c>
      <c r="J24" s="241">
        <v>0</v>
      </c>
      <c r="K24" s="242">
        <f>E24*J24</f>
        <v>0</v>
      </c>
      <c r="O24" s="234">
        <v>2</v>
      </c>
      <c r="AA24" s="213">
        <v>1</v>
      </c>
      <c r="AB24" s="213">
        <v>1</v>
      </c>
      <c r="AC24" s="213">
        <v>1</v>
      </c>
      <c r="AZ24" s="213">
        <v>1</v>
      </c>
      <c r="BA24" s="213">
        <f>IF(AZ24=1,G24,0)</f>
        <v>0</v>
      </c>
      <c r="BB24" s="213">
        <f>IF(AZ24=2,G24,0)</f>
        <v>0</v>
      </c>
      <c r="BC24" s="213">
        <f>IF(AZ24=3,G24,0)</f>
        <v>0</v>
      </c>
      <c r="BD24" s="213">
        <f>IF(AZ24=4,G24,0)</f>
        <v>0</v>
      </c>
      <c r="BE24" s="213">
        <f>IF(AZ24=5,G24,0)</f>
        <v>0</v>
      </c>
      <c r="CA24" s="234">
        <v>1</v>
      </c>
      <c r="CB24" s="234">
        <v>1</v>
      </c>
    </row>
    <row r="25" spans="1:80" x14ac:dyDescent="0.2">
      <c r="A25" s="243"/>
      <c r="B25" s="246"/>
      <c r="C25" s="297" t="s">
        <v>230</v>
      </c>
      <c r="D25" s="298"/>
      <c r="E25" s="247">
        <v>259.863</v>
      </c>
      <c r="F25" s="248"/>
      <c r="G25" s="249"/>
      <c r="H25" s="250"/>
      <c r="I25" s="244"/>
      <c r="K25" s="244"/>
      <c r="M25" s="245" t="s">
        <v>230</v>
      </c>
      <c r="O25" s="234"/>
    </row>
    <row r="26" spans="1:80" ht="22.5" x14ac:dyDescent="0.2">
      <c r="A26" s="235">
        <v>5</v>
      </c>
      <c r="B26" s="236" t="s">
        <v>136</v>
      </c>
      <c r="C26" s="237" t="s">
        <v>237</v>
      </c>
      <c r="D26" s="238" t="s">
        <v>113</v>
      </c>
      <c r="E26" s="239">
        <v>313.35649999999998</v>
      </c>
      <c r="F26" s="239">
        <v>0</v>
      </c>
      <c r="G26" s="240">
        <f>E26*F26</f>
        <v>0</v>
      </c>
      <c r="H26" s="241">
        <v>8.3999999999999995E-3</v>
      </c>
      <c r="I26" s="242">
        <f>E26*H26</f>
        <v>2.6321945999999996</v>
      </c>
      <c r="J26" s="241">
        <v>0</v>
      </c>
      <c r="K26" s="242">
        <f>E26*J26</f>
        <v>0</v>
      </c>
      <c r="O26" s="234">
        <v>2</v>
      </c>
      <c r="AA26" s="213">
        <v>1</v>
      </c>
      <c r="AB26" s="213">
        <v>1</v>
      </c>
      <c r="AC26" s="213">
        <v>1</v>
      </c>
      <c r="AZ26" s="213">
        <v>1</v>
      </c>
      <c r="BA26" s="213">
        <f>IF(AZ26=1,G26,0)</f>
        <v>0</v>
      </c>
      <c r="BB26" s="213">
        <f>IF(AZ26=2,G26,0)</f>
        <v>0</v>
      </c>
      <c r="BC26" s="213">
        <f>IF(AZ26=3,G26,0)</f>
        <v>0</v>
      </c>
      <c r="BD26" s="213">
        <f>IF(AZ26=4,G26,0)</f>
        <v>0</v>
      </c>
      <c r="BE26" s="213">
        <f>IF(AZ26=5,G26,0)</f>
        <v>0</v>
      </c>
      <c r="CA26" s="234">
        <v>1</v>
      </c>
      <c r="CB26" s="234">
        <v>1</v>
      </c>
    </row>
    <row r="27" spans="1:80" x14ac:dyDescent="0.2">
      <c r="A27" s="243"/>
      <c r="B27" s="246"/>
      <c r="C27" s="297" t="s">
        <v>238</v>
      </c>
      <c r="D27" s="298"/>
      <c r="E27" s="247">
        <v>145.78</v>
      </c>
      <c r="F27" s="248"/>
      <c r="G27" s="249"/>
      <c r="H27" s="250"/>
      <c r="I27" s="244"/>
      <c r="K27" s="244"/>
      <c r="M27" s="245" t="s">
        <v>238</v>
      </c>
      <c r="O27" s="234"/>
    </row>
    <row r="28" spans="1:80" x14ac:dyDescent="0.2">
      <c r="A28" s="243"/>
      <c r="B28" s="246"/>
      <c r="C28" s="297" t="s">
        <v>239</v>
      </c>
      <c r="D28" s="298"/>
      <c r="E28" s="247">
        <v>32.520000000000003</v>
      </c>
      <c r="F28" s="248"/>
      <c r="G28" s="249"/>
      <c r="H28" s="250"/>
      <c r="I28" s="244"/>
      <c r="K28" s="244"/>
      <c r="M28" s="245" t="s">
        <v>239</v>
      </c>
      <c r="O28" s="234"/>
    </row>
    <row r="29" spans="1:80" x14ac:dyDescent="0.2">
      <c r="A29" s="243"/>
      <c r="B29" s="246"/>
      <c r="C29" s="297" t="s">
        <v>240</v>
      </c>
      <c r="D29" s="298"/>
      <c r="E29" s="247">
        <v>129.9315</v>
      </c>
      <c r="F29" s="248"/>
      <c r="G29" s="249"/>
      <c r="H29" s="250"/>
      <c r="I29" s="244"/>
      <c r="K29" s="244"/>
      <c r="M29" s="245" t="s">
        <v>240</v>
      </c>
      <c r="O29" s="234"/>
    </row>
    <row r="30" spans="1:80" x14ac:dyDescent="0.2">
      <c r="A30" s="243"/>
      <c r="B30" s="246"/>
      <c r="C30" s="297" t="s">
        <v>241</v>
      </c>
      <c r="D30" s="298"/>
      <c r="E30" s="247">
        <v>5.125</v>
      </c>
      <c r="F30" s="248"/>
      <c r="G30" s="249"/>
      <c r="H30" s="250"/>
      <c r="I30" s="244"/>
      <c r="K30" s="244"/>
      <c r="M30" s="245" t="s">
        <v>241</v>
      </c>
      <c r="O30" s="234"/>
    </row>
    <row r="31" spans="1:80" x14ac:dyDescent="0.2">
      <c r="A31" s="251"/>
      <c r="B31" s="252" t="s">
        <v>98</v>
      </c>
      <c r="C31" s="253" t="s">
        <v>132</v>
      </c>
      <c r="D31" s="254"/>
      <c r="E31" s="255"/>
      <c r="F31" s="256"/>
      <c r="G31" s="257">
        <f>SUM(G23:G30)</f>
        <v>0</v>
      </c>
      <c r="H31" s="258"/>
      <c r="I31" s="259">
        <f>SUM(I23:I30)</f>
        <v>3.9393054899999997</v>
      </c>
      <c r="J31" s="258"/>
      <c r="K31" s="259">
        <f>SUM(K23:K30)</f>
        <v>0</v>
      </c>
      <c r="O31" s="234">
        <v>4</v>
      </c>
      <c r="BA31" s="260">
        <f>SUM(BA23:BA30)</f>
        <v>0</v>
      </c>
      <c r="BB31" s="260">
        <f>SUM(BB23:BB30)</f>
        <v>0</v>
      </c>
      <c r="BC31" s="260">
        <f>SUM(BC23:BC30)</f>
        <v>0</v>
      </c>
      <c r="BD31" s="260">
        <f>SUM(BD23:BD30)</f>
        <v>0</v>
      </c>
      <c r="BE31" s="260">
        <f>SUM(BE23:BE30)</f>
        <v>0</v>
      </c>
    </row>
    <row r="32" spans="1:80" x14ac:dyDescent="0.2">
      <c r="A32" s="226" t="s">
        <v>97</v>
      </c>
      <c r="B32" s="227" t="s">
        <v>142</v>
      </c>
      <c r="C32" s="228" t="s">
        <v>143</v>
      </c>
      <c r="D32" s="229"/>
      <c r="E32" s="230"/>
      <c r="F32" s="230"/>
      <c r="G32" s="231"/>
      <c r="H32" s="232"/>
      <c r="I32" s="233"/>
      <c r="J32" s="232"/>
      <c r="K32" s="233"/>
      <c r="O32" s="234">
        <v>1</v>
      </c>
    </row>
    <row r="33" spans="1:80" ht="22.5" x14ac:dyDescent="0.2">
      <c r="A33" s="235">
        <v>6</v>
      </c>
      <c r="B33" s="236" t="s">
        <v>145</v>
      </c>
      <c r="C33" s="237" t="s">
        <v>146</v>
      </c>
      <c r="D33" s="238" t="s">
        <v>147</v>
      </c>
      <c r="E33" s="239">
        <v>40</v>
      </c>
      <c r="F33" s="239">
        <v>0</v>
      </c>
      <c r="G33" s="240">
        <f>E33*F33</f>
        <v>0</v>
      </c>
      <c r="H33" s="241">
        <v>3.15E-3</v>
      </c>
      <c r="I33" s="242">
        <f>E33*H33</f>
        <v>0.126</v>
      </c>
      <c r="J33" s="241">
        <v>0</v>
      </c>
      <c r="K33" s="242">
        <f>E33*J33</f>
        <v>0</v>
      </c>
      <c r="O33" s="234">
        <v>2</v>
      </c>
      <c r="AA33" s="213">
        <v>1</v>
      </c>
      <c r="AB33" s="213">
        <v>1</v>
      </c>
      <c r="AC33" s="213">
        <v>1</v>
      </c>
      <c r="AZ33" s="213">
        <v>1</v>
      </c>
      <c r="BA33" s="213">
        <f>IF(AZ33=1,G33,0)</f>
        <v>0</v>
      </c>
      <c r="BB33" s="213">
        <f>IF(AZ33=2,G33,0)</f>
        <v>0</v>
      </c>
      <c r="BC33" s="213">
        <f>IF(AZ33=3,G33,0)</f>
        <v>0</v>
      </c>
      <c r="BD33" s="213">
        <f>IF(AZ33=4,G33,0)</f>
        <v>0</v>
      </c>
      <c r="BE33" s="213">
        <f>IF(AZ33=5,G33,0)</f>
        <v>0</v>
      </c>
      <c r="CA33" s="234">
        <v>1</v>
      </c>
      <c r="CB33" s="234">
        <v>1</v>
      </c>
    </row>
    <row r="34" spans="1:80" ht="22.5" x14ac:dyDescent="0.2">
      <c r="A34" s="235">
        <v>7</v>
      </c>
      <c r="B34" s="236" t="s">
        <v>148</v>
      </c>
      <c r="C34" s="237" t="s">
        <v>149</v>
      </c>
      <c r="D34" s="238" t="s">
        <v>113</v>
      </c>
      <c r="E34" s="239">
        <v>30.75</v>
      </c>
      <c r="F34" s="239">
        <v>0</v>
      </c>
      <c r="G34" s="240">
        <f>E34*F34</f>
        <v>0</v>
      </c>
      <c r="H34" s="241">
        <v>4.2860000000000002E-2</v>
      </c>
      <c r="I34" s="242">
        <f>E34*H34</f>
        <v>1.3179450000000001</v>
      </c>
      <c r="J34" s="241">
        <v>0</v>
      </c>
      <c r="K34" s="242">
        <f>E34*J34</f>
        <v>0</v>
      </c>
      <c r="O34" s="234">
        <v>2</v>
      </c>
      <c r="AA34" s="213">
        <v>1</v>
      </c>
      <c r="AB34" s="213">
        <v>1</v>
      </c>
      <c r="AC34" s="213">
        <v>1</v>
      </c>
      <c r="AZ34" s="213">
        <v>1</v>
      </c>
      <c r="BA34" s="213">
        <f>IF(AZ34=1,G34,0)</f>
        <v>0</v>
      </c>
      <c r="BB34" s="213">
        <f>IF(AZ34=2,G34,0)</f>
        <v>0</v>
      </c>
      <c r="BC34" s="213">
        <f>IF(AZ34=3,G34,0)</f>
        <v>0</v>
      </c>
      <c r="BD34" s="213">
        <f>IF(AZ34=4,G34,0)</f>
        <v>0</v>
      </c>
      <c r="BE34" s="213">
        <f>IF(AZ34=5,G34,0)</f>
        <v>0</v>
      </c>
      <c r="CA34" s="234">
        <v>1</v>
      </c>
      <c r="CB34" s="234">
        <v>1</v>
      </c>
    </row>
    <row r="35" spans="1:80" x14ac:dyDescent="0.2">
      <c r="A35" s="243"/>
      <c r="B35" s="246"/>
      <c r="C35" s="297" t="s">
        <v>150</v>
      </c>
      <c r="D35" s="298"/>
      <c r="E35" s="247">
        <v>30.75</v>
      </c>
      <c r="F35" s="248"/>
      <c r="G35" s="249"/>
      <c r="H35" s="250"/>
      <c r="I35" s="244"/>
      <c r="K35" s="244"/>
      <c r="M35" s="245" t="s">
        <v>150</v>
      </c>
      <c r="O35" s="234"/>
    </row>
    <row r="36" spans="1:80" ht="22.5" x14ac:dyDescent="0.2">
      <c r="A36" s="235">
        <v>8</v>
      </c>
      <c r="B36" s="236" t="s">
        <v>151</v>
      </c>
      <c r="C36" s="237" t="s">
        <v>242</v>
      </c>
      <c r="D36" s="238" t="s">
        <v>113</v>
      </c>
      <c r="E36" s="239">
        <v>82.8</v>
      </c>
      <c r="F36" s="239">
        <v>0</v>
      </c>
      <c r="G36" s="240">
        <f>E36*F36</f>
        <v>0</v>
      </c>
      <c r="H36" s="241">
        <v>4.165E-2</v>
      </c>
      <c r="I36" s="242">
        <f>E36*H36</f>
        <v>3.44862</v>
      </c>
      <c r="J36" s="241">
        <v>0</v>
      </c>
      <c r="K36" s="242">
        <f>E36*J36</f>
        <v>0</v>
      </c>
      <c r="O36" s="234">
        <v>2</v>
      </c>
      <c r="AA36" s="213">
        <v>1</v>
      </c>
      <c r="AB36" s="213">
        <v>1</v>
      </c>
      <c r="AC36" s="213">
        <v>1</v>
      </c>
      <c r="AZ36" s="213">
        <v>1</v>
      </c>
      <c r="BA36" s="213">
        <f>IF(AZ36=1,G36,0)</f>
        <v>0</v>
      </c>
      <c r="BB36" s="213">
        <f>IF(AZ36=2,G36,0)</f>
        <v>0</v>
      </c>
      <c r="BC36" s="213">
        <f>IF(AZ36=3,G36,0)</f>
        <v>0</v>
      </c>
      <c r="BD36" s="213">
        <f>IF(AZ36=4,G36,0)</f>
        <v>0</v>
      </c>
      <c r="BE36" s="213">
        <f>IF(AZ36=5,G36,0)</f>
        <v>0</v>
      </c>
      <c r="CA36" s="234">
        <v>1</v>
      </c>
      <c r="CB36" s="234">
        <v>1</v>
      </c>
    </row>
    <row r="37" spans="1:80" x14ac:dyDescent="0.2">
      <c r="A37" s="243"/>
      <c r="B37" s="246"/>
      <c r="C37" s="297" t="s">
        <v>243</v>
      </c>
      <c r="D37" s="298"/>
      <c r="E37" s="247">
        <v>82.8</v>
      </c>
      <c r="F37" s="248"/>
      <c r="G37" s="249"/>
      <c r="H37" s="250"/>
      <c r="I37" s="244"/>
      <c r="K37" s="244"/>
      <c r="M37" s="245" t="s">
        <v>243</v>
      </c>
      <c r="O37" s="234"/>
    </row>
    <row r="38" spans="1:80" x14ac:dyDescent="0.2">
      <c r="A38" s="235">
        <v>9</v>
      </c>
      <c r="B38" s="236" t="s">
        <v>155</v>
      </c>
      <c r="C38" s="237" t="s">
        <v>156</v>
      </c>
      <c r="D38" s="238" t="s">
        <v>113</v>
      </c>
      <c r="E38" s="239">
        <v>387.35</v>
      </c>
      <c r="F38" s="239">
        <v>0</v>
      </c>
      <c r="G38" s="240">
        <f>E38*F38</f>
        <v>0</v>
      </c>
      <c r="H38" s="241">
        <v>0</v>
      </c>
      <c r="I38" s="242">
        <f>E38*H38</f>
        <v>0</v>
      </c>
      <c r="J38" s="241">
        <v>0</v>
      </c>
      <c r="K38" s="242">
        <f>E38*J38</f>
        <v>0</v>
      </c>
      <c r="O38" s="234">
        <v>2</v>
      </c>
      <c r="AA38" s="213">
        <v>1</v>
      </c>
      <c r="AB38" s="213">
        <v>1</v>
      </c>
      <c r="AC38" s="213">
        <v>1</v>
      </c>
      <c r="AZ38" s="213">
        <v>1</v>
      </c>
      <c r="BA38" s="213">
        <f>IF(AZ38=1,G38,0)</f>
        <v>0</v>
      </c>
      <c r="BB38" s="213">
        <f>IF(AZ38=2,G38,0)</f>
        <v>0</v>
      </c>
      <c r="BC38" s="213">
        <f>IF(AZ38=3,G38,0)</f>
        <v>0</v>
      </c>
      <c r="BD38" s="213">
        <f>IF(AZ38=4,G38,0)</f>
        <v>0</v>
      </c>
      <c r="BE38" s="213">
        <f>IF(AZ38=5,G38,0)</f>
        <v>0</v>
      </c>
      <c r="CA38" s="234">
        <v>1</v>
      </c>
      <c r="CB38" s="234">
        <v>1</v>
      </c>
    </row>
    <row r="39" spans="1:80" x14ac:dyDescent="0.2">
      <c r="A39" s="243"/>
      <c r="B39" s="246"/>
      <c r="C39" s="297" t="s">
        <v>228</v>
      </c>
      <c r="D39" s="298"/>
      <c r="E39" s="247">
        <v>291.56</v>
      </c>
      <c r="F39" s="248"/>
      <c r="G39" s="249"/>
      <c r="H39" s="250"/>
      <c r="I39" s="244"/>
      <c r="K39" s="244"/>
      <c r="M39" s="245" t="s">
        <v>228</v>
      </c>
      <c r="O39" s="234"/>
    </row>
    <row r="40" spans="1:80" x14ac:dyDescent="0.2">
      <c r="A40" s="243"/>
      <c r="B40" s="246"/>
      <c r="C40" s="297" t="s">
        <v>229</v>
      </c>
      <c r="D40" s="298"/>
      <c r="E40" s="247">
        <v>65.040000000000006</v>
      </c>
      <c r="F40" s="248"/>
      <c r="G40" s="249"/>
      <c r="H40" s="250"/>
      <c r="I40" s="244"/>
      <c r="K40" s="244"/>
      <c r="M40" s="245" t="s">
        <v>229</v>
      </c>
      <c r="O40" s="234"/>
    </row>
    <row r="41" spans="1:80" x14ac:dyDescent="0.2">
      <c r="A41" s="243"/>
      <c r="B41" s="246"/>
      <c r="C41" s="297" t="s">
        <v>244</v>
      </c>
      <c r="D41" s="298"/>
      <c r="E41" s="247">
        <v>30.75</v>
      </c>
      <c r="F41" s="248"/>
      <c r="G41" s="249"/>
      <c r="H41" s="250"/>
      <c r="I41" s="244"/>
      <c r="K41" s="244"/>
      <c r="M41" s="245" t="s">
        <v>244</v>
      </c>
      <c r="O41" s="234"/>
    </row>
    <row r="42" spans="1:80" x14ac:dyDescent="0.2">
      <c r="A42" s="251"/>
      <c r="B42" s="252" t="s">
        <v>98</v>
      </c>
      <c r="C42" s="253" t="s">
        <v>144</v>
      </c>
      <c r="D42" s="254"/>
      <c r="E42" s="255"/>
      <c r="F42" s="256"/>
      <c r="G42" s="257">
        <f>SUM(G32:G41)</f>
        <v>0</v>
      </c>
      <c r="H42" s="258"/>
      <c r="I42" s="259">
        <f>SUM(I32:I41)</f>
        <v>4.8925650000000003</v>
      </c>
      <c r="J42" s="258"/>
      <c r="K42" s="259">
        <f>SUM(K32:K41)</f>
        <v>0</v>
      </c>
      <c r="O42" s="234">
        <v>4</v>
      </c>
      <c r="BA42" s="260">
        <f>SUM(BA32:BA41)</f>
        <v>0</v>
      </c>
      <c r="BB42" s="260">
        <f>SUM(BB32:BB41)</f>
        <v>0</v>
      </c>
      <c r="BC42" s="260">
        <f>SUM(BC32:BC41)</f>
        <v>0</v>
      </c>
      <c r="BD42" s="260">
        <f>SUM(BD32:BD41)</f>
        <v>0</v>
      </c>
      <c r="BE42" s="260">
        <f>SUM(BE32:BE41)</f>
        <v>0</v>
      </c>
    </row>
    <row r="43" spans="1:80" x14ac:dyDescent="0.2">
      <c r="A43" s="226" t="s">
        <v>97</v>
      </c>
      <c r="B43" s="227" t="s">
        <v>157</v>
      </c>
      <c r="C43" s="228" t="s">
        <v>158</v>
      </c>
      <c r="D43" s="229"/>
      <c r="E43" s="230"/>
      <c r="F43" s="230"/>
      <c r="G43" s="231"/>
      <c r="H43" s="232"/>
      <c r="I43" s="233"/>
      <c r="J43" s="232"/>
      <c r="K43" s="233"/>
      <c r="O43" s="234">
        <v>1</v>
      </c>
    </row>
    <row r="44" spans="1:80" x14ac:dyDescent="0.2">
      <c r="A44" s="235">
        <v>10</v>
      </c>
      <c r="B44" s="236" t="s">
        <v>160</v>
      </c>
      <c r="C44" s="237" t="s">
        <v>161</v>
      </c>
      <c r="D44" s="238" t="s">
        <v>147</v>
      </c>
      <c r="E44" s="239">
        <v>38.9</v>
      </c>
      <c r="F44" s="239">
        <v>0</v>
      </c>
      <c r="G44" s="240">
        <f>E44*F44</f>
        <v>0</v>
      </c>
      <c r="H44" s="241">
        <v>0</v>
      </c>
      <c r="I44" s="242">
        <f>E44*H44</f>
        <v>0</v>
      </c>
      <c r="J44" s="241">
        <v>0</v>
      </c>
      <c r="K44" s="242">
        <f>E44*J44</f>
        <v>0</v>
      </c>
      <c r="O44" s="234">
        <v>2</v>
      </c>
      <c r="AA44" s="213">
        <v>1</v>
      </c>
      <c r="AB44" s="213">
        <v>1</v>
      </c>
      <c r="AC44" s="213">
        <v>1</v>
      </c>
      <c r="AZ44" s="213">
        <v>1</v>
      </c>
      <c r="BA44" s="213">
        <f>IF(AZ44=1,G44,0)</f>
        <v>0</v>
      </c>
      <c r="BB44" s="213">
        <f>IF(AZ44=2,G44,0)</f>
        <v>0</v>
      </c>
      <c r="BC44" s="213">
        <f>IF(AZ44=3,G44,0)</f>
        <v>0</v>
      </c>
      <c r="BD44" s="213">
        <f>IF(AZ44=4,G44,0)</f>
        <v>0</v>
      </c>
      <c r="BE44" s="213">
        <f>IF(AZ44=5,G44,0)</f>
        <v>0</v>
      </c>
      <c r="CA44" s="234">
        <v>1</v>
      </c>
      <c r="CB44" s="234">
        <v>1</v>
      </c>
    </row>
    <row r="45" spans="1:80" x14ac:dyDescent="0.2">
      <c r="A45" s="251"/>
      <c r="B45" s="252" t="s">
        <v>98</v>
      </c>
      <c r="C45" s="253" t="s">
        <v>159</v>
      </c>
      <c r="D45" s="254"/>
      <c r="E45" s="255"/>
      <c r="F45" s="256"/>
      <c r="G45" s="257">
        <f>SUM(G43:G44)</f>
        <v>0</v>
      </c>
      <c r="H45" s="258"/>
      <c r="I45" s="259">
        <f>SUM(I43:I44)</f>
        <v>0</v>
      </c>
      <c r="J45" s="258"/>
      <c r="K45" s="259">
        <f>SUM(K43:K44)</f>
        <v>0</v>
      </c>
      <c r="O45" s="234">
        <v>4</v>
      </c>
      <c r="BA45" s="260">
        <f>SUM(BA43:BA44)</f>
        <v>0</v>
      </c>
      <c r="BB45" s="260">
        <f>SUM(BB43:BB44)</f>
        <v>0</v>
      </c>
      <c r="BC45" s="260">
        <f>SUM(BC43:BC44)</f>
        <v>0</v>
      </c>
      <c r="BD45" s="260">
        <f>SUM(BD43:BD44)</f>
        <v>0</v>
      </c>
      <c r="BE45" s="260">
        <f>SUM(BE43:BE44)</f>
        <v>0</v>
      </c>
    </row>
    <row r="46" spans="1:80" x14ac:dyDescent="0.2">
      <c r="A46" s="226" t="s">
        <v>97</v>
      </c>
      <c r="B46" s="227" t="s">
        <v>162</v>
      </c>
      <c r="C46" s="228" t="s">
        <v>163</v>
      </c>
      <c r="D46" s="229"/>
      <c r="E46" s="230"/>
      <c r="F46" s="230"/>
      <c r="G46" s="231"/>
      <c r="H46" s="232"/>
      <c r="I46" s="233"/>
      <c r="J46" s="232"/>
      <c r="K46" s="233"/>
      <c r="O46" s="234">
        <v>1</v>
      </c>
    </row>
    <row r="47" spans="1:80" x14ac:dyDescent="0.2">
      <c r="A47" s="235">
        <v>11</v>
      </c>
      <c r="B47" s="236" t="s">
        <v>165</v>
      </c>
      <c r="C47" s="237" t="s">
        <v>245</v>
      </c>
      <c r="D47" s="238" t="s">
        <v>167</v>
      </c>
      <c r="E47" s="239">
        <v>2</v>
      </c>
      <c r="F47" s="239">
        <v>0</v>
      </c>
      <c r="G47" s="240">
        <f>E47*F47</f>
        <v>0</v>
      </c>
      <c r="H47" s="241">
        <v>0</v>
      </c>
      <c r="I47" s="242">
        <f>E47*H47</f>
        <v>0</v>
      </c>
      <c r="J47" s="241"/>
      <c r="K47" s="242">
        <f>E47*J47</f>
        <v>0</v>
      </c>
      <c r="O47" s="234">
        <v>2</v>
      </c>
      <c r="AA47" s="213">
        <v>12</v>
      </c>
      <c r="AB47" s="213">
        <v>0</v>
      </c>
      <c r="AC47" s="213">
        <v>1</v>
      </c>
      <c r="AZ47" s="213">
        <v>1</v>
      </c>
      <c r="BA47" s="213">
        <f>IF(AZ47=1,G47,0)</f>
        <v>0</v>
      </c>
      <c r="BB47" s="213">
        <f>IF(AZ47=2,G47,0)</f>
        <v>0</v>
      </c>
      <c r="BC47" s="213">
        <f>IF(AZ47=3,G47,0)</f>
        <v>0</v>
      </c>
      <c r="BD47" s="213">
        <f>IF(AZ47=4,G47,0)</f>
        <v>0</v>
      </c>
      <c r="BE47" s="213">
        <f>IF(AZ47=5,G47,0)</f>
        <v>0</v>
      </c>
      <c r="CA47" s="234">
        <v>12</v>
      </c>
      <c r="CB47" s="234">
        <v>0</v>
      </c>
    </row>
    <row r="48" spans="1:80" x14ac:dyDescent="0.2">
      <c r="A48" s="251"/>
      <c r="B48" s="252" t="s">
        <v>98</v>
      </c>
      <c r="C48" s="253" t="s">
        <v>164</v>
      </c>
      <c r="D48" s="254"/>
      <c r="E48" s="255"/>
      <c r="F48" s="256"/>
      <c r="G48" s="257">
        <f>SUM(G46:G47)</f>
        <v>0</v>
      </c>
      <c r="H48" s="258"/>
      <c r="I48" s="259">
        <f>SUM(I46:I47)</f>
        <v>0</v>
      </c>
      <c r="J48" s="258"/>
      <c r="K48" s="259">
        <f>SUM(K46:K47)</f>
        <v>0</v>
      </c>
      <c r="O48" s="234">
        <v>4</v>
      </c>
      <c r="BA48" s="260">
        <f>SUM(BA46:BA47)</f>
        <v>0</v>
      </c>
      <c r="BB48" s="260">
        <f>SUM(BB46:BB47)</f>
        <v>0</v>
      </c>
      <c r="BC48" s="260">
        <f>SUM(BC46:BC47)</f>
        <v>0</v>
      </c>
      <c r="BD48" s="260">
        <f>SUM(BD46:BD47)</f>
        <v>0</v>
      </c>
      <c r="BE48" s="260">
        <f>SUM(BE46:BE47)</f>
        <v>0</v>
      </c>
    </row>
    <row r="49" spans="1:80" x14ac:dyDescent="0.2">
      <c r="A49" s="226" t="s">
        <v>97</v>
      </c>
      <c r="B49" s="227" t="s">
        <v>168</v>
      </c>
      <c r="C49" s="228" t="s">
        <v>169</v>
      </c>
      <c r="D49" s="229"/>
      <c r="E49" s="230"/>
      <c r="F49" s="230"/>
      <c r="G49" s="231"/>
      <c r="H49" s="232"/>
      <c r="I49" s="233"/>
      <c r="J49" s="232"/>
      <c r="K49" s="233"/>
      <c r="O49" s="234">
        <v>1</v>
      </c>
    </row>
    <row r="50" spans="1:80" ht="22.5" x14ac:dyDescent="0.2">
      <c r="A50" s="235">
        <v>12</v>
      </c>
      <c r="B50" s="236" t="s">
        <v>171</v>
      </c>
      <c r="C50" s="237" t="s">
        <v>172</v>
      </c>
      <c r="D50" s="238" t="s">
        <v>113</v>
      </c>
      <c r="E50" s="239">
        <v>647.21299999999997</v>
      </c>
      <c r="F50" s="239">
        <v>0</v>
      </c>
      <c r="G50" s="240">
        <f>E50*F50</f>
        <v>0</v>
      </c>
      <c r="H50" s="241">
        <v>0</v>
      </c>
      <c r="I50" s="242">
        <f>E50*H50</f>
        <v>0</v>
      </c>
      <c r="J50" s="241">
        <v>-8.8999999999999996E-2</v>
      </c>
      <c r="K50" s="242">
        <f>E50*J50</f>
        <v>-57.601956999999992</v>
      </c>
      <c r="O50" s="234">
        <v>2</v>
      </c>
      <c r="AA50" s="213">
        <v>1</v>
      </c>
      <c r="AB50" s="213">
        <v>1</v>
      </c>
      <c r="AC50" s="213">
        <v>1</v>
      </c>
      <c r="AZ50" s="213">
        <v>1</v>
      </c>
      <c r="BA50" s="213">
        <f>IF(AZ50=1,G50,0)</f>
        <v>0</v>
      </c>
      <c r="BB50" s="213">
        <f>IF(AZ50=2,G50,0)</f>
        <v>0</v>
      </c>
      <c r="BC50" s="213">
        <f>IF(AZ50=3,G50,0)</f>
        <v>0</v>
      </c>
      <c r="BD50" s="213">
        <f>IF(AZ50=4,G50,0)</f>
        <v>0</v>
      </c>
      <c r="BE50" s="213">
        <f>IF(AZ50=5,G50,0)</f>
        <v>0</v>
      </c>
      <c r="CA50" s="234">
        <v>1</v>
      </c>
      <c r="CB50" s="234">
        <v>1</v>
      </c>
    </row>
    <row r="51" spans="1:80" x14ac:dyDescent="0.2">
      <c r="A51" s="243"/>
      <c r="B51" s="246"/>
      <c r="C51" s="297" t="s">
        <v>228</v>
      </c>
      <c r="D51" s="298"/>
      <c r="E51" s="247">
        <v>291.56</v>
      </c>
      <c r="F51" s="248"/>
      <c r="G51" s="249"/>
      <c r="H51" s="250"/>
      <c r="I51" s="244"/>
      <c r="K51" s="244"/>
      <c r="M51" s="245" t="s">
        <v>228</v>
      </c>
      <c r="O51" s="234"/>
    </row>
    <row r="52" spans="1:80" x14ac:dyDescent="0.2">
      <c r="A52" s="243"/>
      <c r="B52" s="246"/>
      <c r="C52" s="297" t="s">
        <v>229</v>
      </c>
      <c r="D52" s="298"/>
      <c r="E52" s="247">
        <v>65.040000000000006</v>
      </c>
      <c r="F52" s="248"/>
      <c r="G52" s="249"/>
      <c r="H52" s="250"/>
      <c r="I52" s="244"/>
      <c r="K52" s="244"/>
      <c r="M52" s="245" t="s">
        <v>229</v>
      </c>
      <c r="O52" s="234"/>
    </row>
    <row r="53" spans="1:80" x14ac:dyDescent="0.2">
      <c r="A53" s="243"/>
      <c r="B53" s="246"/>
      <c r="C53" s="297" t="s">
        <v>230</v>
      </c>
      <c r="D53" s="298"/>
      <c r="E53" s="247">
        <v>259.863</v>
      </c>
      <c r="F53" s="248"/>
      <c r="G53" s="249"/>
      <c r="H53" s="250"/>
      <c r="I53" s="244"/>
      <c r="K53" s="244"/>
      <c r="M53" s="245" t="s">
        <v>230</v>
      </c>
      <c r="O53" s="234"/>
    </row>
    <row r="54" spans="1:80" x14ac:dyDescent="0.2">
      <c r="A54" s="243"/>
      <c r="B54" s="246"/>
      <c r="C54" s="297" t="s">
        <v>244</v>
      </c>
      <c r="D54" s="298"/>
      <c r="E54" s="247">
        <v>30.75</v>
      </c>
      <c r="F54" s="248"/>
      <c r="G54" s="249"/>
      <c r="H54" s="250"/>
      <c r="I54" s="244"/>
      <c r="K54" s="244"/>
      <c r="M54" s="245" t="s">
        <v>244</v>
      </c>
      <c r="O54" s="234"/>
    </row>
    <row r="55" spans="1:80" x14ac:dyDescent="0.2">
      <c r="A55" s="251"/>
      <c r="B55" s="252" t="s">
        <v>98</v>
      </c>
      <c r="C55" s="253" t="s">
        <v>170</v>
      </c>
      <c r="D55" s="254"/>
      <c r="E55" s="255"/>
      <c r="F55" s="256"/>
      <c r="G55" s="257">
        <f>SUM(G49:G54)</f>
        <v>0</v>
      </c>
      <c r="H55" s="258"/>
      <c r="I55" s="259">
        <f>SUM(I49:I54)</f>
        <v>0</v>
      </c>
      <c r="J55" s="258"/>
      <c r="K55" s="259">
        <f>SUM(K49:K54)</f>
        <v>-57.601956999999992</v>
      </c>
      <c r="O55" s="234">
        <v>4</v>
      </c>
      <c r="BA55" s="260">
        <f>SUM(BA49:BA54)</f>
        <v>0</v>
      </c>
      <c r="BB55" s="260">
        <f>SUM(BB49:BB54)</f>
        <v>0</v>
      </c>
      <c r="BC55" s="260">
        <f>SUM(BC49:BC54)</f>
        <v>0</v>
      </c>
      <c r="BD55" s="260">
        <f>SUM(BD49:BD54)</f>
        <v>0</v>
      </c>
      <c r="BE55" s="260">
        <f>SUM(BE49:BE54)</f>
        <v>0</v>
      </c>
    </row>
    <row r="56" spans="1:80" x14ac:dyDescent="0.2">
      <c r="A56" s="226" t="s">
        <v>97</v>
      </c>
      <c r="B56" s="227" t="s">
        <v>173</v>
      </c>
      <c r="C56" s="228" t="s">
        <v>174</v>
      </c>
      <c r="D56" s="229"/>
      <c r="E56" s="230"/>
      <c r="F56" s="230"/>
      <c r="G56" s="231"/>
      <c r="H56" s="232"/>
      <c r="I56" s="233"/>
      <c r="J56" s="232"/>
      <c r="K56" s="233"/>
      <c r="O56" s="234">
        <v>1</v>
      </c>
    </row>
    <row r="57" spans="1:80" x14ac:dyDescent="0.2">
      <c r="A57" s="235">
        <v>13</v>
      </c>
      <c r="B57" s="236" t="s">
        <v>176</v>
      </c>
      <c r="C57" s="237" t="s">
        <v>177</v>
      </c>
      <c r="D57" s="238" t="s">
        <v>178</v>
      </c>
      <c r="E57" s="239">
        <v>17.51971013</v>
      </c>
      <c r="F57" s="239">
        <v>0</v>
      </c>
      <c r="G57" s="240">
        <f>E57*F57</f>
        <v>0</v>
      </c>
      <c r="H57" s="241">
        <v>0</v>
      </c>
      <c r="I57" s="242">
        <f>E57*H57</f>
        <v>0</v>
      </c>
      <c r="J57" s="241"/>
      <c r="K57" s="242">
        <f>E57*J57</f>
        <v>0</v>
      </c>
      <c r="O57" s="234">
        <v>2</v>
      </c>
      <c r="AA57" s="213">
        <v>7</v>
      </c>
      <c r="AB57" s="213">
        <v>1</v>
      </c>
      <c r="AC57" s="213">
        <v>2</v>
      </c>
      <c r="AZ57" s="213">
        <v>1</v>
      </c>
      <c r="BA57" s="213">
        <f>IF(AZ57=1,G57,0)</f>
        <v>0</v>
      </c>
      <c r="BB57" s="213">
        <f>IF(AZ57=2,G57,0)</f>
        <v>0</v>
      </c>
      <c r="BC57" s="213">
        <f>IF(AZ57=3,G57,0)</f>
        <v>0</v>
      </c>
      <c r="BD57" s="213">
        <f>IF(AZ57=4,G57,0)</f>
        <v>0</v>
      </c>
      <c r="BE57" s="213">
        <f>IF(AZ57=5,G57,0)</f>
        <v>0</v>
      </c>
      <c r="CA57" s="234">
        <v>7</v>
      </c>
      <c r="CB57" s="234">
        <v>1</v>
      </c>
    </row>
    <row r="58" spans="1:80" x14ac:dyDescent="0.2">
      <c r="A58" s="251"/>
      <c r="B58" s="252" t="s">
        <v>98</v>
      </c>
      <c r="C58" s="253" t="s">
        <v>175</v>
      </c>
      <c r="D58" s="254"/>
      <c r="E58" s="255"/>
      <c r="F58" s="256"/>
      <c r="G58" s="257">
        <f>SUM(G56:G57)</f>
        <v>0</v>
      </c>
      <c r="H58" s="258"/>
      <c r="I58" s="259">
        <f>SUM(I56:I57)</f>
        <v>0</v>
      </c>
      <c r="J58" s="258"/>
      <c r="K58" s="259">
        <f>SUM(K56:K57)</f>
        <v>0</v>
      </c>
      <c r="O58" s="234">
        <v>4</v>
      </c>
      <c r="BA58" s="260">
        <f>SUM(BA56:BA57)</f>
        <v>0</v>
      </c>
      <c r="BB58" s="260">
        <f>SUM(BB56:BB57)</f>
        <v>0</v>
      </c>
      <c r="BC58" s="260">
        <f>SUM(BC56:BC57)</f>
        <v>0</v>
      </c>
      <c r="BD58" s="260">
        <f>SUM(BD56:BD57)</f>
        <v>0</v>
      </c>
      <c r="BE58" s="260">
        <f>SUM(BE56:BE57)</f>
        <v>0</v>
      </c>
    </row>
    <row r="59" spans="1:80" x14ac:dyDescent="0.2">
      <c r="A59" s="226" t="s">
        <v>97</v>
      </c>
      <c r="B59" s="227" t="s">
        <v>179</v>
      </c>
      <c r="C59" s="228" t="s">
        <v>180</v>
      </c>
      <c r="D59" s="229"/>
      <c r="E59" s="230"/>
      <c r="F59" s="230"/>
      <c r="G59" s="231"/>
      <c r="H59" s="232"/>
      <c r="I59" s="233"/>
      <c r="J59" s="232"/>
      <c r="K59" s="233"/>
      <c r="O59" s="234">
        <v>1</v>
      </c>
    </row>
    <row r="60" spans="1:80" ht="45" x14ac:dyDescent="0.2">
      <c r="A60" s="235">
        <v>14</v>
      </c>
      <c r="B60" s="236" t="s">
        <v>182</v>
      </c>
      <c r="C60" s="237" t="s">
        <v>249</v>
      </c>
      <c r="D60" s="238" t="s">
        <v>113</v>
      </c>
      <c r="E60" s="239">
        <v>626.71299999999997</v>
      </c>
      <c r="F60" s="239">
        <v>0</v>
      </c>
      <c r="G60" s="240">
        <f>E60*F60</f>
        <v>0</v>
      </c>
      <c r="H60" s="241">
        <v>1.7000000000000001E-4</v>
      </c>
      <c r="I60" s="242">
        <f>E60*H60</f>
        <v>0.10654121</v>
      </c>
      <c r="J60" s="241">
        <v>0</v>
      </c>
      <c r="K60" s="242">
        <f>E60*J60</f>
        <v>0</v>
      </c>
      <c r="O60" s="234">
        <v>2</v>
      </c>
      <c r="AA60" s="213">
        <v>1</v>
      </c>
      <c r="AB60" s="213">
        <v>7</v>
      </c>
      <c r="AC60" s="213">
        <v>7</v>
      </c>
      <c r="AZ60" s="213">
        <v>2</v>
      </c>
      <c r="BA60" s="213">
        <f>IF(AZ60=1,G60,0)</f>
        <v>0</v>
      </c>
      <c r="BB60" s="213">
        <f>IF(AZ60=2,G60,0)</f>
        <v>0</v>
      </c>
      <c r="BC60" s="213">
        <f>IF(AZ60=3,G60,0)</f>
        <v>0</v>
      </c>
      <c r="BD60" s="213">
        <f>IF(AZ60=4,G60,0)</f>
        <v>0</v>
      </c>
      <c r="BE60" s="213">
        <f>IF(AZ60=5,G60,0)</f>
        <v>0</v>
      </c>
      <c r="CA60" s="234">
        <v>1</v>
      </c>
      <c r="CB60" s="234">
        <v>7</v>
      </c>
    </row>
    <row r="61" spans="1:80" x14ac:dyDescent="0.2">
      <c r="A61" s="243"/>
      <c r="B61" s="246"/>
      <c r="C61" s="297" t="s">
        <v>228</v>
      </c>
      <c r="D61" s="298"/>
      <c r="E61" s="247">
        <v>291.56</v>
      </c>
      <c r="F61" s="248"/>
      <c r="G61" s="249"/>
      <c r="H61" s="250"/>
      <c r="I61" s="244"/>
      <c r="K61" s="244"/>
      <c r="M61" s="245" t="s">
        <v>228</v>
      </c>
      <c r="O61" s="234"/>
    </row>
    <row r="62" spans="1:80" x14ac:dyDescent="0.2">
      <c r="A62" s="243"/>
      <c r="B62" s="246"/>
      <c r="C62" s="297" t="s">
        <v>229</v>
      </c>
      <c r="D62" s="298"/>
      <c r="E62" s="247">
        <v>65.040000000000006</v>
      </c>
      <c r="F62" s="248"/>
      <c r="G62" s="249"/>
      <c r="H62" s="250"/>
      <c r="I62" s="244"/>
      <c r="K62" s="244"/>
      <c r="M62" s="245" t="s">
        <v>229</v>
      </c>
      <c r="O62" s="234"/>
    </row>
    <row r="63" spans="1:80" x14ac:dyDescent="0.2">
      <c r="A63" s="243"/>
      <c r="B63" s="246"/>
      <c r="C63" s="297" t="s">
        <v>230</v>
      </c>
      <c r="D63" s="298"/>
      <c r="E63" s="247">
        <v>259.863</v>
      </c>
      <c r="F63" s="248"/>
      <c r="G63" s="249"/>
      <c r="H63" s="250"/>
      <c r="I63" s="244"/>
      <c r="K63" s="244"/>
      <c r="M63" s="245" t="s">
        <v>230</v>
      </c>
      <c r="O63" s="234"/>
    </row>
    <row r="64" spans="1:80" x14ac:dyDescent="0.2">
      <c r="A64" s="243"/>
      <c r="B64" s="246"/>
      <c r="C64" s="297" t="s">
        <v>231</v>
      </c>
      <c r="D64" s="298"/>
      <c r="E64" s="247">
        <v>10.25</v>
      </c>
      <c r="F64" s="248"/>
      <c r="G64" s="249"/>
      <c r="H64" s="250"/>
      <c r="I64" s="244"/>
      <c r="K64" s="244"/>
      <c r="M64" s="245" t="s">
        <v>231</v>
      </c>
      <c r="O64" s="234"/>
    </row>
    <row r="65" spans="1:80" ht="45" x14ac:dyDescent="0.2">
      <c r="A65" s="235">
        <v>15</v>
      </c>
      <c r="B65" s="236" t="s">
        <v>183</v>
      </c>
      <c r="C65" s="237" t="s">
        <v>250</v>
      </c>
      <c r="D65" s="238" t="s">
        <v>113</v>
      </c>
      <c r="E65" s="239">
        <v>720.72</v>
      </c>
      <c r="F65" s="239">
        <v>0</v>
      </c>
      <c r="G65" s="240">
        <f>E65*F65</f>
        <v>0</v>
      </c>
      <c r="H65" s="241">
        <v>1E-3</v>
      </c>
      <c r="I65" s="242">
        <f>E65*H65</f>
        <v>0.72072000000000003</v>
      </c>
      <c r="J65" s="241"/>
      <c r="K65" s="242">
        <f>E65*J65</f>
        <v>0</v>
      </c>
      <c r="O65" s="234">
        <v>2</v>
      </c>
      <c r="AA65" s="213">
        <v>3</v>
      </c>
      <c r="AB65" s="213">
        <v>7</v>
      </c>
      <c r="AC65" s="213">
        <v>19451210</v>
      </c>
      <c r="AZ65" s="213">
        <v>2</v>
      </c>
      <c r="BA65" s="213">
        <f>IF(AZ65=1,G65,0)</f>
        <v>0</v>
      </c>
      <c r="BB65" s="213">
        <f>IF(AZ65=2,G65,0)</f>
        <v>0</v>
      </c>
      <c r="BC65" s="213">
        <f>IF(AZ65=3,G65,0)</f>
        <v>0</v>
      </c>
      <c r="BD65" s="213">
        <f>IF(AZ65=4,G65,0)</f>
        <v>0</v>
      </c>
      <c r="BE65" s="213">
        <f>IF(AZ65=5,G65,0)</f>
        <v>0</v>
      </c>
      <c r="CA65" s="234">
        <v>3</v>
      </c>
      <c r="CB65" s="234">
        <v>7</v>
      </c>
    </row>
    <row r="66" spans="1:80" x14ac:dyDescent="0.2">
      <c r="A66" s="243"/>
      <c r="B66" s="246"/>
      <c r="C66" s="297" t="s">
        <v>232</v>
      </c>
      <c r="D66" s="298"/>
      <c r="E66" s="247">
        <v>335.29399999999998</v>
      </c>
      <c r="F66" s="248"/>
      <c r="G66" s="249"/>
      <c r="H66" s="250"/>
      <c r="I66" s="244"/>
      <c r="K66" s="244"/>
      <c r="M66" s="245" t="s">
        <v>232</v>
      </c>
      <c r="O66" s="234"/>
    </row>
    <row r="67" spans="1:80" x14ac:dyDescent="0.2">
      <c r="A67" s="243"/>
      <c r="B67" s="246"/>
      <c r="C67" s="297" t="s">
        <v>233</v>
      </c>
      <c r="D67" s="298"/>
      <c r="E67" s="247">
        <v>74.796000000000006</v>
      </c>
      <c r="F67" s="248"/>
      <c r="G67" s="249"/>
      <c r="H67" s="250"/>
      <c r="I67" s="244"/>
      <c r="K67" s="244"/>
      <c r="M67" s="245" t="s">
        <v>233</v>
      </c>
      <c r="O67" s="234"/>
    </row>
    <row r="68" spans="1:80" x14ac:dyDescent="0.2">
      <c r="A68" s="243"/>
      <c r="B68" s="246"/>
      <c r="C68" s="297" t="s">
        <v>234</v>
      </c>
      <c r="D68" s="298"/>
      <c r="E68" s="247">
        <v>298.8424</v>
      </c>
      <c r="F68" s="248"/>
      <c r="G68" s="249"/>
      <c r="H68" s="250"/>
      <c r="I68" s="244"/>
      <c r="K68" s="244"/>
      <c r="M68" s="245" t="s">
        <v>234</v>
      </c>
      <c r="O68" s="234"/>
    </row>
    <row r="69" spans="1:80" x14ac:dyDescent="0.2">
      <c r="A69" s="243"/>
      <c r="B69" s="246"/>
      <c r="C69" s="297" t="s">
        <v>235</v>
      </c>
      <c r="D69" s="298"/>
      <c r="E69" s="247">
        <v>11.7875</v>
      </c>
      <c r="F69" s="248"/>
      <c r="G69" s="249"/>
      <c r="H69" s="250"/>
      <c r="I69" s="244"/>
      <c r="K69" s="244"/>
      <c r="M69" s="245" t="s">
        <v>235</v>
      </c>
      <c r="O69" s="234"/>
    </row>
    <row r="70" spans="1:80" x14ac:dyDescent="0.2">
      <c r="A70" s="251"/>
      <c r="B70" s="252" t="s">
        <v>98</v>
      </c>
      <c r="C70" s="253" t="s">
        <v>181</v>
      </c>
      <c r="D70" s="254"/>
      <c r="E70" s="255"/>
      <c r="F70" s="256"/>
      <c r="G70" s="257">
        <f>SUM(G59:G69)</f>
        <v>0</v>
      </c>
      <c r="H70" s="258"/>
      <c r="I70" s="259">
        <f>SUM(I59:I69)</f>
        <v>0.82726121000000008</v>
      </c>
      <c r="J70" s="258"/>
      <c r="K70" s="259">
        <f>SUM(K59:K69)</f>
        <v>0</v>
      </c>
      <c r="O70" s="234">
        <v>4</v>
      </c>
      <c r="BA70" s="260">
        <f>SUM(BA59:BA69)</f>
        <v>0</v>
      </c>
      <c r="BB70" s="260">
        <f>SUM(BB59:BB69)</f>
        <v>0</v>
      </c>
      <c r="BC70" s="260">
        <f>SUM(BC59:BC69)</f>
        <v>0</v>
      </c>
      <c r="BD70" s="260">
        <f>SUM(BD59:BD69)</f>
        <v>0</v>
      </c>
      <c r="BE70" s="260">
        <f>SUM(BE59:BE69)</f>
        <v>0</v>
      </c>
    </row>
    <row r="71" spans="1:80" x14ac:dyDescent="0.2">
      <c r="A71" s="226" t="s">
        <v>97</v>
      </c>
      <c r="B71" s="227" t="s">
        <v>184</v>
      </c>
      <c r="C71" s="228" t="s">
        <v>185</v>
      </c>
      <c r="D71" s="229"/>
      <c r="E71" s="230"/>
      <c r="F71" s="230"/>
      <c r="G71" s="231"/>
      <c r="H71" s="232"/>
      <c r="I71" s="233"/>
      <c r="J71" s="232"/>
      <c r="K71" s="233"/>
      <c r="O71" s="234">
        <v>1</v>
      </c>
    </row>
    <row r="72" spans="1:80" x14ac:dyDescent="0.2">
      <c r="A72" s="235">
        <v>16</v>
      </c>
      <c r="B72" s="236" t="s">
        <v>187</v>
      </c>
      <c r="C72" s="237" t="s">
        <v>188</v>
      </c>
      <c r="D72" s="238" t="s">
        <v>113</v>
      </c>
      <c r="E72" s="239">
        <v>30.75</v>
      </c>
      <c r="F72" s="239">
        <v>0</v>
      </c>
      <c r="G72" s="240">
        <f>E72*F72</f>
        <v>0</v>
      </c>
      <c r="H72" s="241">
        <v>0</v>
      </c>
      <c r="I72" s="242">
        <f>E72*H72</f>
        <v>0</v>
      </c>
      <c r="J72" s="241">
        <v>0</v>
      </c>
      <c r="K72" s="242">
        <f>E72*J72</f>
        <v>0</v>
      </c>
      <c r="O72" s="234">
        <v>2</v>
      </c>
      <c r="AA72" s="213">
        <v>1</v>
      </c>
      <c r="AB72" s="213">
        <v>7</v>
      </c>
      <c r="AC72" s="213">
        <v>7</v>
      </c>
      <c r="AZ72" s="213">
        <v>2</v>
      </c>
      <c r="BA72" s="213">
        <f>IF(AZ72=1,G72,0)</f>
        <v>0</v>
      </c>
      <c r="BB72" s="213">
        <f>IF(AZ72=2,G72,0)</f>
        <v>0</v>
      </c>
      <c r="BC72" s="213">
        <f>IF(AZ72=3,G72,0)</f>
        <v>0</v>
      </c>
      <c r="BD72" s="213">
        <f>IF(AZ72=4,G72,0)</f>
        <v>0</v>
      </c>
      <c r="BE72" s="213">
        <f>IF(AZ72=5,G72,0)</f>
        <v>0</v>
      </c>
      <c r="CA72" s="234">
        <v>1</v>
      </c>
      <c r="CB72" s="234">
        <v>7</v>
      </c>
    </row>
    <row r="73" spans="1:80" x14ac:dyDescent="0.2">
      <c r="A73" s="243"/>
      <c r="B73" s="246"/>
      <c r="C73" s="297" t="s">
        <v>150</v>
      </c>
      <c r="D73" s="298"/>
      <c r="E73" s="247">
        <v>30.75</v>
      </c>
      <c r="F73" s="248"/>
      <c r="G73" s="249"/>
      <c r="H73" s="250"/>
      <c r="I73" s="244"/>
      <c r="K73" s="244"/>
      <c r="M73" s="245" t="s">
        <v>150</v>
      </c>
      <c r="O73" s="234"/>
    </row>
    <row r="74" spans="1:80" x14ac:dyDescent="0.2">
      <c r="A74" s="235">
        <v>17</v>
      </c>
      <c r="B74" s="236" t="s">
        <v>189</v>
      </c>
      <c r="C74" s="237" t="s">
        <v>190</v>
      </c>
      <c r="D74" s="238" t="s">
        <v>113</v>
      </c>
      <c r="E74" s="239">
        <v>30.75</v>
      </c>
      <c r="F74" s="239">
        <v>0</v>
      </c>
      <c r="G74" s="240">
        <f>E74*F74</f>
        <v>0</v>
      </c>
      <c r="H74" s="241">
        <v>6.0679999999999998E-2</v>
      </c>
      <c r="I74" s="242">
        <f>E74*H74</f>
        <v>1.86591</v>
      </c>
      <c r="J74" s="241">
        <v>0</v>
      </c>
      <c r="K74" s="242">
        <f>E74*J74</f>
        <v>0</v>
      </c>
      <c r="O74" s="234">
        <v>2</v>
      </c>
      <c r="AA74" s="213">
        <v>1</v>
      </c>
      <c r="AB74" s="213">
        <v>7</v>
      </c>
      <c r="AC74" s="213">
        <v>7</v>
      </c>
      <c r="AZ74" s="213">
        <v>2</v>
      </c>
      <c r="BA74" s="213">
        <f>IF(AZ74=1,G74,0)</f>
        <v>0</v>
      </c>
      <c r="BB74" s="213">
        <f>IF(AZ74=2,G74,0)</f>
        <v>0</v>
      </c>
      <c r="BC74" s="213">
        <f>IF(AZ74=3,G74,0)</f>
        <v>0</v>
      </c>
      <c r="BD74" s="213">
        <f>IF(AZ74=4,G74,0)</f>
        <v>0</v>
      </c>
      <c r="BE74" s="213">
        <f>IF(AZ74=5,G74,0)</f>
        <v>0</v>
      </c>
      <c r="CA74" s="234">
        <v>1</v>
      </c>
      <c r="CB74" s="234">
        <v>7</v>
      </c>
    </row>
    <row r="75" spans="1:80" x14ac:dyDescent="0.2">
      <c r="A75" s="243"/>
      <c r="B75" s="246"/>
      <c r="C75" s="297" t="s">
        <v>150</v>
      </c>
      <c r="D75" s="298"/>
      <c r="E75" s="247">
        <v>30.75</v>
      </c>
      <c r="F75" s="248"/>
      <c r="G75" s="249"/>
      <c r="H75" s="250"/>
      <c r="I75" s="244"/>
      <c r="K75" s="244"/>
      <c r="M75" s="245" t="s">
        <v>150</v>
      </c>
      <c r="O75" s="234"/>
    </row>
    <row r="76" spans="1:80" x14ac:dyDescent="0.2">
      <c r="A76" s="235">
        <v>18</v>
      </c>
      <c r="B76" s="236" t="s">
        <v>191</v>
      </c>
      <c r="C76" s="237" t="s">
        <v>192</v>
      </c>
      <c r="D76" s="238" t="s">
        <v>147</v>
      </c>
      <c r="E76" s="239">
        <v>43.4</v>
      </c>
      <c r="F76" s="239">
        <v>0</v>
      </c>
      <c r="G76" s="240">
        <f>E76*F76</f>
        <v>0</v>
      </c>
      <c r="H76" s="241">
        <v>0</v>
      </c>
      <c r="I76" s="242">
        <f>E76*H76</f>
        <v>0</v>
      </c>
      <c r="J76" s="241">
        <v>0</v>
      </c>
      <c r="K76" s="242">
        <f>E76*J76</f>
        <v>0</v>
      </c>
      <c r="O76" s="234">
        <v>2</v>
      </c>
      <c r="AA76" s="213">
        <v>1</v>
      </c>
      <c r="AB76" s="213">
        <v>7</v>
      </c>
      <c r="AC76" s="213">
        <v>7</v>
      </c>
      <c r="AZ76" s="213">
        <v>2</v>
      </c>
      <c r="BA76" s="213">
        <f>IF(AZ76=1,G76,0)</f>
        <v>0</v>
      </c>
      <c r="BB76" s="213">
        <f>IF(AZ76=2,G76,0)</f>
        <v>0</v>
      </c>
      <c r="BC76" s="213">
        <f>IF(AZ76=3,G76,0)</f>
        <v>0</v>
      </c>
      <c r="BD76" s="213">
        <f>IF(AZ76=4,G76,0)</f>
        <v>0</v>
      </c>
      <c r="BE76" s="213">
        <f>IF(AZ76=5,G76,0)</f>
        <v>0</v>
      </c>
      <c r="CA76" s="234">
        <v>1</v>
      </c>
      <c r="CB76" s="234">
        <v>7</v>
      </c>
    </row>
    <row r="77" spans="1:80" x14ac:dyDescent="0.2">
      <c r="A77" s="243"/>
      <c r="B77" s="246"/>
      <c r="C77" s="297" t="s">
        <v>193</v>
      </c>
      <c r="D77" s="298"/>
      <c r="E77" s="247">
        <v>43.4</v>
      </c>
      <c r="F77" s="248"/>
      <c r="G77" s="249"/>
      <c r="H77" s="250"/>
      <c r="I77" s="244"/>
      <c r="K77" s="244"/>
      <c r="M77" s="245" t="s">
        <v>193</v>
      </c>
      <c r="O77" s="234"/>
    </row>
    <row r="78" spans="1:80" x14ac:dyDescent="0.2">
      <c r="A78" s="235">
        <v>19</v>
      </c>
      <c r="B78" s="236" t="s">
        <v>194</v>
      </c>
      <c r="C78" s="237" t="s">
        <v>195</v>
      </c>
      <c r="D78" s="238" t="s">
        <v>113</v>
      </c>
      <c r="E78" s="239">
        <v>30.75</v>
      </c>
      <c r="F78" s="239">
        <v>0</v>
      </c>
      <c r="G78" s="240">
        <f>E78*F78</f>
        <v>0</v>
      </c>
      <c r="H78" s="241">
        <v>1.1999999999999999E-3</v>
      </c>
      <c r="I78" s="242">
        <f>E78*H78</f>
        <v>3.6899999999999995E-2</v>
      </c>
      <c r="J78" s="241">
        <v>0</v>
      </c>
      <c r="K78" s="242">
        <f>E78*J78</f>
        <v>0</v>
      </c>
      <c r="O78" s="234">
        <v>2</v>
      </c>
      <c r="AA78" s="213">
        <v>1</v>
      </c>
      <c r="AB78" s="213">
        <v>7</v>
      </c>
      <c r="AC78" s="213">
        <v>7</v>
      </c>
      <c r="AZ78" s="213">
        <v>2</v>
      </c>
      <c r="BA78" s="213">
        <f>IF(AZ78=1,G78,0)</f>
        <v>0</v>
      </c>
      <c r="BB78" s="213">
        <f>IF(AZ78=2,G78,0)</f>
        <v>0</v>
      </c>
      <c r="BC78" s="213">
        <f>IF(AZ78=3,G78,0)</f>
        <v>0</v>
      </c>
      <c r="BD78" s="213">
        <f>IF(AZ78=4,G78,0)</f>
        <v>0</v>
      </c>
      <c r="BE78" s="213">
        <f>IF(AZ78=5,G78,0)</f>
        <v>0</v>
      </c>
      <c r="CA78" s="234">
        <v>1</v>
      </c>
      <c r="CB78" s="234">
        <v>7</v>
      </c>
    </row>
    <row r="79" spans="1:80" x14ac:dyDescent="0.2">
      <c r="A79" s="243"/>
      <c r="B79" s="246"/>
      <c r="C79" s="297" t="s">
        <v>150</v>
      </c>
      <c r="D79" s="298"/>
      <c r="E79" s="247">
        <v>30.75</v>
      </c>
      <c r="F79" s="248"/>
      <c r="G79" s="249"/>
      <c r="H79" s="250"/>
      <c r="I79" s="244"/>
      <c r="K79" s="244"/>
      <c r="M79" s="245" t="s">
        <v>150</v>
      </c>
      <c r="O79" s="234"/>
    </row>
    <row r="80" spans="1:80" x14ac:dyDescent="0.2">
      <c r="A80" s="251"/>
      <c r="B80" s="252" t="s">
        <v>98</v>
      </c>
      <c r="C80" s="253" t="s">
        <v>186</v>
      </c>
      <c r="D80" s="254"/>
      <c r="E80" s="255"/>
      <c r="F80" s="256"/>
      <c r="G80" s="257">
        <f>SUM(G71:G79)</f>
        <v>0</v>
      </c>
      <c r="H80" s="258"/>
      <c r="I80" s="259">
        <f>SUM(I71:I79)</f>
        <v>1.9028099999999999</v>
      </c>
      <c r="J80" s="258"/>
      <c r="K80" s="259">
        <f>SUM(K71:K79)</f>
        <v>0</v>
      </c>
      <c r="O80" s="234">
        <v>4</v>
      </c>
      <c r="BA80" s="260">
        <f>SUM(BA71:BA79)</f>
        <v>0</v>
      </c>
      <c r="BB80" s="260">
        <f>SUM(BB71:BB79)</f>
        <v>0</v>
      </c>
      <c r="BC80" s="260">
        <f>SUM(BC71:BC79)</f>
        <v>0</v>
      </c>
      <c r="BD80" s="260">
        <f>SUM(BD71:BD79)</f>
        <v>0</v>
      </c>
      <c r="BE80" s="260">
        <f>SUM(BE71:BE79)</f>
        <v>0</v>
      </c>
    </row>
    <row r="81" spans="1:80" x14ac:dyDescent="0.2">
      <c r="A81" s="226" t="s">
        <v>97</v>
      </c>
      <c r="B81" s="227" t="s">
        <v>196</v>
      </c>
      <c r="C81" s="228" t="s">
        <v>197</v>
      </c>
      <c r="D81" s="229"/>
      <c r="E81" s="230"/>
      <c r="F81" s="230"/>
      <c r="G81" s="231"/>
      <c r="H81" s="232"/>
      <c r="I81" s="233"/>
      <c r="J81" s="232"/>
      <c r="K81" s="233"/>
      <c r="O81" s="234">
        <v>1</v>
      </c>
    </row>
    <row r="82" spans="1:80" x14ac:dyDescent="0.2">
      <c r="A82" s="235">
        <v>20</v>
      </c>
      <c r="B82" s="236" t="s">
        <v>54</v>
      </c>
      <c r="C82" s="237" t="s">
        <v>199</v>
      </c>
      <c r="D82" s="238" t="s">
        <v>167</v>
      </c>
      <c r="E82" s="239">
        <v>1</v>
      </c>
      <c r="F82" s="239">
        <v>0</v>
      </c>
      <c r="G82" s="240">
        <f>E82*F82</f>
        <v>0</v>
      </c>
      <c r="H82" s="241">
        <v>0</v>
      </c>
      <c r="I82" s="242">
        <f>E82*H82</f>
        <v>0</v>
      </c>
      <c r="J82" s="241"/>
      <c r="K82" s="242">
        <f>E82*J82</f>
        <v>0</v>
      </c>
      <c r="O82" s="234">
        <v>2</v>
      </c>
      <c r="AA82" s="213">
        <v>12</v>
      </c>
      <c r="AB82" s="213">
        <v>0</v>
      </c>
      <c r="AC82" s="213">
        <v>3</v>
      </c>
      <c r="AZ82" s="213">
        <v>2</v>
      </c>
      <c r="BA82" s="213">
        <f>IF(AZ82=1,G82,0)</f>
        <v>0</v>
      </c>
      <c r="BB82" s="213">
        <f>IF(AZ82=2,G82,0)</f>
        <v>0</v>
      </c>
      <c r="BC82" s="213">
        <f>IF(AZ82=3,G82,0)</f>
        <v>0</v>
      </c>
      <c r="BD82" s="213">
        <f>IF(AZ82=4,G82,0)</f>
        <v>0</v>
      </c>
      <c r="BE82" s="213">
        <f>IF(AZ82=5,G82,0)</f>
        <v>0</v>
      </c>
      <c r="CA82" s="234">
        <v>12</v>
      </c>
      <c r="CB82" s="234">
        <v>0</v>
      </c>
    </row>
    <row r="83" spans="1:80" x14ac:dyDescent="0.2">
      <c r="A83" s="251"/>
      <c r="B83" s="252" t="s">
        <v>98</v>
      </c>
      <c r="C83" s="253" t="s">
        <v>198</v>
      </c>
      <c r="D83" s="254"/>
      <c r="E83" s="255"/>
      <c r="F83" s="256"/>
      <c r="G83" s="257">
        <f>SUM(G81:G82)</f>
        <v>0</v>
      </c>
      <c r="H83" s="258"/>
      <c r="I83" s="259">
        <f>SUM(I81:I82)</f>
        <v>0</v>
      </c>
      <c r="J83" s="258"/>
      <c r="K83" s="259">
        <f>SUM(K81:K82)</f>
        <v>0</v>
      </c>
      <c r="O83" s="234">
        <v>4</v>
      </c>
      <c r="BA83" s="260">
        <f>SUM(BA81:BA82)</f>
        <v>0</v>
      </c>
      <c r="BB83" s="260">
        <f>SUM(BB81:BB82)</f>
        <v>0</v>
      </c>
      <c r="BC83" s="260">
        <f>SUM(BC81:BC82)</f>
        <v>0</v>
      </c>
      <c r="BD83" s="260">
        <f>SUM(BD81:BD82)</f>
        <v>0</v>
      </c>
      <c r="BE83" s="260">
        <f>SUM(BE81:BE82)</f>
        <v>0</v>
      </c>
    </row>
    <row r="84" spans="1:80" x14ac:dyDescent="0.2">
      <c r="A84" s="226" t="s">
        <v>97</v>
      </c>
      <c r="B84" s="227" t="s">
        <v>200</v>
      </c>
      <c r="C84" s="228" t="s">
        <v>201</v>
      </c>
      <c r="D84" s="229"/>
      <c r="E84" s="230"/>
      <c r="F84" s="230"/>
      <c r="G84" s="231"/>
      <c r="H84" s="232"/>
      <c r="I84" s="233"/>
      <c r="J84" s="232"/>
      <c r="K84" s="233"/>
      <c r="O84" s="234">
        <v>1</v>
      </c>
    </row>
    <row r="85" spans="1:80" x14ac:dyDescent="0.2">
      <c r="A85" s="235">
        <v>21</v>
      </c>
      <c r="B85" s="236" t="s">
        <v>203</v>
      </c>
      <c r="C85" s="237" t="s">
        <v>204</v>
      </c>
      <c r="D85" s="238" t="s">
        <v>178</v>
      </c>
      <c r="E85" s="239">
        <v>57.601956999999999</v>
      </c>
      <c r="F85" s="239">
        <v>0</v>
      </c>
      <c r="G85" s="240">
        <f>E85*F85</f>
        <v>0</v>
      </c>
      <c r="H85" s="241">
        <v>0</v>
      </c>
      <c r="I85" s="242">
        <f>E85*H85</f>
        <v>0</v>
      </c>
      <c r="J85" s="241"/>
      <c r="K85" s="242">
        <f>E85*J85</f>
        <v>0</v>
      </c>
      <c r="O85" s="234">
        <v>2</v>
      </c>
      <c r="AA85" s="213">
        <v>8</v>
      </c>
      <c r="AB85" s="213">
        <v>0</v>
      </c>
      <c r="AC85" s="213">
        <v>3</v>
      </c>
      <c r="AZ85" s="213">
        <v>1</v>
      </c>
      <c r="BA85" s="213">
        <f>IF(AZ85=1,G85,0)</f>
        <v>0</v>
      </c>
      <c r="BB85" s="213">
        <f>IF(AZ85=2,G85,0)</f>
        <v>0</v>
      </c>
      <c r="BC85" s="213">
        <f>IF(AZ85=3,G85,0)</f>
        <v>0</v>
      </c>
      <c r="BD85" s="213">
        <f>IF(AZ85=4,G85,0)</f>
        <v>0</v>
      </c>
      <c r="BE85" s="213">
        <f>IF(AZ85=5,G85,0)</f>
        <v>0</v>
      </c>
      <c r="CA85" s="234">
        <v>8</v>
      </c>
      <c r="CB85" s="234">
        <v>0</v>
      </c>
    </row>
    <row r="86" spans="1:80" x14ac:dyDescent="0.2">
      <c r="A86" s="235">
        <v>22</v>
      </c>
      <c r="B86" s="236" t="s">
        <v>205</v>
      </c>
      <c r="C86" s="237" t="s">
        <v>206</v>
      </c>
      <c r="D86" s="238" t="s">
        <v>178</v>
      </c>
      <c r="E86" s="239">
        <v>1728.05871</v>
      </c>
      <c r="F86" s="239">
        <v>0</v>
      </c>
      <c r="G86" s="240">
        <f>E86*F86</f>
        <v>0</v>
      </c>
      <c r="H86" s="241">
        <v>0</v>
      </c>
      <c r="I86" s="242">
        <f>E86*H86</f>
        <v>0</v>
      </c>
      <c r="J86" s="241"/>
      <c r="K86" s="242">
        <f>E86*J86</f>
        <v>0</v>
      </c>
      <c r="O86" s="234">
        <v>2</v>
      </c>
      <c r="AA86" s="213">
        <v>8</v>
      </c>
      <c r="AB86" s="213">
        <v>0</v>
      </c>
      <c r="AC86" s="213">
        <v>3</v>
      </c>
      <c r="AZ86" s="213">
        <v>1</v>
      </c>
      <c r="BA86" s="213">
        <f>IF(AZ86=1,G86,0)</f>
        <v>0</v>
      </c>
      <c r="BB86" s="213">
        <f>IF(AZ86=2,G86,0)</f>
        <v>0</v>
      </c>
      <c r="BC86" s="213">
        <f>IF(AZ86=3,G86,0)</f>
        <v>0</v>
      </c>
      <c r="BD86" s="213">
        <f>IF(AZ86=4,G86,0)</f>
        <v>0</v>
      </c>
      <c r="BE86" s="213">
        <f>IF(AZ86=5,G86,0)</f>
        <v>0</v>
      </c>
      <c r="CA86" s="234">
        <v>8</v>
      </c>
      <c r="CB86" s="234">
        <v>0</v>
      </c>
    </row>
    <row r="87" spans="1:80" x14ac:dyDescent="0.2">
      <c r="A87" s="235">
        <v>23</v>
      </c>
      <c r="B87" s="236" t="s">
        <v>207</v>
      </c>
      <c r="C87" s="237" t="s">
        <v>208</v>
      </c>
      <c r="D87" s="238" t="s">
        <v>178</v>
      </c>
      <c r="E87" s="239">
        <v>57.601956999999999</v>
      </c>
      <c r="F87" s="239">
        <v>0</v>
      </c>
      <c r="G87" s="240">
        <f>E87*F87</f>
        <v>0</v>
      </c>
      <c r="H87" s="241">
        <v>0</v>
      </c>
      <c r="I87" s="242">
        <f>E87*H87</f>
        <v>0</v>
      </c>
      <c r="J87" s="241"/>
      <c r="K87" s="242">
        <f>E87*J87</f>
        <v>0</v>
      </c>
      <c r="O87" s="234">
        <v>2</v>
      </c>
      <c r="AA87" s="213">
        <v>8</v>
      </c>
      <c r="AB87" s="213">
        <v>0</v>
      </c>
      <c r="AC87" s="213">
        <v>3</v>
      </c>
      <c r="AZ87" s="213">
        <v>1</v>
      </c>
      <c r="BA87" s="213">
        <f>IF(AZ87=1,G87,0)</f>
        <v>0</v>
      </c>
      <c r="BB87" s="213">
        <f>IF(AZ87=2,G87,0)</f>
        <v>0</v>
      </c>
      <c r="BC87" s="213">
        <f>IF(AZ87=3,G87,0)</f>
        <v>0</v>
      </c>
      <c r="BD87" s="213">
        <f>IF(AZ87=4,G87,0)</f>
        <v>0</v>
      </c>
      <c r="BE87" s="213">
        <f>IF(AZ87=5,G87,0)</f>
        <v>0</v>
      </c>
      <c r="CA87" s="234">
        <v>8</v>
      </c>
      <c r="CB87" s="234">
        <v>0</v>
      </c>
    </row>
    <row r="88" spans="1:80" x14ac:dyDescent="0.2">
      <c r="A88" s="235">
        <v>24</v>
      </c>
      <c r="B88" s="236" t="s">
        <v>209</v>
      </c>
      <c r="C88" s="237" t="s">
        <v>210</v>
      </c>
      <c r="D88" s="238" t="s">
        <v>178</v>
      </c>
      <c r="E88" s="239">
        <v>57.601956999999999</v>
      </c>
      <c r="F88" s="239">
        <v>0</v>
      </c>
      <c r="G88" s="240">
        <f>E88*F88</f>
        <v>0</v>
      </c>
      <c r="H88" s="241">
        <v>0</v>
      </c>
      <c r="I88" s="242">
        <f>E88*H88</f>
        <v>0</v>
      </c>
      <c r="J88" s="241"/>
      <c r="K88" s="242">
        <f>E88*J88</f>
        <v>0</v>
      </c>
      <c r="O88" s="234">
        <v>2</v>
      </c>
      <c r="AA88" s="213">
        <v>8</v>
      </c>
      <c r="AB88" s="213">
        <v>0</v>
      </c>
      <c r="AC88" s="213">
        <v>3</v>
      </c>
      <c r="AZ88" s="213">
        <v>1</v>
      </c>
      <c r="BA88" s="213">
        <f>IF(AZ88=1,G88,0)</f>
        <v>0</v>
      </c>
      <c r="BB88" s="213">
        <f>IF(AZ88=2,G88,0)</f>
        <v>0</v>
      </c>
      <c r="BC88" s="213">
        <f>IF(AZ88=3,G88,0)</f>
        <v>0</v>
      </c>
      <c r="BD88" s="213">
        <f>IF(AZ88=4,G88,0)</f>
        <v>0</v>
      </c>
      <c r="BE88" s="213">
        <f>IF(AZ88=5,G88,0)</f>
        <v>0</v>
      </c>
      <c r="CA88" s="234">
        <v>8</v>
      </c>
      <c r="CB88" s="234">
        <v>0</v>
      </c>
    </row>
    <row r="89" spans="1:80" x14ac:dyDescent="0.2">
      <c r="A89" s="235">
        <v>25</v>
      </c>
      <c r="B89" s="236" t="s">
        <v>211</v>
      </c>
      <c r="C89" s="237" t="s">
        <v>212</v>
      </c>
      <c r="D89" s="238" t="s">
        <v>178</v>
      </c>
      <c r="E89" s="239">
        <v>57.601956999999999</v>
      </c>
      <c r="F89" s="239">
        <v>0</v>
      </c>
      <c r="G89" s="240">
        <f>E89*F89</f>
        <v>0</v>
      </c>
      <c r="H89" s="241">
        <v>0</v>
      </c>
      <c r="I89" s="242">
        <f>E89*H89</f>
        <v>0</v>
      </c>
      <c r="J89" s="241"/>
      <c r="K89" s="242">
        <f>E89*J89</f>
        <v>0</v>
      </c>
      <c r="O89" s="234">
        <v>2</v>
      </c>
      <c r="AA89" s="213">
        <v>8</v>
      </c>
      <c r="AB89" s="213">
        <v>0</v>
      </c>
      <c r="AC89" s="213">
        <v>3</v>
      </c>
      <c r="AZ89" s="213">
        <v>1</v>
      </c>
      <c r="BA89" s="213">
        <f>IF(AZ89=1,G89,0)</f>
        <v>0</v>
      </c>
      <c r="BB89" s="213">
        <f>IF(AZ89=2,G89,0)</f>
        <v>0</v>
      </c>
      <c r="BC89" s="213">
        <f>IF(AZ89=3,G89,0)</f>
        <v>0</v>
      </c>
      <c r="BD89" s="213">
        <f>IF(AZ89=4,G89,0)</f>
        <v>0</v>
      </c>
      <c r="BE89" s="213">
        <f>IF(AZ89=5,G89,0)</f>
        <v>0</v>
      </c>
      <c r="CA89" s="234">
        <v>8</v>
      </c>
      <c r="CB89" s="234">
        <v>0</v>
      </c>
    </row>
    <row r="90" spans="1:80" x14ac:dyDescent="0.2">
      <c r="A90" s="251"/>
      <c r="B90" s="252" t="s">
        <v>98</v>
      </c>
      <c r="C90" s="253" t="s">
        <v>202</v>
      </c>
      <c r="D90" s="254"/>
      <c r="E90" s="255"/>
      <c r="F90" s="256"/>
      <c r="G90" s="257">
        <f>SUM(G84:G89)</f>
        <v>0</v>
      </c>
      <c r="H90" s="258"/>
      <c r="I90" s="259">
        <f>SUM(I84:I89)</f>
        <v>0</v>
      </c>
      <c r="J90" s="258"/>
      <c r="K90" s="259">
        <f>SUM(K84:K89)</f>
        <v>0</v>
      </c>
      <c r="O90" s="234">
        <v>4</v>
      </c>
      <c r="BA90" s="260">
        <f>SUM(BA84:BA89)</f>
        <v>0</v>
      </c>
      <c r="BB90" s="260">
        <f>SUM(BB84:BB89)</f>
        <v>0</v>
      </c>
      <c r="BC90" s="260">
        <f>SUM(BC84:BC89)</f>
        <v>0</v>
      </c>
      <c r="BD90" s="260">
        <f>SUM(BD84:BD89)</f>
        <v>0</v>
      </c>
      <c r="BE90" s="260">
        <f>SUM(BE84:BE89)</f>
        <v>0</v>
      </c>
    </row>
    <row r="91" spans="1:80" x14ac:dyDescent="0.2">
      <c r="E91" s="213"/>
    </row>
    <row r="92" spans="1:80" x14ac:dyDescent="0.2">
      <c r="E92" s="213"/>
    </row>
    <row r="93" spans="1:80" x14ac:dyDescent="0.2">
      <c r="E93" s="213"/>
    </row>
    <row r="94" spans="1:80" x14ac:dyDescent="0.2">
      <c r="E94" s="213"/>
    </row>
    <row r="95" spans="1:80" x14ac:dyDescent="0.2">
      <c r="E95" s="213"/>
    </row>
    <row r="96" spans="1:80" x14ac:dyDescent="0.2">
      <c r="E96" s="213"/>
    </row>
    <row r="97" spans="5:5" x14ac:dyDescent="0.2">
      <c r="E97" s="213"/>
    </row>
    <row r="98" spans="5:5" x14ac:dyDescent="0.2">
      <c r="E98" s="213"/>
    </row>
    <row r="99" spans="5:5" x14ac:dyDescent="0.2">
      <c r="E99" s="213"/>
    </row>
    <row r="100" spans="5:5" x14ac:dyDescent="0.2">
      <c r="E100" s="213"/>
    </row>
    <row r="101" spans="5:5" x14ac:dyDescent="0.2">
      <c r="E101" s="213"/>
    </row>
    <row r="102" spans="5:5" x14ac:dyDescent="0.2">
      <c r="E102" s="213"/>
    </row>
    <row r="103" spans="5:5" x14ac:dyDescent="0.2">
      <c r="E103" s="213"/>
    </row>
    <row r="104" spans="5:5" x14ac:dyDescent="0.2">
      <c r="E104" s="213"/>
    </row>
    <row r="105" spans="5:5" x14ac:dyDescent="0.2">
      <c r="E105" s="213"/>
    </row>
    <row r="106" spans="5:5" x14ac:dyDescent="0.2">
      <c r="E106" s="213"/>
    </row>
    <row r="107" spans="5:5" x14ac:dyDescent="0.2">
      <c r="E107" s="213"/>
    </row>
    <row r="108" spans="5:5" x14ac:dyDescent="0.2">
      <c r="E108" s="213"/>
    </row>
    <row r="109" spans="5:5" x14ac:dyDescent="0.2">
      <c r="E109" s="213"/>
    </row>
    <row r="110" spans="5:5" x14ac:dyDescent="0.2">
      <c r="E110" s="213"/>
    </row>
    <row r="111" spans="5:5" x14ac:dyDescent="0.2">
      <c r="E111" s="213"/>
    </row>
    <row r="112" spans="5:5" x14ac:dyDescent="0.2">
      <c r="E112" s="213"/>
    </row>
    <row r="113" spans="5:5" x14ac:dyDescent="0.2">
      <c r="E113" s="213"/>
    </row>
    <row r="114" spans="5:5" x14ac:dyDescent="0.2">
      <c r="E114" s="213"/>
    </row>
    <row r="115" spans="5:5" x14ac:dyDescent="0.2">
      <c r="E115" s="213"/>
    </row>
    <row r="116" spans="5:5" x14ac:dyDescent="0.2">
      <c r="E116" s="213"/>
    </row>
    <row r="117" spans="5:5" x14ac:dyDescent="0.2">
      <c r="E117" s="213"/>
    </row>
    <row r="118" spans="5:5" x14ac:dyDescent="0.2">
      <c r="E118" s="213"/>
    </row>
    <row r="119" spans="5:5" x14ac:dyDescent="0.2">
      <c r="E119" s="213"/>
    </row>
    <row r="120" spans="5:5" x14ac:dyDescent="0.2">
      <c r="E120" s="213"/>
    </row>
    <row r="121" spans="5:5" x14ac:dyDescent="0.2">
      <c r="E121" s="213"/>
    </row>
    <row r="122" spans="5:5" x14ac:dyDescent="0.2">
      <c r="E122" s="213"/>
    </row>
    <row r="123" spans="5:5" x14ac:dyDescent="0.2">
      <c r="E123" s="213"/>
    </row>
    <row r="124" spans="5:5" x14ac:dyDescent="0.2">
      <c r="E124" s="213"/>
    </row>
    <row r="125" spans="5:5" x14ac:dyDescent="0.2">
      <c r="E125" s="213"/>
    </row>
    <row r="126" spans="5:5" x14ac:dyDescent="0.2">
      <c r="E126" s="213"/>
    </row>
    <row r="127" spans="5:5" x14ac:dyDescent="0.2">
      <c r="E127" s="213"/>
    </row>
    <row r="128" spans="5:5" x14ac:dyDescent="0.2">
      <c r="E128" s="213"/>
    </row>
    <row r="129" spans="5:5" x14ac:dyDescent="0.2">
      <c r="E129" s="213"/>
    </row>
    <row r="130" spans="5:5" x14ac:dyDescent="0.2">
      <c r="E130" s="213"/>
    </row>
    <row r="131" spans="5:5" x14ac:dyDescent="0.2">
      <c r="E131" s="213"/>
    </row>
    <row r="132" spans="5:5" x14ac:dyDescent="0.2">
      <c r="E132" s="213"/>
    </row>
    <row r="133" spans="5:5" x14ac:dyDescent="0.2">
      <c r="E133" s="213"/>
    </row>
    <row r="134" spans="5:5" x14ac:dyDescent="0.2">
      <c r="E134" s="213"/>
    </row>
    <row r="135" spans="5:5" x14ac:dyDescent="0.2">
      <c r="E135" s="213"/>
    </row>
    <row r="136" spans="5:5" x14ac:dyDescent="0.2">
      <c r="E136" s="213"/>
    </row>
    <row r="137" spans="5:5" x14ac:dyDescent="0.2">
      <c r="E137" s="213"/>
    </row>
    <row r="138" spans="5:5" x14ac:dyDescent="0.2">
      <c r="E138" s="213"/>
    </row>
    <row r="139" spans="5:5" x14ac:dyDescent="0.2">
      <c r="E139" s="213"/>
    </row>
    <row r="140" spans="5:5" x14ac:dyDescent="0.2">
      <c r="E140" s="213"/>
    </row>
    <row r="141" spans="5:5" x14ac:dyDescent="0.2">
      <c r="E141" s="213"/>
    </row>
    <row r="142" spans="5:5" x14ac:dyDescent="0.2">
      <c r="E142" s="213"/>
    </row>
    <row r="143" spans="5:5" x14ac:dyDescent="0.2">
      <c r="E143" s="213"/>
    </row>
    <row r="144" spans="5:5" x14ac:dyDescent="0.2">
      <c r="E144" s="213"/>
    </row>
    <row r="145" spans="1:7" x14ac:dyDescent="0.2">
      <c r="E145" s="213"/>
    </row>
    <row r="146" spans="1:7" x14ac:dyDescent="0.2">
      <c r="E146" s="213"/>
    </row>
    <row r="147" spans="1:7" x14ac:dyDescent="0.2">
      <c r="E147" s="213"/>
    </row>
    <row r="148" spans="1:7" x14ac:dyDescent="0.2">
      <c r="E148" s="213"/>
    </row>
    <row r="149" spans="1:7" x14ac:dyDescent="0.2">
      <c r="A149" s="261"/>
      <c r="B149" s="261"/>
    </row>
    <row r="150" spans="1:7" x14ac:dyDescent="0.2">
      <c r="C150" s="262"/>
      <c r="D150" s="262"/>
      <c r="E150" s="263"/>
      <c r="F150" s="262"/>
      <c r="G150" s="264"/>
    </row>
    <row r="151" spans="1:7" x14ac:dyDescent="0.2">
      <c r="A151" s="261"/>
      <c r="B151" s="261"/>
    </row>
  </sheetData>
  <mergeCells count="39">
    <mergeCell ref="C79:D79"/>
    <mergeCell ref="C61:D61"/>
    <mergeCell ref="C62:D62"/>
    <mergeCell ref="C63:D63"/>
    <mergeCell ref="C64:D64"/>
    <mergeCell ref="C66:D66"/>
    <mergeCell ref="C67:D67"/>
    <mergeCell ref="C68:D68"/>
    <mergeCell ref="C69:D69"/>
    <mergeCell ref="C73:D73"/>
    <mergeCell ref="C75:D75"/>
    <mergeCell ref="C77:D77"/>
    <mergeCell ref="C51:D51"/>
    <mergeCell ref="C52:D52"/>
    <mergeCell ref="C53:D53"/>
    <mergeCell ref="C54:D54"/>
    <mergeCell ref="C35:D35"/>
    <mergeCell ref="C37:D37"/>
    <mergeCell ref="C39:D39"/>
    <mergeCell ref="C40:D40"/>
    <mergeCell ref="C41:D41"/>
    <mergeCell ref="C25:D25"/>
    <mergeCell ref="C27:D27"/>
    <mergeCell ref="C28:D28"/>
    <mergeCell ref="C29:D29"/>
    <mergeCell ref="C30:D30"/>
    <mergeCell ref="C19:D19"/>
    <mergeCell ref="C20:D20"/>
    <mergeCell ref="C21:D21"/>
    <mergeCell ref="A1:G1"/>
    <mergeCell ref="A3:B3"/>
    <mergeCell ref="A4:B4"/>
    <mergeCell ref="E4:G4"/>
    <mergeCell ref="C9:D9"/>
    <mergeCell ref="C13:D13"/>
    <mergeCell ref="C14:D14"/>
    <mergeCell ref="C15:D15"/>
    <mergeCell ref="C16:D16"/>
    <mergeCell ref="C18:D1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32</vt:i4>
      </vt:variant>
    </vt:vector>
  </HeadingPairs>
  <TitlesOfParts>
    <vt:vector size="39" baseType="lpstr">
      <vt:lpstr>Stavba</vt:lpstr>
      <vt:lpstr>SO01 SO01 KL</vt:lpstr>
      <vt:lpstr>SO01 SO01 Rek</vt:lpstr>
      <vt:lpstr>SO01 SO01 Pol</vt:lpstr>
      <vt:lpstr>SO02 SO02 KL</vt:lpstr>
      <vt:lpstr>SO02 SO02 Rek</vt:lpstr>
      <vt:lpstr>SO02 SO02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'SO01 SO01 Pol'!Názvy_tisku</vt:lpstr>
      <vt:lpstr>'SO01 SO01 Rek'!Názvy_tisku</vt:lpstr>
      <vt:lpstr>'SO02 SO02 Pol'!Názvy_tisku</vt:lpstr>
      <vt:lpstr>'SO02 SO02 Rek'!Názvy_tisku</vt:lpstr>
      <vt:lpstr>Stavba!Objednatel</vt:lpstr>
      <vt:lpstr>Stavba!Objekt</vt:lpstr>
      <vt:lpstr>'SO01 SO01 KL'!Oblast_tisku</vt:lpstr>
      <vt:lpstr>'SO01 SO01 Pol'!Oblast_tisku</vt:lpstr>
      <vt:lpstr>'SO01 SO01 Rek'!Oblast_tisku</vt:lpstr>
      <vt:lpstr>'SO02 SO02 KL'!Oblast_tisku</vt:lpstr>
      <vt:lpstr>'SO02 SO02 Pol'!Oblast_tisku</vt:lpstr>
      <vt:lpstr>'SO02 SO02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corpo</cp:lastModifiedBy>
  <cp:lastPrinted>2023-03-16T10:59:41Z</cp:lastPrinted>
  <dcterms:created xsi:type="dcterms:W3CDTF">2023-03-05T11:37:23Z</dcterms:created>
  <dcterms:modified xsi:type="dcterms:W3CDTF">2023-03-16T14:12:14Z</dcterms:modified>
</cp:coreProperties>
</file>