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896-23 - Oprava střešního..." sheetId="2" r:id="rId2"/>
  </sheets>
  <calcPr/>
</workbook>
</file>

<file path=xl/calcChain.xml><?xml version="1.0" encoding="utf-8"?>
<calcChain xmlns="http://schemas.openxmlformats.org/spreadsheetml/2006/main">
  <c i="2" r="N574"/>
  <c r="AA561"/>
  <c r="Y561"/>
  <c r="W561"/>
  <c r="N561"/>
  <c r="BK561"/>
  <c r="AA551"/>
  <c r="Y551"/>
  <c r="W551"/>
  <c r="N551"/>
  <c r="BK551"/>
  <c r="AA550"/>
  <c r="Y550"/>
  <c r="W550"/>
  <c r="N550"/>
  <c r="BK550"/>
  <c r="AA537"/>
  <c r="Y537"/>
  <c r="W537"/>
  <c r="N537"/>
  <c r="BK537"/>
  <c r="AA509"/>
  <c r="Y509"/>
  <c r="W509"/>
  <c r="N509"/>
  <c r="BK509"/>
  <c r="AA476"/>
  <c r="Y476"/>
  <c r="W476"/>
  <c r="N476"/>
  <c r="BK476"/>
  <c r="AA472"/>
  <c r="Y472"/>
  <c r="W472"/>
  <c r="N472"/>
  <c r="BK472"/>
  <c r="AA457"/>
  <c r="Y457"/>
  <c r="W457"/>
  <c r="N457"/>
  <c r="BK457"/>
  <c r="AA451"/>
  <c r="Y451"/>
  <c r="W451"/>
  <c r="N451"/>
  <c r="BK451"/>
  <c r="AA412"/>
  <c r="Y412"/>
  <c r="W412"/>
  <c r="N412"/>
  <c r="BK412"/>
  <c r="AA389"/>
  <c r="Y389"/>
  <c r="W389"/>
  <c r="N389"/>
  <c r="BK389"/>
  <c r="AA284"/>
  <c r="Y284"/>
  <c r="W284"/>
  <c r="N284"/>
  <c r="BK284"/>
  <c r="AA283"/>
  <c r="Y283"/>
  <c r="W283"/>
  <c r="N283"/>
  <c r="BK283"/>
  <c r="AA281"/>
  <c r="Y281"/>
  <c r="W281"/>
  <c r="N281"/>
  <c r="BK281"/>
  <c r="AA268"/>
  <c r="Y268"/>
  <c r="W268"/>
  <c r="N268"/>
  <c r="BK268"/>
  <c r="AA197"/>
  <c r="Y197"/>
  <c r="W197"/>
  <c r="N197"/>
  <c r="BK197"/>
  <c r="AA161"/>
  <c r="Y161"/>
  <c r="W161"/>
  <c r="N161"/>
  <c r="BK161"/>
  <c r="AA142"/>
  <c r="Y142"/>
  <c r="W142"/>
  <c r="N142"/>
  <c r="BK142"/>
  <c r="AA135"/>
  <c r="Y135"/>
  <c r="W135"/>
  <c r="N135"/>
  <c r="BK135"/>
  <c r="AA134"/>
  <c r="Y134"/>
  <c r="W134"/>
  <c r="N134"/>
  <c r="BK134"/>
  <c r="AA133"/>
  <c r="Y133"/>
  <c r="W133"/>
  <c r="N133"/>
  <c r="BK133"/>
  <c i="1" r="BD88"/>
  <c r="BC88"/>
  <c r="BB88"/>
  <c r="BA88"/>
  <c r="AZ88"/>
  <c r="AY88"/>
  <c r="AX88"/>
  <c r="AW88"/>
  <c r="AV88"/>
  <c r="AU88"/>
  <c r="AG88"/>
  <c r="AS88"/>
  <c i="2" r="N87"/>
  <c r="H35"/>
  <c r="H34"/>
  <c r="H33"/>
  <c r="M32"/>
  <c r="H32"/>
  <c r="M31"/>
  <c r="H31"/>
  <c r="BI571"/>
  <c r="BH571"/>
  <c r="BG571"/>
  <c r="BF571"/>
  <c r="BE571"/>
  <c r="AA571"/>
  <c r="Y571"/>
  <c r="W571"/>
  <c r="BK571"/>
  <c r="N571"/>
  <c r="BI568"/>
  <c r="BH568"/>
  <c r="BG568"/>
  <c r="BF568"/>
  <c r="BE568"/>
  <c r="AA568"/>
  <c r="Y568"/>
  <c r="W568"/>
  <c r="BK568"/>
  <c r="N568"/>
  <c r="BI565"/>
  <c r="BH565"/>
  <c r="BG565"/>
  <c r="BF565"/>
  <c r="BE565"/>
  <c r="AA565"/>
  <c r="Y565"/>
  <c r="W565"/>
  <c r="BK565"/>
  <c r="N565"/>
  <c r="BI562"/>
  <c r="BH562"/>
  <c r="BG562"/>
  <c r="BF562"/>
  <c r="BE562"/>
  <c r="AA562"/>
  <c r="Y562"/>
  <c r="W562"/>
  <c r="BK562"/>
  <c r="N562"/>
  <c r="N107"/>
  <c r="BI558"/>
  <c r="BH558"/>
  <c r="BG558"/>
  <c r="BF558"/>
  <c r="BE558"/>
  <c r="AA558"/>
  <c r="Y558"/>
  <c r="W558"/>
  <c r="BK558"/>
  <c r="N558"/>
  <c r="BI555"/>
  <c r="BH555"/>
  <c r="BG555"/>
  <c r="BF555"/>
  <c r="BE555"/>
  <c r="AA555"/>
  <c r="Y555"/>
  <c r="W555"/>
  <c r="BK555"/>
  <c r="N555"/>
  <c r="BI552"/>
  <c r="BH552"/>
  <c r="BG552"/>
  <c r="BF552"/>
  <c r="BE552"/>
  <c r="AA552"/>
  <c r="Y552"/>
  <c r="W552"/>
  <c r="BK552"/>
  <c r="N552"/>
  <c r="N106"/>
  <c r="N105"/>
  <c r="BI547"/>
  <c r="BH547"/>
  <c r="BG547"/>
  <c r="BF547"/>
  <c r="BE547"/>
  <c r="AA547"/>
  <c r="Y547"/>
  <c r="W547"/>
  <c r="BK547"/>
  <c r="N547"/>
  <c r="BI544"/>
  <c r="BH544"/>
  <c r="BG544"/>
  <c r="BF544"/>
  <c r="BE544"/>
  <c r="AA544"/>
  <c r="Y544"/>
  <c r="W544"/>
  <c r="BK544"/>
  <c r="N544"/>
  <c r="BI541"/>
  <c r="BH541"/>
  <c r="BG541"/>
  <c r="BF541"/>
  <c r="BE541"/>
  <c r="AA541"/>
  <c r="Y541"/>
  <c r="W541"/>
  <c r="BK541"/>
  <c r="N541"/>
  <c r="BI538"/>
  <c r="BH538"/>
  <c r="BG538"/>
  <c r="BF538"/>
  <c r="BE538"/>
  <c r="AA538"/>
  <c r="Y538"/>
  <c r="W538"/>
  <c r="BK538"/>
  <c r="N538"/>
  <c r="N104"/>
  <c r="BI534"/>
  <c r="BH534"/>
  <c r="BG534"/>
  <c r="BF534"/>
  <c r="BE534"/>
  <c r="AA534"/>
  <c r="Y534"/>
  <c r="W534"/>
  <c r="BK534"/>
  <c r="N534"/>
  <c r="BI530"/>
  <c r="BH530"/>
  <c r="BG530"/>
  <c r="BF530"/>
  <c r="BE530"/>
  <c r="AA530"/>
  <c r="Y530"/>
  <c r="W530"/>
  <c r="BK530"/>
  <c r="N530"/>
  <c r="BI526"/>
  <c r="BH526"/>
  <c r="BG526"/>
  <c r="BF526"/>
  <c r="BE526"/>
  <c r="AA526"/>
  <c r="Y526"/>
  <c r="W526"/>
  <c r="BK526"/>
  <c r="N526"/>
  <c r="BI522"/>
  <c r="BH522"/>
  <c r="BG522"/>
  <c r="BF522"/>
  <c r="BE522"/>
  <c r="AA522"/>
  <c r="Y522"/>
  <c r="W522"/>
  <c r="BK522"/>
  <c r="N522"/>
  <c r="BI518"/>
  <c r="BH518"/>
  <c r="BG518"/>
  <c r="BF518"/>
  <c r="BE518"/>
  <c r="AA518"/>
  <c r="Y518"/>
  <c r="W518"/>
  <c r="BK518"/>
  <c r="N518"/>
  <c r="BI514"/>
  <c r="BH514"/>
  <c r="BG514"/>
  <c r="BF514"/>
  <c r="BE514"/>
  <c r="AA514"/>
  <c r="Y514"/>
  <c r="W514"/>
  <c r="BK514"/>
  <c r="N514"/>
  <c r="BI510"/>
  <c r="BH510"/>
  <c r="BG510"/>
  <c r="BF510"/>
  <c r="BE510"/>
  <c r="AA510"/>
  <c r="Y510"/>
  <c r="W510"/>
  <c r="BK510"/>
  <c r="N510"/>
  <c r="N103"/>
  <c r="BI508"/>
  <c r="BH508"/>
  <c r="BG508"/>
  <c r="BF508"/>
  <c r="BE508"/>
  <c r="AA508"/>
  <c r="Y508"/>
  <c r="W508"/>
  <c r="BK508"/>
  <c r="N508"/>
  <c r="BI505"/>
  <c r="BH505"/>
  <c r="BG505"/>
  <c r="BF505"/>
  <c r="BE505"/>
  <c r="AA505"/>
  <c r="Y505"/>
  <c r="W505"/>
  <c r="BK505"/>
  <c r="N505"/>
  <c r="BI502"/>
  <c r="BH502"/>
  <c r="BG502"/>
  <c r="BF502"/>
  <c r="BE502"/>
  <c r="AA502"/>
  <c r="Y502"/>
  <c r="W502"/>
  <c r="BK502"/>
  <c r="N502"/>
  <c r="BI499"/>
  <c r="BH499"/>
  <c r="BG499"/>
  <c r="BF499"/>
  <c r="BE499"/>
  <c r="AA499"/>
  <c r="Y499"/>
  <c r="W499"/>
  <c r="BK499"/>
  <c r="N499"/>
  <c r="BI496"/>
  <c r="BH496"/>
  <c r="BG496"/>
  <c r="BF496"/>
  <c r="BE496"/>
  <c r="AA496"/>
  <c r="Y496"/>
  <c r="W496"/>
  <c r="BK496"/>
  <c r="N496"/>
  <c r="BI493"/>
  <c r="BH493"/>
  <c r="BG493"/>
  <c r="BF493"/>
  <c r="BE493"/>
  <c r="AA493"/>
  <c r="Y493"/>
  <c r="W493"/>
  <c r="BK493"/>
  <c r="N493"/>
  <c r="BI489"/>
  <c r="BH489"/>
  <c r="BG489"/>
  <c r="BF489"/>
  <c r="BE489"/>
  <c r="AA489"/>
  <c r="Y489"/>
  <c r="W489"/>
  <c r="BK489"/>
  <c r="N489"/>
  <c r="BI486"/>
  <c r="BH486"/>
  <c r="BG486"/>
  <c r="BF486"/>
  <c r="BE486"/>
  <c r="AA486"/>
  <c r="Y486"/>
  <c r="W486"/>
  <c r="BK486"/>
  <c r="N486"/>
  <c r="BI483"/>
  <c r="BH483"/>
  <c r="BG483"/>
  <c r="BF483"/>
  <c r="BE483"/>
  <c r="AA483"/>
  <c r="Y483"/>
  <c r="W483"/>
  <c r="BK483"/>
  <c r="N483"/>
  <c r="BI480"/>
  <c r="BH480"/>
  <c r="BG480"/>
  <c r="BF480"/>
  <c r="BE480"/>
  <c r="AA480"/>
  <c r="Y480"/>
  <c r="W480"/>
  <c r="BK480"/>
  <c r="N480"/>
  <c r="BI477"/>
  <c r="BH477"/>
  <c r="BG477"/>
  <c r="BF477"/>
  <c r="BE477"/>
  <c r="AA477"/>
  <c r="Y477"/>
  <c r="W477"/>
  <c r="BK477"/>
  <c r="N477"/>
  <c r="N102"/>
  <c r="BI473"/>
  <c r="BH473"/>
  <c r="BG473"/>
  <c r="BF473"/>
  <c r="BE473"/>
  <c r="AA473"/>
  <c r="Y473"/>
  <c r="W473"/>
  <c r="BK473"/>
  <c r="N473"/>
  <c r="N101"/>
  <c r="BI471"/>
  <c r="BH471"/>
  <c r="BG471"/>
  <c r="BF471"/>
  <c r="BE471"/>
  <c r="AA471"/>
  <c r="Y471"/>
  <c r="W471"/>
  <c r="BK471"/>
  <c r="N471"/>
  <c r="BI468"/>
  <c r="BH468"/>
  <c r="BG468"/>
  <c r="BF468"/>
  <c r="BE468"/>
  <c r="AA468"/>
  <c r="Y468"/>
  <c r="W468"/>
  <c r="BK468"/>
  <c r="N468"/>
  <c r="BI465"/>
  <c r="BH465"/>
  <c r="BG465"/>
  <c r="BF465"/>
  <c r="BE465"/>
  <c r="AA465"/>
  <c r="Y465"/>
  <c r="W465"/>
  <c r="BK465"/>
  <c r="N465"/>
  <c r="BI461"/>
  <c r="BH461"/>
  <c r="BG461"/>
  <c r="BF461"/>
  <c r="BE461"/>
  <c r="AA461"/>
  <c r="Y461"/>
  <c r="W461"/>
  <c r="BK461"/>
  <c r="N461"/>
  <c r="BI458"/>
  <c r="BH458"/>
  <c r="BG458"/>
  <c r="BF458"/>
  <c r="BE458"/>
  <c r="AA458"/>
  <c r="Y458"/>
  <c r="W458"/>
  <c r="BK458"/>
  <c r="N458"/>
  <c r="N100"/>
  <c r="BI456"/>
  <c r="BH456"/>
  <c r="BG456"/>
  <c r="BF456"/>
  <c r="BE456"/>
  <c r="AA456"/>
  <c r="Y456"/>
  <c r="W456"/>
  <c r="BK456"/>
  <c r="N456"/>
  <c r="BI452"/>
  <c r="BH452"/>
  <c r="BG452"/>
  <c r="BF452"/>
  <c r="BE452"/>
  <c r="AA452"/>
  <c r="Y452"/>
  <c r="W452"/>
  <c r="BK452"/>
  <c r="N452"/>
  <c r="N99"/>
  <c r="BI448"/>
  <c r="BH448"/>
  <c r="BG448"/>
  <c r="BF448"/>
  <c r="BE448"/>
  <c r="AA448"/>
  <c r="Y448"/>
  <c r="W448"/>
  <c r="BK448"/>
  <c r="N448"/>
  <c r="BI445"/>
  <c r="BH445"/>
  <c r="BG445"/>
  <c r="BF445"/>
  <c r="BE445"/>
  <c r="AA445"/>
  <c r="Y445"/>
  <c r="W445"/>
  <c r="BK445"/>
  <c r="N445"/>
  <c r="BI442"/>
  <c r="BH442"/>
  <c r="BG442"/>
  <c r="BF442"/>
  <c r="BE442"/>
  <c r="AA442"/>
  <c r="Y442"/>
  <c r="W442"/>
  <c r="BK442"/>
  <c r="N442"/>
  <c r="BI441"/>
  <c r="BH441"/>
  <c r="BG441"/>
  <c r="BF441"/>
  <c r="BE441"/>
  <c r="AA441"/>
  <c r="Y441"/>
  <c r="W441"/>
  <c r="BK441"/>
  <c r="N441"/>
  <c r="BI438"/>
  <c r="BH438"/>
  <c r="BG438"/>
  <c r="BF438"/>
  <c r="BE438"/>
  <c r="AA438"/>
  <c r="Y438"/>
  <c r="W438"/>
  <c r="BK438"/>
  <c r="N438"/>
  <c r="BI435"/>
  <c r="BH435"/>
  <c r="BG435"/>
  <c r="BF435"/>
  <c r="BE435"/>
  <c r="AA435"/>
  <c r="Y435"/>
  <c r="W435"/>
  <c r="BK435"/>
  <c r="N435"/>
  <c r="BI432"/>
  <c r="BH432"/>
  <c r="BG432"/>
  <c r="BF432"/>
  <c r="BE432"/>
  <c r="AA432"/>
  <c r="Y432"/>
  <c r="W432"/>
  <c r="BK432"/>
  <c r="N432"/>
  <c r="BI429"/>
  <c r="BH429"/>
  <c r="BG429"/>
  <c r="BF429"/>
  <c r="BE429"/>
  <c r="AA429"/>
  <c r="Y429"/>
  <c r="W429"/>
  <c r="BK429"/>
  <c r="N429"/>
  <c r="BI426"/>
  <c r="BH426"/>
  <c r="BG426"/>
  <c r="BF426"/>
  <c r="BE426"/>
  <c r="AA426"/>
  <c r="Y426"/>
  <c r="W426"/>
  <c r="BK426"/>
  <c r="N426"/>
  <c r="BI422"/>
  <c r="BH422"/>
  <c r="BG422"/>
  <c r="BF422"/>
  <c r="BE422"/>
  <c r="AA422"/>
  <c r="Y422"/>
  <c r="W422"/>
  <c r="BK422"/>
  <c r="N422"/>
  <c r="BI419"/>
  <c r="BH419"/>
  <c r="BG419"/>
  <c r="BF419"/>
  <c r="BE419"/>
  <c r="AA419"/>
  <c r="Y419"/>
  <c r="W419"/>
  <c r="BK419"/>
  <c r="N419"/>
  <c r="BI416"/>
  <c r="BH416"/>
  <c r="BG416"/>
  <c r="BF416"/>
  <c r="BE416"/>
  <c r="AA416"/>
  <c r="Y416"/>
  <c r="W416"/>
  <c r="BK416"/>
  <c r="N416"/>
  <c r="BI413"/>
  <c r="BH413"/>
  <c r="BG413"/>
  <c r="BF413"/>
  <c r="BE413"/>
  <c r="AA413"/>
  <c r="Y413"/>
  <c r="W413"/>
  <c r="BK413"/>
  <c r="N413"/>
  <c r="N98"/>
  <c r="BI411"/>
  <c r="BH411"/>
  <c r="BG411"/>
  <c r="BF411"/>
  <c r="BE411"/>
  <c r="AA411"/>
  <c r="Y411"/>
  <c r="W411"/>
  <c r="BK411"/>
  <c r="N411"/>
  <c r="BI409"/>
  <c r="BH409"/>
  <c r="BG409"/>
  <c r="BF409"/>
  <c r="BE409"/>
  <c r="AA409"/>
  <c r="Y409"/>
  <c r="W409"/>
  <c r="BK409"/>
  <c r="N409"/>
  <c r="BI403"/>
  <c r="BH403"/>
  <c r="BG403"/>
  <c r="BF403"/>
  <c r="BE403"/>
  <c r="AA403"/>
  <c r="Y403"/>
  <c r="W403"/>
  <c r="BK403"/>
  <c r="N403"/>
  <c r="BI400"/>
  <c r="BH400"/>
  <c r="BG400"/>
  <c r="BF400"/>
  <c r="BE400"/>
  <c r="AA400"/>
  <c r="Y400"/>
  <c r="W400"/>
  <c r="BK400"/>
  <c r="N400"/>
  <c r="BI398"/>
  <c r="BH398"/>
  <c r="BG398"/>
  <c r="BF398"/>
  <c r="BE398"/>
  <c r="AA398"/>
  <c r="Y398"/>
  <c r="W398"/>
  <c r="BK398"/>
  <c r="N398"/>
  <c r="BI395"/>
  <c r="BH395"/>
  <c r="BG395"/>
  <c r="BF395"/>
  <c r="BE395"/>
  <c r="AA395"/>
  <c r="Y395"/>
  <c r="W395"/>
  <c r="BK395"/>
  <c r="N395"/>
  <c r="BI393"/>
  <c r="BH393"/>
  <c r="BG393"/>
  <c r="BF393"/>
  <c r="BE393"/>
  <c r="AA393"/>
  <c r="Y393"/>
  <c r="W393"/>
  <c r="BK393"/>
  <c r="N393"/>
  <c r="BI390"/>
  <c r="BH390"/>
  <c r="BG390"/>
  <c r="BF390"/>
  <c r="BE390"/>
  <c r="AA390"/>
  <c r="Y390"/>
  <c r="W390"/>
  <c r="BK390"/>
  <c r="N390"/>
  <c r="N97"/>
  <c r="BI388"/>
  <c r="BH388"/>
  <c r="BG388"/>
  <c r="BF388"/>
  <c r="BE388"/>
  <c r="AA388"/>
  <c r="Y388"/>
  <c r="W388"/>
  <c r="BK388"/>
  <c r="N388"/>
  <c r="BI385"/>
  <c r="BH385"/>
  <c r="BG385"/>
  <c r="BF385"/>
  <c r="BE385"/>
  <c r="AA385"/>
  <c r="Y385"/>
  <c r="W385"/>
  <c r="BK385"/>
  <c r="N385"/>
  <c r="BI384"/>
  <c r="BH384"/>
  <c r="BG384"/>
  <c r="BF384"/>
  <c r="BE384"/>
  <c r="AA384"/>
  <c r="Y384"/>
  <c r="W384"/>
  <c r="BK384"/>
  <c r="N384"/>
  <c r="BI379"/>
  <c r="BH379"/>
  <c r="BG379"/>
  <c r="BF379"/>
  <c r="BE379"/>
  <c r="AA379"/>
  <c r="Y379"/>
  <c r="W379"/>
  <c r="BK379"/>
  <c r="N379"/>
  <c r="BI378"/>
  <c r="BH378"/>
  <c r="BG378"/>
  <c r="BF378"/>
  <c r="BE378"/>
  <c r="AA378"/>
  <c r="Y378"/>
  <c r="W378"/>
  <c r="BK378"/>
  <c r="N378"/>
  <c r="BI372"/>
  <c r="BH372"/>
  <c r="BG372"/>
  <c r="BF372"/>
  <c r="BE372"/>
  <c r="AA372"/>
  <c r="Y372"/>
  <c r="W372"/>
  <c r="BK372"/>
  <c r="N372"/>
  <c r="BI369"/>
  <c r="BH369"/>
  <c r="BG369"/>
  <c r="BF369"/>
  <c r="BE369"/>
  <c r="AA369"/>
  <c r="Y369"/>
  <c r="W369"/>
  <c r="BK369"/>
  <c r="N369"/>
  <c r="BI364"/>
  <c r="BH364"/>
  <c r="BG364"/>
  <c r="BF364"/>
  <c r="BE364"/>
  <c r="AA364"/>
  <c r="Y364"/>
  <c r="W364"/>
  <c r="BK364"/>
  <c r="N364"/>
  <c r="BI361"/>
  <c r="BH361"/>
  <c r="BG361"/>
  <c r="BF361"/>
  <c r="BE361"/>
  <c r="AA361"/>
  <c r="Y361"/>
  <c r="W361"/>
  <c r="BK361"/>
  <c r="N361"/>
  <c r="BI360"/>
  <c r="BH360"/>
  <c r="BG360"/>
  <c r="BF360"/>
  <c r="BE360"/>
  <c r="AA360"/>
  <c r="Y360"/>
  <c r="W360"/>
  <c r="BK360"/>
  <c r="N360"/>
  <c r="BI355"/>
  <c r="BH355"/>
  <c r="BG355"/>
  <c r="BF355"/>
  <c r="BE355"/>
  <c r="AA355"/>
  <c r="Y355"/>
  <c r="W355"/>
  <c r="BK355"/>
  <c r="N355"/>
  <c r="BI349"/>
  <c r="BH349"/>
  <c r="BG349"/>
  <c r="BF349"/>
  <c r="BE349"/>
  <c r="AA349"/>
  <c r="Y349"/>
  <c r="W349"/>
  <c r="BK349"/>
  <c r="N349"/>
  <c r="BI346"/>
  <c r="BH346"/>
  <c r="BG346"/>
  <c r="BF346"/>
  <c r="BE346"/>
  <c r="AA346"/>
  <c r="Y346"/>
  <c r="W346"/>
  <c r="BK346"/>
  <c r="N346"/>
  <c r="BI343"/>
  <c r="BH343"/>
  <c r="BG343"/>
  <c r="BF343"/>
  <c r="BE343"/>
  <c r="AA343"/>
  <c r="Y343"/>
  <c r="W343"/>
  <c r="BK343"/>
  <c r="N343"/>
  <c r="BI339"/>
  <c r="BH339"/>
  <c r="BG339"/>
  <c r="BF339"/>
  <c r="BE339"/>
  <c r="AA339"/>
  <c r="Y339"/>
  <c r="W339"/>
  <c r="BK339"/>
  <c r="N339"/>
  <c r="BI335"/>
  <c r="BH335"/>
  <c r="BG335"/>
  <c r="BF335"/>
  <c r="BE335"/>
  <c r="AA335"/>
  <c r="Y335"/>
  <c r="W335"/>
  <c r="BK335"/>
  <c r="N335"/>
  <c r="BI332"/>
  <c r="BH332"/>
  <c r="BG332"/>
  <c r="BF332"/>
  <c r="BE332"/>
  <c r="AA332"/>
  <c r="Y332"/>
  <c r="W332"/>
  <c r="BK332"/>
  <c r="N332"/>
  <c r="BI331"/>
  <c r="BH331"/>
  <c r="BG331"/>
  <c r="BF331"/>
  <c r="BE331"/>
  <c r="AA331"/>
  <c r="Y331"/>
  <c r="W331"/>
  <c r="BK331"/>
  <c r="N331"/>
  <c r="BI328"/>
  <c r="BH328"/>
  <c r="BG328"/>
  <c r="BF328"/>
  <c r="BE328"/>
  <c r="AA328"/>
  <c r="Y328"/>
  <c r="W328"/>
  <c r="BK328"/>
  <c r="N328"/>
  <c r="BI327"/>
  <c r="BH327"/>
  <c r="BG327"/>
  <c r="BF327"/>
  <c r="BE327"/>
  <c r="AA327"/>
  <c r="Y327"/>
  <c r="W327"/>
  <c r="BK327"/>
  <c r="N327"/>
  <c r="BI323"/>
  <c r="BH323"/>
  <c r="BG323"/>
  <c r="BF323"/>
  <c r="BE323"/>
  <c r="AA323"/>
  <c r="Y323"/>
  <c r="W323"/>
  <c r="BK323"/>
  <c r="N323"/>
  <c r="BI320"/>
  <c r="BH320"/>
  <c r="BG320"/>
  <c r="BF320"/>
  <c r="BE320"/>
  <c r="AA320"/>
  <c r="Y320"/>
  <c r="W320"/>
  <c r="BK320"/>
  <c r="N320"/>
  <c r="BI318"/>
  <c r="BH318"/>
  <c r="BG318"/>
  <c r="BF318"/>
  <c r="BE318"/>
  <c r="AA318"/>
  <c r="Y318"/>
  <c r="W318"/>
  <c r="BK318"/>
  <c r="N318"/>
  <c r="BI314"/>
  <c r="BH314"/>
  <c r="BG314"/>
  <c r="BF314"/>
  <c r="BE314"/>
  <c r="AA314"/>
  <c r="Y314"/>
  <c r="W314"/>
  <c r="BK314"/>
  <c r="N314"/>
  <c r="BI313"/>
  <c r="BH313"/>
  <c r="BG313"/>
  <c r="BF313"/>
  <c r="BE313"/>
  <c r="AA313"/>
  <c r="Y313"/>
  <c r="W313"/>
  <c r="BK313"/>
  <c r="N313"/>
  <c r="BI310"/>
  <c r="BH310"/>
  <c r="BG310"/>
  <c r="BF310"/>
  <c r="BE310"/>
  <c r="AA310"/>
  <c r="Y310"/>
  <c r="W310"/>
  <c r="BK310"/>
  <c r="N310"/>
  <c r="BI305"/>
  <c r="BH305"/>
  <c r="BG305"/>
  <c r="BF305"/>
  <c r="BE305"/>
  <c r="AA305"/>
  <c r="Y305"/>
  <c r="W305"/>
  <c r="BK305"/>
  <c r="N305"/>
  <c r="BI302"/>
  <c r="BH302"/>
  <c r="BG302"/>
  <c r="BF302"/>
  <c r="BE302"/>
  <c r="AA302"/>
  <c r="Y302"/>
  <c r="W302"/>
  <c r="BK302"/>
  <c r="N302"/>
  <c r="BI299"/>
  <c r="BH299"/>
  <c r="BG299"/>
  <c r="BF299"/>
  <c r="BE299"/>
  <c r="AA299"/>
  <c r="Y299"/>
  <c r="W299"/>
  <c r="BK299"/>
  <c r="N299"/>
  <c r="BI296"/>
  <c r="BH296"/>
  <c r="BG296"/>
  <c r="BF296"/>
  <c r="BE296"/>
  <c r="AA296"/>
  <c r="Y296"/>
  <c r="W296"/>
  <c r="BK296"/>
  <c r="N296"/>
  <c r="BI292"/>
  <c r="BH292"/>
  <c r="BG292"/>
  <c r="BF292"/>
  <c r="BE292"/>
  <c r="AA292"/>
  <c r="Y292"/>
  <c r="W292"/>
  <c r="BK292"/>
  <c r="N292"/>
  <c r="BI288"/>
  <c r="BH288"/>
  <c r="BG288"/>
  <c r="BF288"/>
  <c r="BE288"/>
  <c r="AA288"/>
  <c r="Y288"/>
  <c r="W288"/>
  <c r="BK288"/>
  <c r="N288"/>
  <c r="BI285"/>
  <c r="BH285"/>
  <c r="BG285"/>
  <c r="BF285"/>
  <c r="BE285"/>
  <c r="AA285"/>
  <c r="Y285"/>
  <c r="W285"/>
  <c r="BK285"/>
  <c r="N285"/>
  <c r="N96"/>
  <c r="N95"/>
  <c r="BI282"/>
  <c r="BH282"/>
  <c r="BG282"/>
  <c r="BF282"/>
  <c r="BE282"/>
  <c r="AA282"/>
  <c r="Y282"/>
  <c r="W282"/>
  <c r="BK282"/>
  <c r="N282"/>
  <c r="N94"/>
  <c r="BI278"/>
  <c r="BH278"/>
  <c r="BG278"/>
  <c r="BF278"/>
  <c r="BE278"/>
  <c r="AA278"/>
  <c r="Y278"/>
  <c r="W278"/>
  <c r="BK278"/>
  <c r="N278"/>
  <c r="BI275"/>
  <c r="BH275"/>
  <c r="BG275"/>
  <c r="BF275"/>
  <c r="BE275"/>
  <c r="AA275"/>
  <c r="Y275"/>
  <c r="W275"/>
  <c r="BK275"/>
  <c r="N275"/>
  <c r="BI274"/>
  <c r="BH274"/>
  <c r="BG274"/>
  <c r="BF274"/>
  <c r="BE274"/>
  <c r="AA274"/>
  <c r="Y274"/>
  <c r="W274"/>
  <c r="BK274"/>
  <c r="N274"/>
  <c r="BI273"/>
  <c r="BH273"/>
  <c r="BG273"/>
  <c r="BF273"/>
  <c r="BE273"/>
  <c r="AA273"/>
  <c r="Y273"/>
  <c r="W273"/>
  <c r="BK273"/>
  <c r="N273"/>
  <c r="BI272"/>
  <c r="BH272"/>
  <c r="BG272"/>
  <c r="BF272"/>
  <c r="BE272"/>
  <c r="AA272"/>
  <c r="Y272"/>
  <c r="W272"/>
  <c r="BK272"/>
  <c r="N272"/>
  <c r="BI269"/>
  <c r="BH269"/>
  <c r="BG269"/>
  <c r="BF269"/>
  <c r="BE269"/>
  <c r="AA269"/>
  <c r="Y269"/>
  <c r="W269"/>
  <c r="BK269"/>
  <c r="N269"/>
  <c r="N93"/>
  <c r="BI265"/>
  <c r="BH265"/>
  <c r="BG265"/>
  <c r="BF265"/>
  <c r="BE265"/>
  <c r="AA265"/>
  <c r="Y265"/>
  <c r="W265"/>
  <c r="BK265"/>
  <c r="N265"/>
  <c r="BI262"/>
  <c r="BH262"/>
  <c r="BG262"/>
  <c r="BF262"/>
  <c r="BE262"/>
  <c r="AA262"/>
  <c r="Y262"/>
  <c r="W262"/>
  <c r="BK262"/>
  <c r="N262"/>
  <c r="BI259"/>
  <c r="BH259"/>
  <c r="BG259"/>
  <c r="BF259"/>
  <c r="BE259"/>
  <c r="AA259"/>
  <c r="Y259"/>
  <c r="W259"/>
  <c r="BK259"/>
  <c r="N259"/>
  <c r="BI256"/>
  <c r="BH256"/>
  <c r="BG256"/>
  <c r="BF256"/>
  <c r="BE256"/>
  <c r="AA256"/>
  <c r="Y256"/>
  <c r="W256"/>
  <c r="BK256"/>
  <c r="N256"/>
  <c r="BI253"/>
  <c r="BH253"/>
  <c r="BG253"/>
  <c r="BF253"/>
  <c r="BE253"/>
  <c r="AA253"/>
  <c r="Y253"/>
  <c r="W253"/>
  <c r="BK253"/>
  <c r="N253"/>
  <c r="BI250"/>
  <c r="BH250"/>
  <c r="BG250"/>
  <c r="BF250"/>
  <c r="BE250"/>
  <c r="AA250"/>
  <c r="Y250"/>
  <c r="W250"/>
  <c r="BK250"/>
  <c r="N250"/>
  <c r="BI247"/>
  <c r="BH247"/>
  <c r="BG247"/>
  <c r="BF247"/>
  <c r="BE247"/>
  <c r="AA247"/>
  <c r="Y247"/>
  <c r="W247"/>
  <c r="BK247"/>
  <c r="N247"/>
  <c r="BI243"/>
  <c r="BH243"/>
  <c r="BG243"/>
  <c r="BF243"/>
  <c r="BE243"/>
  <c r="AA243"/>
  <c r="Y243"/>
  <c r="W243"/>
  <c r="BK243"/>
  <c r="N243"/>
  <c r="BI240"/>
  <c r="BH240"/>
  <c r="BG240"/>
  <c r="BF240"/>
  <c r="BE240"/>
  <c r="AA240"/>
  <c r="Y240"/>
  <c r="W240"/>
  <c r="BK240"/>
  <c r="N240"/>
  <c r="BI237"/>
  <c r="BH237"/>
  <c r="BG237"/>
  <c r="BF237"/>
  <c r="BE237"/>
  <c r="AA237"/>
  <c r="Y237"/>
  <c r="W237"/>
  <c r="BK237"/>
  <c r="N237"/>
  <c r="BI234"/>
  <c r="BH234"/>
  <c r="BG234"/>
  <c r="BF234"/>
  <c r="BE234"/>
  <c r="AA234"/>
  <c r="Y234"/>
  <c r="W234"/>
  <c r="BK234"/>
  <c r="N234"/>
  <c r="BI229"/>
  <c r="BH229"/>
  <c r="BG229"/>
  <c r="BF229"/>
  <c r="BE229"/>
  <c r="AA229"/>
  <c r="Y229"/>
  <c r="W229"/>
  <c r="BK229"/>
  <c r="N229"/>
  <c r="BI224"/>
  <c r="BH224"/>
  <c r="BG224"/>
  <c r="BF224"/>
  <c r="BE224"/>
  <c r="AA224"/>
  <c r="Y224"/>
  <c r="W224"/>
  <c r="BK224"/>
  <c r="N224"/>
  <c r="BI219"/>
  <c r="BH219"/>
  <c r="BG219"/>
  <c r="BF219"/>
  <c r="BE219"/>
  <c r="AA219"/>
  <c r="Y219"/>
  <c r="W219"/>
  <c r="BK219"/>
  <c r="N219"/>
  <c r="BI214"/>
  <c r="BH214"/>
  <c r="BG214"/>
  <c r="BF214"/>
  <c r="BE214"/>
  <c r="AA214"/>
  <c r="Y214"/>
  <c r="W214"/>
  <c r="BK214"/>
  <c r="N214"/>
  <c r="BI209"/>
  <c r="BH209"/>
  <c r="BG209"/>
  <c r="BF209"/>
  <c r="BE209"/>
  <c r="AA209"/>
  <c r="Y209"/>
  <c r="W209"/>
  <c r="BK209"/>
  <c r="N209"/>
  <c r="BI204"/>
  <c r="BH204"/>
  <c r="BG204"/>
  <c r="BF204"/>
  <c r="BE204"/>
  <c r="AA204"/>
  <c r="Y204"/>
  <c r="W204"/>
  <c r="BK204"/>
  <c r="N204"/>
  <c r="BI201"/>
  <c r="BH201"/>
  <c r="BG201"/>
  <c r="BF201"/>
  <c r="BE201"/>
  <c r="AA201"/>
  <c r="Y201"/>
  <c r="W201"/>
  <c r="BK201"/>
  <c r="N201"/>
  <c r="BI198"/>
  <c r="BH198"/>
  <c r="BG198"/>
  <c r="BF198"/>
  <c r="BE198"/>
  <c r="AA198"/>
  <c r="Y198"/>
  <c r="W198"/>
  <c r="BK198"/>
  <c r="N198"/>
  <c r="N92"/>
  <c r="BI194"/>
  <c r="BH194"/>
  <c r="BG194"/>
  <c r="BF194"/>
  <c r="BE194"/>
  <c r="AA194"/>
  <c r="Y194"/>
  <c r="W194"/>
  <c r="BK194"/>
  <c r="N194"/>
  <c r="BI191"/>
  <c r="BH191"/>
  <c r="BG191"/>
  <c r="BF191"/>
  <c r="BE191"/>
  <c r="AA191"/>
  <c r="Y191"/>
  <c r="W191"/>
  <c r="BK191"/>
  <c r="N191"/>
  <c r="BI187"/>
  <c r="BH187"/>
  <c r="BG187"/>
  <c r="BF187"/>
  <c r="BE187"/>
  <c r="AA187"/>
  <c r="Y187"/>
  <c r="W187"/>
  <c r="BK187"/>
  <c r="N187"/>
  <c r="BI184"/>
  <c r="BH184"/>
  <c r="BG184"/>
  <c r="BF184"/>
  <c r="BE184"/>
  <c r="AA184"/>
  <c r="Y184"/>
  <c r="W184"/>
  <c r="BK184"/>
  <c r="N184"/>
  <c r="BI182"/>
  <c r="BH182"/>
  <c r="BG182"/>
  <c r="BF182"/>
  <c r="BE182"/>
  <c r="AA182"/>
  <c r="Y182"/>
  <c r="W182"/>
  <c r="BK182"/>
  <c r="N182"/>
  <c r="BI179"/>
  <c r="BH179"/>
  <c r="BG179"/>
  <c r="BF179"/>
  <c r="BE179"/>
  <c r="AA179"/>
  <c r="Y179"/>
  <c r="W179"/>
  <c r="BK179"/>
  <c r="N179"/>
  <c r="BI177"/>
  <c r="BH177"/>
  <c r="BG177"/>
  <c r="BF177"/>
  <c r="BE177"/>
  <c r="AA177"/>
  <c r="Y177"/>
  <c r="W177"/>
  <c r="BK177"/>
  <c r="N177"/>
  <c r="BI174"/>
  <c r="BH174"/>
  <c r="BG174"/>
  <c r="BF174"/>
  <c r="BE174"/>
  <c r="AA174"/>
  <c r="Y174"/>
  <c r="W174"/>
  <c r="BK174"/>
  <c r="N174"/>
  <c r="BI171"/>
  <c r="BH171"/>
  <c r="BG171"/>
  <c r="BF171"/>
  <c r="BE171"/>
  <c r="AA171"/>
  <c r="Y171"/>
  <c r="W171"/>
  <c r="BK171"/>
  <c r="N171"/>
  <c r="BI168"/>
  <c r="BH168"/>
  <c r="BG168"/>
  <c r="BF168"/>
  <c r="BE168"/>
  <c r="AA168"/>
  <c r="Y168"/>
  <c r="W168"/>
  <c r="BK168"/>
  <c r="N168"/>
  <c r="BI165"/>
  <c r="BH165"/>
  <c r="BG165"/>
  <c r="BF165"/>
  <c r="BE165"/>
  <c r="AA165"/>
  <c r="Y165"/>
  <c r="W165"/>
  <c r="BK165"/>
  <c r="N165"/>
  <c r="BI162"/>
  <c r="BH162"/>
  <c r="BG162"/>
  <c r="BF162"/>
  <c r="BE162"/>
  <c r="AA162"/>
  <c r="Y162"/>
  <c r="W162"/>
  <c r="BK162"/>
  <c r="N162"/>
  <c r="N91"/>
  <c r="BI158"/>
  <c r="BH158"/>
  <c r="BG158"/>
  <c r="BF158"/>
  <c r="BE158"/>
  <c r="AA158"/>
  <c r="Y158"/>
  <c r="W158"/>
  <c r="BK158"/>
  <c r="N158"/>
  <c r="BI155"/>
  <c r="BH155"/>
  <c r="BG155"/>
  <c r="BF155"/>
  <c r="BE155"/>
  <c r="AA155"/>
  <c r="Y155"/>
  <c r="W155"/>
  <c r="BK155"/>
  <c r="N155"/>
  <c r="BI152"/>
  <c r="BH152"/>
  <c r="BG152"/>
  <c r="BF152"/>
  <c r="BE152"/>
  <c r="AA152"/>
  <c r="Y152"/>
  <c r="W152"/>
  <c r="BK152"/>
  <c r="N152"/>
  <c r="BI149"/>
  <c r="BH149"/>
  <c r="BG149"/>
  <c r="BF149"/>
  <c r="BE149"/>
  <c r="AA149"/>
  <c r="Y149"/>
  <c r="W149"/>
  <c r="BK149"/>
  <c r="N149"/>
  <c r="BI146"/>
  <c r="BH146"/>
  <c r="BG146"/>
  <c r="BF146"/>
  <c r="BE146"/>
  <c r="AA146"/>
  <c r="Y146"/>
  <c r="W146"/>
  <c r="BK146"/>
  <c r="N146"/>
  <c r="BI143"/>
  <c r="BH143"/>
  <c r="BG143"/>
  <c r="BF143"/>
  <c r="BE143"/>
  <c r="AA143"/>
  <c r="Y143"/>
  <c r="W143"/>
  <c r="BK143"/>
  <c r="N143"/>
  <c r="N90"/>
  <c r="BI139"/>
  <c r="BH139"/>
  <c r="BG139"/>
  <c r="BF139"/>
  <c r="BE139"/>
  <c r="AA139"/>
  <c r="Y139"/>
  <c r="W139"/>
  <c r="BK139"/>
  <c r="N139"/>
  <c r="BI136"/>
  <c r="BH136"/>
  <c r="BG136"/>
  <c r="BF136"/>
  <c r="BE136"/>
  <c r="AA136"/>
  <c r="Y136"/>
  <c r="W136"/>
  <c r="BK136"/>
  <c r="N136"/>
  <c r="N89"/>
  <c r="N88"/>
  <c r="M130"/>
  <c r="F130"/>
  <c r="M129"/>
  <c r="F129"/>
  <c r="M127"/>
  <c r="F127"/>
  <c r="F125"/>
  <c r="L117"/>
  <c r="N109"/>
  <c r="BI115"/>
  <c r="BH115"/>
  <c r="BG115"/>
  <c r="BF115"/>
  <c r="BE115"/>
  <c r="N115"/>
  <c r="BI114"/>
  <c r="BH114"/>
  <c r="BG114"/>
  <c r="BF114"/>
  <c r="BE114"/>
  <c r="N114"/>
  <c r="BI113"/>
  <c r="BH113"/>
  <c r="BG113"/>
  <c r="BF113"/>
  <c r="BE113"/>
  <c r="N113"/>
  <c r="BI112"/>
  <c r="BH112"/>
  <c r="BG112"/>
  <c r="BF112"/>
  <c r="BE112"/>
  <c r="N112"/>
  <c r="BI111"/>
  <c r="BH111"/>
  <c r="BG111"/>
  <c r="BF111"/>
  <c r="BE111"/>
  <c r="N111"/>
  <c r="BI110"/>
  <c r="BH110"/>
  <c r="BG110"/>
  <c r="BF110"/>
  <c r="BE110"/>
  <c r="N110"/>
  <c r="M27"/>
  <c r="M26"/>
  <c r="M83"/>
  <c r="F83"/>
  <c r="M82"/>
  <c r="F82"/>
  <c r="M80"/>
  <c r="F80"/>
  <c r="F78"/>
  <c r="L37"/>
  <c r="M29"/>
  <c r="O14"/>
  <c r="E14"/>
  <c r="O13"/>
  <c r="O8"/>
  <c i="1" r="W35"/>
  <c r="W34"/>
  <c r="W33"/>
  <c r="AK32"/>
  <c r="W32"/>
  <c r="AK31"/>
  <c r="W31"/>
  <c r="AK27"/>
  <c r="AK26"/>
  <c r="AN105"/>
  <c r="AG105"/>
  <c r="AN90"/>
  <c r="AG90"/>
  <c r="CK103"/>
  <c r="CJ103"/>
  <c r="CI103"/>
  <c r="CC103"/>
  <c r="CH103"/>
  <c r="CB103"/>
  <c r="CG103"/>
  <c r="CA103"/>
  <c r="CF103"/>
  <c r="BZ103"/>
  <c r="CE103"/>
  <c r="BY103"/>
  <c r="CD103"/>
  <c r="AV103"/>
  <c r="AN103"/>
  <c r="AG103"/>
  <c r="CK102"/>
  <c r="CJ102"/>
  <c r="CI102"/>
  <c r="CC102"/>
  <c r="CH102"/>
  <c r="CB102"/>
  <c r="CG102"/>
  <c r="CA102"/>
  <c r="CF102"/>
  <c r="BZ102"/>
  <c r="CE102"/>
  <c r="BY102"/>
  <c r="CD102"/>
  <c r="AV102"/>
  <c r="AN102"/>
  <c r="AG102"/>
  <c r="CK101"/>
  <c r="CJ101"/>
  <c r="CI101"/>
  <c r="CC101"/>
  <c r="CH101"/>
  <c r="CB101"/>
  <c r="CG101"/>
  <c r="CA101"/>
  <c r="CF101"/>
  <c r="BZ101"/>
  <c r="CE101"/>
  <c r="BY101"/>
  <c r="CD101"/>
  <c r="AV101"/>
  <c r="AN101"/>
  <c r="AG101"/>
  <c r="CK100"/>
  <c r="CJ100"/>
  <c r="CI100"/>
  <c r="CH100"/>
  <c r="CG100"/>
  <c r="CF100"/>
  <c r="BZ100"/>
  <c r="CE100"/>
  <c r="BY100"/>
  <c r="CD100"/>
  <c r="AV100"/>
  <c r="AN100"/>
  <c r="AG100"/>
  <c r="CK99"/>
  <c r="CJ99"/>
  <c r="CI99"/>
  <c r="CH99"/>
  <c r="CG99"/>
  <c r="CF99"/>
  <c r="BZ99"/>
  <c r="CE99"/>
  <c r="BY99"/>
  <c r="CD99"/>
  <c r="AV99"/>
  <c r="AN99"/>
  <c r="AG99"/>
  <c r="CK98"/>
  <c r="CJ98"/>
  <c r="CI98"/>
  <c r="CH98"/>
  <c r="CG98"/>
  <c r="CF98"/>
  <c r="BZ98"/>
  <c r="CE98"/>
  <c r="BY98"/>
  <c r="CD98"/>
  <c r="AV98"/>
  <c r="AN98"/>
  <c r="AG98"/>
  <c r="CK97"/>
  <c r="CJ97"/>
  <c r="CI97"/>
  <c r="CH97"/>
  <c r="CG97"/>
  <c r="CF97"/>
  <c r="BZ97"/>
  <c r="CE97"/>
  <c r="BY97"/>
  <c r="CD97"/>
  <c r="AV97"/>
  <c r="AN97"/>
  <c r="AG97"/>
  <c r="CK96"/>
  <c r="CJ96"/>
  <c r="CI96"/>
  <c r="CH96"/>
  <c r="CG96"/>
  <c r="CF96"/>
  <c r="BZ96"/>
  <c r="CE96"/>
  <c r="BY96"/>
  <c r="CD96"/>
  <c r="AV96"/>
  <c r="AN96"/>
  <c r="AG96"/>
  <c r="CK95"/>
  <c r="CJ95"/>
  <c r="CI95"/>
  <c r="CH95"/>
  <c r="CG95"/>
  <c r="CF95"/>
  <c r="BZ95"/>
  <c r="CE95"/>
  <c r="BY95"/>
  <c r="CD95"/>
  <c r="AV95"/>
  <c r="AN95"/>
  <c r="AG95"/>
  <c r="CK94"/>
  <c r="CJ94"/>
  <c r="CI94"/>
  <c r="CH94"/>
  <c r="CG94"/>
  <c r="CF94"/>
  <c r="BZ94"/>
  <c r="CE94"/>
  <c r="BY94"/>
  <c r="CD94"/>
  <c r="AV94"/>
  <c r="AN94"/>
  <c r="AG94"/>
  <c r="CK93"/>
  <c r="CJ93"/>
  <c r="CI93"/>
  <c r="CH93"/>
  <c r="CG93"/>
  <c r="CF93"/>
  <c r="BZ93"/>
  <c r="CE93"/>
  <c r="BY93"/>
  <c r="CD93"/>
  <c r="AV93"/>
  <c r="AN93"/>
  <c r="AG93"/>
  <c r="CK92"/>
  <c r="CJ92"/>
  <c r="CI92"/>
  <c r="CH92"/>
  <c r="CG92"/>
  <c r="CF92"/>
  <c r="BZ92"/>
  <c r="CE92"/>
  <c r="BY92"/>
  <c r="CD92"/>
  <c r="AV92"/>
  <c r="AN92"/>
  <c r="AG92"/>
  <c r="CK91"/>
  <c r="CJ91"/>
  <c r="CI91"/>
  <c r="CH91"/>
  <c r="CG91"/>
  <c r="CF91"/>
  <c r="BZ91"/>
  <c r="CE91"/>
  <c r="BY91"/>
  <c r="CD91"/>
  <c r="AV91"/>
  <c r="AN91"/>
  <c r="AG91"/>
  <c r="BD87"/>
  <c r="BC87"/>
  <c r="BB87"/>
  <c r="BA87"/>
  <c r="AZ87"/>
  <c r="AY87"/>
  <c r="AX87"/>
  <c r="AW87"/>
  <c r="AV87"/>
  <c r="AU87"/>
  <c r="AT87"/>
  <c r="AS87"/>
  <c r="AG87"/>
  <c r="AT88"/>
  <c r="AN88"/>
  <c r="AN87"/>
  <c r="AM83"/>
  <c r="L83"/>
  <c r="AM82"/>
  <c r="L82"/>
  <c r="AM80"/>
  <c r="L80"/>
  <c r="L78"/>
  <c r="L77"/>
  <c r="AK37"/>
  <c r="AK29"/>
</calcChain>
</file>

<file path=xl/sharedStrings.xml><?xml version="1.0" encoding="utf-8"?>
<sst xmlns="http://schemas.openxmlformats.org/spreadsheetml/2006/main">
  <si>
    <t>2012</t>
  </si>
  <si>
    <t>List obsahuje: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</si>
  <si>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</si>
  <si>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</si>
  <si>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</si>
  <si>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</si>
  <si>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</si>
  <si>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</si>
  <si>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</si>
  <si>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</si>
  <si>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</si>
  <si>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</si>
  <si>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</si>
  <si>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Kód:</t>
  </si>
  <si>
    <t>896-23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</si>
  <si>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</si>
  <si>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0,01</t>
  </si>
  <si>
    <t>Stavba:</t>
  </si>
  <si>
    <t>Oprava střešního pláště MŠ Školní, Školní ul. čp.80, Strakonice</t>
  </si>
  <si>
    <t>0,1</t>
  </si>
  <si>
    <t>JKSO:</t>
  </si>
  <si>
    <t/>
  </si>
  <si>
    <t>CC-CZ:</t>
  </si>
  <si>
    <t>1</t>
  </si>
  <si>
    <t>Místo:</t>
  </si>
  <si>
    <t>Strakonice,Školní čp. 80</t>
  </si>
  <si>
    <t>Datum:</t>
  </si>
  <si>
    <t>5. 6. 2023</t>
  </si>
  <si>
    <t>10</t>
  </si>
  <si>
    <t>100</t>
  </si>
  <si>
    <t>Objednatel:</t>
  </si>
  <si>
    <t>IČ:</t>
  </si>
  <si>
    <t>002 51 810</t>
  </si>
  <si>
    <t>Město Strakonice, Velké náměstí 2, Strakonice</t>
  </si>
  <si>
    <t>DIČ:</t>
  </si>
  <si>
    <t>Zhotovitel:</t>
  </si>
  <si>
    <t>Vyplň údaj</t>
  </si>
  <si>
    <t>Projektant:</t>
  </si>
  <si>
    <t>735 52 771</t>
  </si>
  <si>
    <t>Jiří Urbánek+synové, Velké náměstí 54, Strakonice</t>
  </si>
  <si>
    <t>Zpracovatel:</t>
  </si>
  <si>
    <t>Jiří Urbánek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</si>
  <si>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</si>
  <si>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</si>
  <si>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</si>
  <si>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</si>
  <si>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</si>
  <si>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</si>
  <si>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</si>
  <si>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</si>
  <si>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</si>
  <si>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</si>
  <si>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</si>
  <si>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</si>
  <si>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</si>
  <si>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</si>
  <si>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</si>
  <si>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</si>
  <si>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</si>
  <si>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</si>
  <si>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</si>
  <si>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</si>
  <si>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</si>
  <si>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</si>
  <si>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</si>
  <si>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</si>
  <si>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</si>
  <si>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</si>
  <si>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</si>
  <si>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</si>
  <si>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</si>
  <si>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</si>
  <si>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</si>
  <si>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</si>
  <si>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</si>
  <si>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</si>
  <si>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</si>
  <si>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</si>
  <si>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</si>
  <si>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</si>
  <si>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</si>
  <si>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</si>
  <si>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</si>
  <si>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</si>
  <si>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{79380406-e570-4e62-949e-b6338930eea4}</t>
  </si>
  <si>
    <t>{00000000-0000-0000-0000-000000000000}</t>
  </si>
  <si>
    <t>###NOINSERT###</t>
  </si>
  <si>
    <t>2) Ostatní náklady ze souhrnného listu</t>
  </si>
  <si>
    <t>Procent. zadání_x000d_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</si>
  <si>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</si>
  <si>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</si>
  <si>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</si>
  <si>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</si>
  <si>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</si>
  <si>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</si>
  <si>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</si>
  <si>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</si>
  <si>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</si>
  <si>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</si>
  <si>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</si>
  <si>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</si>
  <si>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</si>
  <si>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</si>
  <si>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</si>
  <si>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</si>
  <si>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</si>
  <si>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</si>
  <si>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</si>
  <si>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</si>
  <si>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</si>
  <si>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</si>
  <si>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</si>
  <si>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</si>
  <si>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</si>
  <si>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HSV</t>
  </si>
  <si>
    <t xml:space="preserve">    3 - Svislé a kompletní konstrukce</t>
  </si>
  <si>
    <t xml:space="preserve">    4 - Vodorovné konstrukce</t>
  </si>
  <si>
    <t xml:space="preserve">    6 - Úpravy povrchu, podlahy, osazení</t>
  </si>
  <si>
    <t xml:space="preserve">    9 - Ostatní konstrukce a práce-bourání</t>
  </si>
  <si>
    <t xml:space="preserve">      997 - Přesun sutě</t>
  </si>
  <si>
    <t xml:space="preserve">        99 - Přesun hmot</t>
  </si>
  <si>
    <t>PSV - PSV</t>
  </si>
  <si>
    <t xml:space="preserve">    712 - Povlakové krytiny</t>
  </si>
  <si>
    <t xml:space="preserve">    713 - Izolace tepelné</t>
  </si>
  <si>
    <t xml:space="preserve">    743 - Elektroinstalace</t>
  </si>
  <si>
    <t xml:space="preserve">    762 - Konstrukce tesařské</t>
  </si>
  <si>
    <t xml:space="preserve">    764 - Konstrukce klempířské</t>
  </si>
  <si>
    <t xml:space="preserve">    765 - Krytiny tvrdé</t>
  </si>
  <si>
    <t xml:space="preserve">    767 - Konstrukce zámečnické</t>
  </si>
  <si>
    <t xml:space="preserve">    783 - Dokončovací práce - nátěry</t>
  </si>
  <si>
    <t xml:space="preserve">    784 - Dokončovací práce - malby</t>
  </si>
  <si>
    <t>VRN - Vedlejší rozpočtové náklady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</si>
  <si>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</si>
  <si>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</si>
  <si>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</si>
  <si>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</si>
  <si>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</si>
  <si>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Územní vlivy</t>
  </si>
  <si>
    <t>Mimostav. doprava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</si>
  <si>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</si>
  <si>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</si>
  <si>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</si>
  <si>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</si>
  <si>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</si>
  <si>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</si>
  <si>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</si>
  <si>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</si>
  <si>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</si>
  <si>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</si>
  <si>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</si>
  <si>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</si>
  <si>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</si>
  <si>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</si>
  <si>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</si>
  <si>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</si>
  <si>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</si>
  <si>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</si>
  <si>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</si>
  <si>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</si>
  <si>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310236241</t>
  </si>
  <si>
    <t>Zazdívka otvorů pl do 0,09 m2 ve zdivu nadzákladovém cihlami pálenými tl do 300 mm</t>
  </si>
  <si>
    <t>kus</t>
  </si>
  <si>
    <t>4</t>
  </si>
  <si>
    <t>-729113542</t>
  </si>
  <si>
    <t xml:space="preserve">"zaslepení původního odvětrání střeního pláště"  (2*9)</t>
  </si>
  <si>
    <t>VV</t>
  </si>
  <si>
    <t>True</t>
  </si>
  <si>
    <t>Součet</t>
  </si>
  <si>
    <t>310237241</t>
  </si>
  <si>
    <t>Zazdívka otvorů pl do 0,25 m2 ve zdivu nadzákladovém cihlami pálenými tl do 300 mm</t>
  </si>
  <si>
    <t>-1132611360</t>
  </si>
  <si>
    <t xml:space="preserve">"nadstřešní část VZT komory"  2</t>
  </si>
  <si>
    <t>3</t>
  </si>
  <si>
    <t>411321414</t>
  </si>
  <si>
    <t>Stropy deskové ze ŽB tř. C 25/30</t>
  </si>
  <si>
    <t>m3</t>
  </si>
  <si>
    <t>1065151711</t>
  </si>
  <si>
    <t xml:space="preserve">"nadstřešní část VZT komory"  (2,15*1,94*0,2)</t>
  </si>
  <si>
    <t>411351101</t>
  </si>
  <si>
    <t>Zřízení bednění stropů deskových</t>
  </si>
  <si>
    <t>m2</t>
  </si>
  <si>
    <t>-2027705243</t>
  </si>
  <si>
    <t xml:space="preserve">"nadstřešní část VZT komory"  (2,15*1,94)</t>
  </si>
  <si>
    <t>5</t>
  </si>
  <si>
    <t>411351102</t>
  </si>
  <si>
    <t>Odstranění bednění stropů deskových</t>
  </si>
  <si>
    <t>1514150206</t>
  </si>
  <si>
    <t>6</t>
  </si>
  <si>
    <t>411354171</t>
  </si>
  <si>
    <t>Zřízení podpěrné konstrukce stropů v do 4 m pro zatížení do 5 kPa</t>
  </si>
  <si>
    <t>-1074690460</t>
  </si>
  <si>
    <t>7</t>
  </si>
  <si>
    <t>411354172</t>
  </si>
  <si>
    <t>Odstranění podpěrné konstrukce stropů v do 4 m pro zatížení do 5 kPa</t>
  </si>
  <si>
    <t>2058640545</t>
  </si>
  <si>
    <t>8</t>
  </si>
  <si>
    <t>411362021</t>
  </si>
  <si>
    <t>Výztuž stropů svařovanými sítěmi Kari</t>
  </si>
  <si>
    <t>t</t>
  </si>
  <si>
    <t>-1867683905</t>
  </si>
  <si>
    <t xml:space="preserve">"nadstřešní část VZT komory"  2*(2,15*1,94)*0,00613*1,6</t>
  </si>
  <si>
    <t>9</t>
  </si>
  <si>
    <t>611131101</t>
  </si>
  <si>
    <t>Cementový postřik vnitřních stropů nanášený celoplošně ručně</t>
  </si>
  <si>
    <t>-1701342780</t>
  </si>
  <si>
    <t xml:space="preserve">"nadstřešní část VZT komory - v případě odstranění (předpoklad)"  (2,15*1,94)</t>
  </si>
  <si>
    <t>611321141</t>
  </si>
  <si>
    <t>Vápenocementová omítka štuková dvouvrstvá vnitřních stropů rovných nanášená ručně</t>
  </si>
  <si>
    <t>70756650</t>
  </si>
  <si>
    <t>11</t>
  </si>
  <si>
    <t>622121101</t>
  </si>
  <si>
    <t>Zatření spár cementovou maltou vnějších stěn z cihel</t>
  </si>
  <si>
    <t>-1199134787</t>
  </si>
  <si>
    <t xml:space="preserve">"nadstřešní část VZT komory"  (2*1,74+2*1,95)*0,95</t>
  </si>
  <si>
    <t>12</t>
  </si>
  <si>
    <t>622131101</t>
  </si>
  <si>
    <t>Cementový postřik vnějších stěn nanášený celoplošně ručně</t>
  </si>
  <si>
    <t>-1886591697</t>
  </si>
  <si>
    <t>13</t>
  </si>
  <si>
    <t>622211021</t>
  </si>
  <si>
    <t>Montáž kontaktního zateplení vnějších stěn z polystyrénových desek tl do 120 mm</t>
  </si>
  <si>
    <t>-164329103</t>
  </si>
  <si>
    <t xml:space="preserve">"nadstřešní část VZT komory"  2*(2,15+1,74)*0,9</t>
  </si>
  <si>
    <t>14</t>
  </si>
  <si>
    <t>M</t>
  </si>
  <si>
    <t>283759380</t>
  </si>
  <si>
    <t>deska fasádní polystyrénová EPS 70 F 1000 x 500 x 100 mm</t>
  </si>
  <si>
    <t>1849241758</t>
  </si>
  <si>
    <t>lambda=0,039 [W / m K]</t>
  </si>
  <si>
    <t>P</t>
  </si>
  <si>
    <t>622211021.1</t>
  </si>
  <si>
    <t>-2121420010</t>
  </si>
  <si>
    <t xml:space="preserve">"nadstřešní část VZT komory"  2*(2,15+1,74)*0,3</t>
  </si>
  <si>
    <t>16</t>
  </si>
  <si>
    <t>283763820</t>
  </si>
  <si>
    <t>deska z extrudovaného polystyrénu XPS N-V-L - 1250 x 600 x 100 mm</t>
  </si>
  <si>
    <t>-1693314719</t>
  </si>
  <si>
    <t>lambda=0,036 [W / m K]</t>
  </si>
  <si>
    <t>17</t>
  </si>
  <si>
    <t>622331121</t>
  </si>
  <si>
    <t>Cementová omítka hladká jednovrstvá vnějších stěn nanášená ručně</t>
  </si>
  <si>
    <t>1989477140</t>
  </si>
  <si>
    <t>18</t>
  </si>
  <si>
    <t>622521021</t>
  </si>
  <si>
    <t>Tenkovrstvá silikátová zrnitá omítka tl. 2,0 mm včetně penetrace vnějších stěn</t>
  </si>
  <si>
    <t>1343535772</t>
  </si>
  <si>
    <t xml:space="preserve">"nadstřešní část VZT komory"  2*(2,15+1,94)*1,2</t>
  </si>
  <si>
    <t xml:space="preserve">"zaslepení původního odvětrání střeního pláště"  (0,15*0,15)*(2*9)</t>
  </si>
  <si>
    <t>19</t>
  </si>
  <si>
    <t>622521021.R</t>
  </si>
  <si>
    <t>Tenkovrstvá silikátová zrnitá omítka tl. 2,0 mm včetně penetrace vnějších stěn - příplatek za opravu malých ploch</t>
  </si>
  <si>
    <t>1555355197</t>
  </si>
  <si>
    <t>20</t>
  </si>
  <si>
    <t>632451438</t>
  </si>
  <si>
    <t>Potěr pískocementový tl do 30 mm tř. C 35 běžný (vyrovnávací vrstva horního líce stropních panelů)</t>
  </si>
  <si>
    <t>1768402745</t>
  </si>
  <si>
    <t xml:space="preserve">"hlavní plocha-vyrovnávací vrstva horního líce stropních panelů"  ((18,04*10,25)-(1,95*1,74))</t>
  </si>
  <si>
    <t>938906 R02</t>
  </si>
  <si>
    <t>Odstranění stávajícího drenážního potrubí DN 50 a 65 jako odvětrání střešního pláště (mezistřešní žlab)</t>
  </si>
  <si>
    <t>m</t>
  </si>
  <si>
    <t>-855551967</t>
  </si>
  <si>
    <t>(9*1,0)</t>
  </si>
  <si>
    <t>22</t>
  </si>
  <si>
    <t>938906. R01</t>
  </si>
  <si>
    <t>Odstranění stávajícího drenážního potrubí DN 80 a 100 s mřížkou jako odsvětrání střešního pláště (střešní atika)</t>
  </si>
  <si>
    <t>-1319312444</t>
  </si>
  <si>
    <t>(2*9)*0,45</t>
  </si>
  <si>
    <t>23</t>
  </si>
  <si>
    <t>941111122</t>
  </si>
  <si>
    <t>Montáž lešení řadového trubkového lehkého s podlahami zatížení do 200 kg/m2 š do 1,2 m v do 25 m</t>
  </si>
  <si>
    <t>848151856</t>
  </si>
  <si>
    <t xml:space="preserve">"sever"  ((18,28+1,2+2,0)+(2*0,25))*5,0</t>
  </si>
  <si>
    <t xml:space="preserve">"jih"  ((18,28+1,2+2,0)+(2*0,25))*5,0</t>
  </si>
  <si>
    <t xml:space="preserve">"západ"  (10,73+2*0,25)*5,0</t>
  </si>
  <si>
    <t>24</t>
  </si>
  <si>
    <t>941111222</t>
  </si>
  <si>
    <t>Příplatek k lešení řadovému trubkovému lehkému s podlahami š 1,2 m v 25 m za první a ZKD den použití</t>
  </si>
  <si>
    <t>1837913376</t>
  </si>
  <si>
    <t>25</t>
  </si>
  <si>
    <t>941111822</t>
  </si>
  <si>
    <t>Demontáž lešení řadového trubkového lehkého s podlahami zatížení do 200 kg/m2 š do 1,2 m v do 25 m</t>
  </si>
  <si>
    <t>-121838381</t>
  </si>
  <si>
    <t>26</t>
  </si>
  <si>
    <t>944511111</t>
  </si>
  <si>
    <t>Montáž ochranné sítě z textilie z umělých vláken</t>
  </si>
  <si>
    <t>-430534476</t>
  </si>
  <si>
    <t>27</t>
  </si>
  <si>
    <t>944511211</t>
  </si>
  <si>
    <t>Příplatek k ochranné síti za první a ZKD den použití</t>
  </si>
  <si>
    <t>521694365</t>
  </si>
  <si>
    <t>28</t>
  </si>
  <si>
    <t>944511811</t>
  </si>
  <si>
    <t>Demontáž ochranné sítě z textilie z umělých vláken</t>
  </si>
  <si>
    <t>-862492121</t>
  </si>
  <si>
    <t>29</t>
  </si>
  <si>
    <t>944711113</t>
  </si>
  <si>
    <t>Montáž záchytné stříšky š do 2,5 m</t>
  </si>
  <si>
    <t>2017999997</t>
  </si>
  <si>
    <t>(3*3,0)</t>
  </si>
  <si>
    <t>30</t>
  </si>
  <si>
    <t>944711213</t>
  </si>
  <si>
    <t>Příplatek k záchytné stříšce š do 2,5 m za první a ZKD den použití</t>
  </si>
  <si>
    <t>-304903788</t>
  </si>
  <si>
    <t>31</t>
  </si>
  <si>
    <t>944711814</t>
  </si>
  <si>
    <t>Demontáž záchytné stříšky š přes 2,5 m</t>
  </si>
  <si>
    <t>1618082183</t>
  </si>
  <si>
    <t>32</t>
  </si>
  <si>
    <t>962032230.1</t>
  </si>
  <si>
    <t>Bourání zdiva spádových klínů z cihel pálených nebo vápenopískových na MV nebo MVC do 1 m3</t>
  </si>
  <si>
    <t>-1256804725</t>
  </si>
  <si>
    <t xml:space="preserve">"severní část střechy"  10*(5,8*(0,3+0,45)/2*0,15)</t>
  </si>
  <si>
    <t xml:space="preserve">"jižní část střechy"  10*(3,85*(0,3+0,45)/2*0,15)</t>
  </si>
  <si>
    <t>33</t>
  </si>
  <si>
    <t>962032240</t>
  </si>
  <si>
    <t>Bourání zdiva z cihel pálených nebo vápenopískových na MC do 1m3</t>
  </si>
  <si>
    <t>-1843089816</t>
  </si>
  <si>
    <t xml:space="preserve">"nadstřešní část VZT komory - v případě odstranění (předpoklad)"  2*(2,15+1,34)*1,3*0,3</t>
  </si>
  <si>
    <t>34</t>
  </si>
  <si>
    <t>96301351. R01</t>
  </si>
  <si>
    <t>Bourání střešních calofrigových desek (200x30x6,5cm) v nosném ocelovém roštu</t>
  </si>
  <si>
    <t>19791052</t>
  </si>
  <si>
    <t>(18,04*10,25)*0,065</t>
  </si>
  <si>
    <t>35</t>
  </si>
  <si>
    <t>96504222.2R</t>
  </si>
  <si>
    <t>Bourání betonových spádových klínů tl přes 100 mm pl do 1 m2</t>
  </si>
  <si>
    <t>-220706078</t>
  </si>
  <si>
    <t xml:space="preserve">"nadstřešní část VZT komory - v případě odstranění (předpoklad)"  (2,15*1,2)*(0,3+0,2)/2</t>
  </si>
  <si>
    <t>36</t>
  </si>
  <si>
    <t>96504222.1R</t>
  </si>
  <si>
    <t>Bourání betonových mezistřešních žlabů tl přes 100 mm pl do 1 m2</t>
  </si>
  <si>
    <t>115526932</t>
  </si>
  <si>
    <t>(18,04*0,6*((0,4+0,3)/2))</t>
  </si>
  <si>
    <t>37</t>
  </si>
  <si>
    <t>965045111.R</t>
  </si>
  <si>
    <t>Bourání potěrů cementových nebo pískocementových tl do 50 mm pl do 1 m2</t>
  </si>
  <si>
    <t>266525334</t>
  </si>
  <si>
    <t xml:space="preserve">"předpoklad"  (18,04*10,25)</t>
  </si>
  <si>
    <t>38</t>
  </si>
  <si>
    <t>978059611</t>
  </si>
  <si>
    <t>Odsekání a odebrání obkladů stěn z vnějších obkládaček plochy do 1 m2</t>
  </si>
  <si>
    <t>1313436689</t>
  </si>
  <si>
    <t xml:space="preserve">"nadstřešní část VZT komory"  (2*1,74+1,95)*0,95</t>
  </si>
  <si>
    <t>39</t>
  </si>
  <si>
    <t>985331115</t>
  </si>
  <si>
    <t>Dodatečné vlepování betonářské výztuže D 16 mm do cementové aktivované malty včetně vyvrtání otvoru</t>
  </si>
  <si>
    <t>1639172464</t>
  </si>
  <si>
    <t xml:space="preserve">"nadstřešní část VZT komory - v případě odstranění (předpoklad)"  5*(2*2,15+2*1,94)*0,4</t>
  </si>
  <si>
    <t>40</t>
  </si>
  <si>
    <t>979001002</t>
  </si>
  <si>
    <t>Uložení suti na skládku s hrubým urovnáním</t>
  </si>
  <si>
    <t>1985603664</t>
  </si>
  <si>
    <t>69,703</t>
  </si>
  <si>
    <t>41</t>
  </si>
  <si>
    <t>997013156</t>
  </si>
  <si>
    <t>Vnitrostaveništní doprava suti a vybouraných hmot pro budovy v do 21 m s omezením mechanizace</t>
  </si>
  <si>
    <t>-1239624700</t>
  </si>
  <si>
    <t>42</t>
  </si>
  <si>
    <t>997013501</t>
  </si>
  <si>
    <t>Odvoz suti a vybouraných hmot na skládku nebo meziskládku do 1 km se složením</t>
  </si>
  <si>
    <t>501804109</t>
  </si>
  <si>
    <t>43</t>
  </si>
  <si>
    <t>997013509</t>
  </si>
  <si>
    <t>Příplatek k odvozu suti a vybouraných hmot na skládku ZKD 1 km přes 1 km</t>
  </si>
  <si>
    <t>-1540488938</t>
  </si>
  <si>
    <t>44</t>
  </si>
  <si>
    <t>979999999</t>
  </si>
  <si>
    <t>Poplatek za skládku - čistá stavební suť</t>
  </si>
  <si>
    <t>425506626</t>
  </si>
  <si>
    <t xml:space="preserve">"předpoklad 10%"  69,703*0,1</t>
  </si>
  <si>
    <t>45</t>
  </si>
  <si>
    <t>989999999</t>
  </si>
  <si>
    <t>Poplatek za skládku - nebezpečný odpad</t>
  </si>
  <si>
    <t>-2036849961</t>
  </si>
  <si>
    <t xml:space="preserve">"předpoklad 90%"  69,703*0,9</t>
  </si>
  <si>
    <t>46</t>
  </si>
  <si>
    <t>999281111</t>
  </si>
  <si>
    <t>Přesun hmot pro opravy a údržbu v budovy do 25 m</t>
  </si>
  <si>
    <t>-814396563</t>
  </si>
  <si>
    <t>47</t>
  </si>
  <si>
    <t>712 001 R</t>
  </si>
  <si>
    <t>D+MTŽ zevizního pokopu pro VZT 80x130 cm - více viz PD</t>
  </si>
  <si>
    <t>1141078176</t>
  </si>
  <si>
    <t>48</t>
  </si>
  <si>
    <t>712300833</t>
  </si>
  <si>
    <t>Odstranění povlakové krytiny střech do 10° třívrstvé</t>
  </si>
  <si>
    <t>-809702131</t>
  </si>
  <si>
    <t xml:space="preserve">"hlavní plocha"  (18,04*10,25)-(1,95*1,74)</t>
  </si>
  <si>
    <t xml:space="preserve">"boky atiky"  2*(18,28+10,25)*0,2</t>
  </si>
  <si>
    <t>49</t>
  </si>
  <si>
    <t>712300834</t>
  </si>
  <si>
    <t>Příplatek k odstranění povlakové krytiny střech do 10° ZKD vrstvu</t>
  </si>
  <si>
    <t>343131799</t>
  </si>
  <si>
    <t>50</t>
  </si>
  <si>
    <t>71230084.1</t>
  </si>
  <si>
    <t>Demontáž ventilační hlavice na ploché střeše sklonu do 10° - odvětrání kanalizace</t>
  </si>
  <si>
    <t>-759754821</t>
  </si>
  <si>
    <t xml:space="preserve">"kruhové potrubí DN 125 mm odvětrání kanalizace"  3</t>
  </si>
  <si>
    <t>51</t>
  </si>
  <si>
    <t>71230084.3</t>
  </si>
  <si>
    <t xml:space="preserve">Demontáž ventilační hlavice na ploché střeše sklonu do 10° - potrubí VZT  </t>
  </si>
  <si>
    <t>-207529654</t>
  </si>
  <si>
    <t xml:space="preserve">"nadstřešní část VZT komory - VZT DN 250mm"  1</t>
  </si>
  <si>
    <t>52</t>
  </si>
  <si>
    <t>71230084.4</t>
  </si>
  <si>
    <t xml:space="preserve">Demontáž stávající střešní vpusti na ploché střeše sklonu do 10° </t>
  </si>
  <si>
    <t>-441692334</t>
  </si>
  <si>
    <t xml:space="preserve">"střešní vpusť DN 150mm"  2</t>
  </si>
  <si>
    <t>53</t>
  </si>
  <si>
    <t>712300843</t>
  </si>
  <si>
    <t>Odstranění povlakové krytiny střech do 10° od zbytkového asfaltového pásu odsekáním</t>
  </si>
  <si>
    <t>-2122811694</t>
  </si>
  <si>
    <t>"předpoklad do 80% z celkové plochy"</t>
  </si>
  <si>
    <t>54</t>
  </si>
  <si>
    <t>71230085.R</t>
  </si>
  <si>
    <t>Montáž odvětrání kanalizace s integrovanou PVC manžetou DN 125 na ploché střeše sklonu do 10°s úpravou na navržené stavební úpravy</t>
  </si>
  <si>
    <t>-1007940371</t>
  </si>
  <si>
    <t>55</t>
  </si>
  <si>
    <t>28611211.1r</t>
  </si>
  <si>
    <t>odvětrávací potrubí kanalizace DN 125 se stříškou a integrovanou manžetou dl. 850 mm</t>
  </si>
  <si>
    <t>-1857630723</t>
  </si>
  <si>
    <t>56</t>
  </si>
  <si>
    <t>712311101</t>
  </si>
  <si>
    <t>Provedení povlakové krytiny střech do 10° za studena lakem penetračním nebo asfaltovým</t>
  </si>
  <si>
    <t>-1104112779</t>
  </si>
  <si>
    <t xml:space="preserve">"plocha střechy vč hlavy atiky"  (18,52*10,73)</t>
  </si>
  <si>
    <t xml:space="preserve">"plocha boků atiky"  2*(18,04+10,25)*0,6</t>
  </si>
  <si>
    <t>57</t>
  </si>
  <si>
    <t>111631500</t>
  </si>
  <si>
    <t>lak asfaltový ALP/9 (MJ t) bal 9 kg</t>
  </si>
  <si>
    <t>301732459</t>
  </si>
  <si>
    <t>Spotřeba 0,3-0,4kg/m2 dle povrchu, ředidlo technický benzín</t>
  </si>
  <si>
    <t>58</t>
  </si>
  <si>
    <t>71233699.2</t>
  </si>
  <si>
    <t>D+MTŽ střešní dvouúrovňové vpusti DN do 150 mm</t>
  </si>
  <si>
    <t>257581880</t>
  </si>
  <si>
    <t>59</t>
  </si>
  <si>
    <t>712341559</t>
  </si>
  <si>
    <t>Provedení povlakové krytiny střech do 10° pásy NAIP přitavením v plné ploše</t>
  </si>
  <si>
    <t>-930483587</t>
  </si>
  <si>
    <t>60</t>
  </si>
  <si>
    <t>628321340</t>
  </si>
  <si>
    <t>pás těžký asfaltovaný se sklolaminátovou vložkou</t>
  </si>
  <si>
    <t>-830170032</t>
  </si>
  <si>
    <t>61</t>
  </si>
  <si>
    <t>712363103</t>
  </si>
  <si>
    <t>Provedení povlakové krytiny střech do 10° ukotvení fólie talířovou hmoždinkou do betonu nebo ŽB</t>
  </si>
  <si>
    <t>350207490</t>
  </si>
  <si>
    <t>62</t>
  </si>
  <si>
    <t>590513470</t>
  </si>
  <si>
    <t>hmoždinka talířová s ocelovým trnem 8/60 x 235</t>
  </si>
  <si>
    <t>-2108201488</t>
  </si>
  <si>
    <t>63</t>
  </si>
  <si>
    <t>712363311</t>
  </si>
  <si>
    <t>Povlakové krytiny střech do 10° fóliové plechy délky 2 m pásek rš 50 mm</t>
  </si>
  <si>
    <t>-1478919033</t>
  </si>
  <si>
    <t xml:space="preserve">"nadstřešní část VZT komory"  2*(1,74+1,95)/2</t>
  </si>
  <si>
    <t>64</t>
  </si>
  <si>
    <t>712363312</t>
  </si>
  <si>
    <t>Povlakové krytiny střech do 10° fóliové plechy délky 2 m koutová lišta vnitřní rš 100 mm</t>
  </si>
  <si>
    <t>-1750119953</t>
  </si>
  <si>
    <t xml:space="preserve">"plocha střechy/atika"  2*(18,04+11,25)/2</t>
  </si>
  <si>
    <t xml:space="preserve">"plocha střechy/strojovna VZT"  2*(2,15+1,94)/2</t>
  </si>
  <si>
    <t>65</t>
  </si>
  <si>
    <t>712363313</t>
  </si>
  <si>
    <t>Povlakové krytiny střech do 10° fóliové plechy délky 2 m koutová lišta vnější rš 100 mm</t>
  </si>
  <si>
    <t>1150644984</t>
  </si>
  <si>
    <t>66</t>
  </si>
  <si>
    <t>712363314</t>
  </si>
  <si>
    <t>Povlakové krytiny střech do 10° fóliové plechy délky 2 m stěnová lišta vyhnutá rš 71 mm</t>
  </si>
  <si>
    <t>-295838801</t>
  </si>
  <si>
    <t>67</t>
  </si>
  <si>
    <t>712363318</t>
  </si>
  <si>
    <t>Povlakové krytiny střech do 10° fóliové plechy délky 2 m závětrná lišta rš 250 mm</t>
  </si>
  <si>
    <t>-524697950</t>
  </si>
  <si>
    <t xml:space="preserve">"atika"  2*(18,52+10,73)/2</t>
  </si>
  <si>
    <t>68</t>
  </si>
  <si>
    <t>7123634. 1R</t>
  </si>
  <si>
    <t>Provedení povlak krytiny - utěsnění připojovací spáry vhodným PUR tmelem (vč. dodávky materiálu)</t>
  </si>
  <si>
    <t>-1431461805</t>
  </si>
  <si>
    <t>"nadstřešní část VZT komory" 2*(2,15+1,94)</t>
  </si>
  <si>
    <t xml:space="preserve">"plocha A - střešní výlez"  2*(0,9+1,3)</t>
  </si>
  <si>
    <t xml:space="preserve">"kruhové potrubí DN 250mm odvětrání VZT"  (3,1415*0,25)</t>
  </si>
  <si>
    <t xml:space="preserve">"plocha B - kruhové potrubí DN 125mm odvětrání VZT"  3*(3,1415*0,125)</t>
  </si>
  <si>
    <t>69</t>
  </si>
  <si>
    <t>712363402</t>
  </si>
  <si>
    <t>Provedení povlak krytiny mechanicky kotvenou do betonu TI tl do 100 mm krajní pole, budova v do 18m</t>
  </si>
  <si>
    <t>1677581761</t>
  </si>
  <si>
    <t xml:space="preserve">"bok střešní atiky"  2*(17,84+10,05)*0,5</t>
  </si>
  <si>
    <t xml:space="preserve">"nadstřešní část VZT komory"  2*(2,35+2,14)*0,3</t>
  </si>
  <si>
    <t>70</t>
  </si>
  <si>
    <t>283220000</t>
  </si>
  <si>
    <t>fólie hydroizolační střešní tl 2 mm š 1200 mm šedá</t>
  </si>
  <si>
    <t>2022551916</t>
  </si>
  <si>
    <t>71</t>
  </si>
  <si>
    <t>712363521.R</t>
  </si>
  <si>
    <t>Provedení povlak krytiny mechanicky kotvenou do betonu TI tl do 200mm vnitřní pole,budova v přes 18m - příplatek za opracování střešního úžlabí</t>
  </si>
  <si>
    <t>1898636489</t>
  </si>
  <si>
    <t>(17,84*0,5)</t>
  </si>
  <si>
    <t>72</t>
  </si>
  <si>
    <t>712363522.R</t>
  </si>
  <si>
    <t>Provedení povlak krytiny mechanicky kotvenou do betonu TI tl do 200mm, budova v do 18m - opracování prostupů DN do 500mm</t>
  </si>
  <si>
    <t>-971259230</t>
  </si>
  <si>
    <t xml:space="preserve">"kruhové potrubí DN 250mm odvětrání VZT"  1 </t>
  </si>
  <si>
    <t xml:space="preserve">"kruhové potrubí DN 125mm odvětrání kanalizace"  3</t>
  </si>
  <si>
    <t>73</t>
  </si>
  <si>
    <t>712363523.R</t>
  </si>
  <si>
    <t>Provedení povlak krytiny mechanicky kotvenou do betonu TI tl do 200mm krajní pole,budova v přes 18m - opracování prostupu technologie VZT</t>
  </si>
  <si>
    <t>719512760</t>
  </si>
  <si>
    <t>74</t>
  </si>
  <si>
    <t>712391172</t>
  </si>
  <si>
    <t>Provedení povlakové krytiny střech do 10° ochranné textilní vrstvy</t>
  </si>
  <si>
    <t>-1678919302</t>
  </si>
  <si>
    <t>"dvě vrstvy (položeno křížem) - příprava na fotovoltaiku"</t>
  </si>
  <si>
    <t>75</t>
  </si>
  <si>
    <t>693110050.r</t>
  </si>
  <si>
    <t>sklovláknitá netkaná textilie (vlís) 120 g/m2</t>
  </si>
  <si>
    <t>704893662</t>
  </si>
  <si>
    <t>76</t>
  </si>
  <si>
    <t>712931910</t>
  </si>
  <si>
    <t>Provedení údržby průniků povlakové krytiny vpustí, ventilací a komínů pásy na sucho AIP, tkanina</t>
  </si>
  <si>
    <t>1253593893</t>
  </si>
  <si>
    <t>77</t>
  </si>
  <si>
    <t>606016241</t>
  </si>
  <si>
    <t>78</t>
  </si>
  <si>
    <t>7129419.1R</t>
  </si>
  <si>
    <t>Provedení údržby povlakové krytiny pásy přitavením NAIP - zametení plochy</t>
  </si>
  <si>
    <t>-1944957517</t>
  </si>
  <si>
    <t xml:space="preserve">"plocha střechy"  (18,04*10,25)</t>
  </si>
  <si>
    <t>79</t>
  </si>
  <si>
    <t>998712102</t>
  </si>
  <si>
    <t>Přesun hmot tonážní pro krytiny povlakové v objektech v do 12 m</t>
  </si>
  <si>
    <t>1146670143</t>
  </si>
  <si>
    <t>80</t>
  </si>
  <si>
    <t>713110811</t>
  </si>
  <si>
    <t xml:space="preserve">Odstranění tepelné izolace stropů volně kladené z vláknitých materiálů (čedičová vata) tl do 100 mm </t>
  </si>
  <si>
    <t>643923458</t>
  </si>
  <si>
    <t xml:space="preserve">"hlavní plocha (čedičová vata)"  ((18,04*10,25)-(1,95*1,74))-(18,04*0,6)</t>
  </si>
  <si>
    <t>81</t>
  </si>
  <si>
    <t>713110811.1</t>
  </si>
  <si>
    <t>Odstranění tepelné izolace stropů volně kladené z dřevovláknitých (Heraklit) materiálů tl do 100 mm</t>
  </si>
  <si>
    <t>-1462765147</t>
  </si>
  <si>
    <t xml:space="preserve">"hlavní plocha (Heraklit)"  (18,04*0,6)</t>
  </si>
  <si>
    <t>82</t>
  </si>
  <si>
    <t>713141181</t>
  </si>
  <si>
    <t>Montáž izolace tepelné střech plochých tl přes 170 mm šrouby vnitřní pole, budova v do 20 m</t>
  </si>
  <si>
    <t>-269326121</t>
  </si>
  <si>
    <t xml:space="preserve">"střešní úžlabí"  (17,84*0,5)</t>
  </si>
  <si>
    <t>83</t>
  </si>
  <si>
    <t>1345270247</t>
  </si>
  <si>
    <t>84</t>
  </si>
  <si>
    <t>713141181.R</t>
  </si>
  <si>
    <t>Montáž izolace tepelné střech plochých tl přes 170 mm šrouby vnitřní pole, budova v do 20 m - příplatek za opracování střešního úžlabí</t>
  </si>
  <si>
    <t>-2089704307</t>
  </si>
  <si>
    <t>85</t>
  </si>
  <si>
    <t>713141182</t>
  </si>
  <si>
    <t>Montáž izolace tepelné střech plochých tl přes 170 mm šrouby krajní pole, budova v do 20 m</t>
  </si>
  <si>
    <t>-1473071958</t>
  </si>
  <si>
    <t xml:space="preserve">"plocha střechy vč hlavy atiky - 1.vrstva"  (18,52*10,73)</t>
  </si>
  <si>
    <t xml:space="preserve">"plocha střechy bez hlavy atiky - 2.vrstva"  (17,84*10,05)</t>
  </si>
  <si>
    <t xml:space="preserve">"střešní žlab (XPS - odečet) - 1.vrstva"  - (17,84*0,5)</t>
  </si>
  <si>
    <t xml:space="preserve">"střešní žlab (XPS - odečet) - 2.vrstva"  - (17,84*0,5)</t>
  </si>
  <si>
    <t>86</t>
  </si>
  <si>
    <t>283759260</t>
  </si>
  <si>
    <t>deska z pěnového polystyrenu EPS 200 S 1000 x 500 x 100 mm</t>
  </si>
  <si>
    <t>-991096335</t>
  </si>
  <si>
    <t>lambda=0,034 [W / m K]</t>
  </si>
  <si>
    <t>87</t>
  </si>
  <si>
    <t>998713102</t>
  </si>
  <si>
    <t>Přesun hmot tonážní pro izolace tepelné v objektech v do 12 m</t>
  </si>
  <si>
    <t>1866656109</t>
  </si>
  <si>
    <t>88</t>
  </si>
  <si>
    <t>74362 R01</t>
  </si>
  <si>
    <t>DMTŽ a opětovná MTŽ WI-FI antény na komoru VZT s úpravou kotvení ve vztahu na aplikovaný KZS včetně zprovoznění</t>
  </si>
  <si>
    <t>kpl</t>
  </si>
  <si>
    <t>-302519593</t>
  </si>
  <si>
    <t xml:space="preserve">"nadstřešní část VZT komory"  1</t>
  </si>
  <si>
    <t>89</t>
  </si>
  <si>
    <t>74362 R02</t>
  </si>
  <si>
    <t>DMTŽ a opětovná MTŽ satelitní antény na komoru VZT s úpravou kotvení ve vztahu na aplikovaný KZS včetně naladění signálu</t>
  </si>
  <si>
    <t>-1820158193</t>
  </si>
  <si>
    <t>90</t>
  </si>
  <si>
    <t>743621. R1</t>
  </si>
  <si>
    <t>Montáž drát nebo lano hromosvodné D do 10mm s podpěrou - střešní plášť (v rozsahu dle stávající)</t>
  </si>
  <si>
    <t>1980542653</t>
  </si>
  <si>
    <t>(2*18,04+3*10,25)</t>
  </si>
  <si>
    <t>91</t>
  </si>
  <si>
    <t>354410730</t>
  </si>
  <si>
    <t>drát průměr 10 mm FeZn</t>
  </si>
  <si>
    <t>kg</t>
  </si>
  <si>
    <t>-706192996</t>
  </si>
  <si>
    <t>Hmotnost: 0,62 kg/m</t>
  </si>
  <si>
    <t>92</t>
  </si>
  <si>
    <t>354415500</t>
  </si>
  <si>
    <t>podpěra vedení PV22 FeZn na PVC krytinu 100 mm</t>
  </si>
  <si>
    <t>-1595154580</t>
  </si>
  <si>
    <t>93</t>
  </si>
  <si>
    <t>354418850</t>
  </si>
  <si>
    <t>svorka spojovací SS pro lano D8-10 mm</t>
  </si>
  <si>
    <t>19770617</t>
  </si>
  <si>
    <t>94</t>
  </si>
  <si>
    <t>354418950</t>
  </si>
  <si>
    <t>svorka připojovací SP1 k připojení kovových částí</t>
  </si>
  <si>
    <t>-939816281</t>
  </si>
  <si>
    <t>95</t>
  </si>
  <si>
    <t>354420040.1</t>
  </si>
  <si>
    <t xml:space="preserve">svorka na potrubí ST 09  VZT 115 - 505 mm   FeZn</t>
  </si>
  <si>
    <t>118330167</t>
  </si>
  <si>
    <t>96</t>
  </si>
  <si>
    <t>743631130.1</t>
  </si>
  <si>
    <t xml:space="preserve">Montáž tyč jímací délky do 3 m na konstrukci </t>
  </si>
  <si>
    <t>1814634235</t>
  </si>
  <si>
    <t>(4+2+1)</t>
  </si>
  <si>
    <t>97</t>
  </si>
  <si>
    <t>35410102.r</t>
  </si>
  <si>
    <t>jímací tyč pro hromosvod</t>
  </si>
  <si>
    <t>963421714</t>
  </si>
  <si>
    <t>98</t>
  </si>
  <si>
    <t>743991100.1</t>
  </si>
  <si>
    <t>Měření zemních odporů zemniče - opakovaná revize hromosvodů</t>
  </si>
  <si>
    <t>-1426790507</t>
  </si>
  <si>
    <t>99</t>
  </si>
  <si>
    <t>743991100.2</t>
  </si>
  <si>
    <t>Měření zemních odporů zemniče - nová revize hromosvodů</t>
  </si>
  <si>
    <t>688107874</t>
  </si>
  <si>
    <t>743621.R0</t>
  </si>
  <si>
    <t>DMTŽ stávajících rozvodů hromosvodu</t>
  </si>
  <si>
    <t>1555382910</t>
  </si>
  <si>
    <t>101</t>
  </si>
  <si>
    <t>7623410.R1</t>
  </si>
  <si>
    <t>Bednění střech rovných z desek (vodovzdorná překližka) tl 25 mm na pero a drážku šroubovaných na beton - podklad pro oplechování</t>
  </si>
  <si>
    <t>-600708377</t>
  </si>
  <si>
    <t xml:space="preserve">"hlava atiky"  2*(18,52+10,05)*0,34</t>
  </si>
  <si>
    <t>102</t>
  </si>
  <si>
    <t>998762102</t>
  </si>
  <si>
    <t>Přesun hmot tonážní pro kce tesařské v objektech v do 12 m</t>
  </si>
  <si>
    <t>2142449921</t>
  </si>
  <si>
    <t>103</t>
  </si>
  <si>
    <t>764001831</t>
  </si>
  <si>
    <t>Demontáž krytiny z taškových tabulí do suti</t>
  </si>
  <si>
    <t>2066132618</t>
  </si>
  <si>
    <t>104</t>
  </si>
  <si>
    <t>764002841</t>
  </si>
  <si>
    <t>Demontáž oplechování horních ploch zdí a nadezdívek do suti</t>
  </si>
  <si>
    <t>1231476252</t>
  </si>
  <si>
    <t xml:space="preserve">"hlava atiky"  (2*18,52+2*10,25)</t>
  </si>
  <si>
    <t xml:space="preserve">"boky atiky"  (2*18,04+2*10,25)</t>
  </si>
  <si>
    <t>105</t>
  </si>
  <si>
    <t>764002871</t>
  </si>
  <si>
    <t>Demontáž lemování zdí do suti</t>
  </si>
  <si>
    <t>-1423507974</t>
  </si>
  <si>
    <t xml:space="preserve">"komora vzduchotechniky"  (2*1,95+2*1,74)</t>
  </si>
  <si>
    <t>106</t>
  </si>
  <si>
    <t>764212638.R</t>
  </si>
  <si>
    <t>Oplechování čela římsy z Pz s povrchovou úpravou rš 400 mm (zapnuto do závětrné lišty stávající části střechy)</t>
  </si>
  <si>
    <t>553470612</t>
  </si>
  <si>
    <t>10,25</t>
  </si>
  <si>
    <t>107</t>
  </si>
  <si>
    <t>998764102</t>
  </si>
  <si>
    <t>Přesun hmot tonážní pro konstrukce klempířské v objektech v do 12 m</t>
  </si>
  <si>
    <t>-596269960</t>
  </si>
  <si>
    <t>108</t>
  </si>
  <si>
    <t>765191.R01</t>
  </si>
  <si>
    <t xml:space="preserve">Demontáž asfaltového pásu A 500 H kladeného volně s přesahy v rovině </t>
  </si>
  <si>
    <t>1631059011</t>
  </si>
  <si>
    <t>109</t>
  </si>
  <si>
    <t>76716181.R01</t>
  </si>
  <si>
    <t>Demontáž výlezového žebříku rovného nerozebíratelného hmotnosti 1m žebříku přes 20 kg kotveného do zdiva</t>
  </si>
  <si>
    <t>1098488140</t>
  </si>
  <si>
    <t xml:space="preserve">"západ - výlezový žebřík na střechu"  5,3</t>
  </si>
  <si>
    <t>110</t>
  </si>
  <si>
    <t>7671938.R02</t>
  </si>
  <si>
    <t>Demontáž VZT potrubí DN 250mm včetně krycího plechu 520x410mm a následná montáž potrubí s úpravou na stávající KZS</t>
  </si>
  <si>
    <t>-462782569</t>
  </si>
  <si>
    <t>111</t>
  </si>
  <si>
    <t>76730080.R</t>
  </si>
  <si>
    <t>Demontáž podpěrné kce zastřešení stávající VZT šachty</t>
  </si>
  <si>
    <t>-493835778</t>
  </si>
  <si>
    <t>112</t>
  </si>
  <si>
    <t>767833100</t>
  </si>
  <si>
    <t>Montáž žebříků do zdi s bočnicemi s profilové oceli</t>
  </si>
  <si>
    <t>1123273490</t>
  </si>
  <si>
    <t>5,7</t>
  </si>
  <si>
    <t>113</t>
  </si>
  <si>
    <t>130100.1R</t>
  </si>
  <si>
    <t>výlezový žebřík s ochranným košem dl. 5,7m a podestou délky 1,5m od hrany pádu - žárově zinkováno</t>
  </si>
  <si>
    <t>-1153658895</t>
  </si>
  <si>
    <t>Hmotnost: 1,23 kg/m</t>
  </si>
  <si>
    <t>114</t>
  </si>
  <si>
    <t>767834102</t>
  </si>
  <si>
    <t>Příplatek k ceně za montáž žebříků ochranný koš svařovaný</t>
  </si>
  <si>
    <t>-65485040</t>
  </si>
  <si>
    <t>115</t>
  </si>
  <si>
    <t>767881112</t>
  </si>
  <si>
    <t>Montáž sloupků záchytného systému do žb chemickou kotvou</t>
  </si>
  <si>
    <t>-1475189972</t>
  </si>
  <si>
    <t>116</t>
  </si>
  <si>
    <t>55369212</t>
  </si>
  <si>
    <t>sloupek s okem pro záchytný systém</t>
  </si>
  <si>
    <t>-976881076</t>
  </si>
  <si>
    <t>117</t>
  </si>
  <si>
    <t>767881113</t>
  </si>
  <si>
    <t>D+MTŽ lano textilní pro záchytný systém</t>
  </si>
  <si>
    <t>116842191</t>
  </si>
  <si>
    <t>2*(14,0+6,0)</t>
  </si>
  <si>
    <t>118</t>
  </si>
  <si>
    <t>767996701.R</t>
  </si>
  <si>
    <t>Demontáž atypických zámečnických konstrukcí řezáním hmotnosti jednotlivých dílů do 50 kg - stávající nevyužívaná anténa vč. základové patky</t>
  </si>
  <si>
    <t>-255924358</t>
  </si>
  <si>
    <t>119</t>
  </si>
  <si>
    <t>998767102</t>
  </si>
  <si>
    <t>Přesun hmot tonážní pro zámečnické konstrukce v objektech v do 12 m</t>
  </si>
  <si>
    <t>-988652270</t>
  </si>
  <si>
    <t>120</t>
  </si>
  <si>
    <t>783301303</t>
  </si>
  <si>
    <t>Bezoplachové odrezivění zámečnických konstrukcí</t>
  </si>
  <si>
    <t>352799928</t>
  </si>
  <si>
    <t xml:space="preserve">"stávající oplechání komory VZT - za předpokladu, že oplechování bude vhodné k opravě"  (1,95*1,74)+((2*1,95+2*1,74)*0,1)</t>
  </si>
  <si>
    <t xml:space="preserve">"další nátěr skrytých kcí - předpoklad"  2,0</t>
  </si>
  <si>
    <t>121</t>
  </si>
  <si>
    <t>783306807</t>
  </si>
  <si>
    <t>Odstranění nátěru ze zámečnických konstrukcí odstraňovačem nátěrů</t>
  </si>
  <si>
    <t>1268612851</t>
  </si>
  <si>
    <t>122</t>
  </si>
  <si>
    <t>783314101</t>
  </si>
  <si>
    <t>Základní jednonásobný syntetický nátěr zámečnických konstrukcí</t>
  </si>
  <si>
    <t>-241986061</t>
  </si>
  <si>
    <t>123</t>
  </si>
  <si>
    <t>783314201</t>
  </si>
  <si>
    <t>Základní antikorozní jednonásobný syntetický standardní nátěr zámečnických konstrukcí</t>
  </si>
  <si>
    <t>-1644747846</t>
  </si>
  <si>
    <t>124</t>
  </si>
  <si>
    <t>783315101</t>
  </si>
  <si>
    <t>Mezinátěr jednonásobný syntetický standardní zámečnických konstrukcí</t>
  </si>
  <si>
    <t>668262928</t>
  </si>
  <si>
    <t>125</t>
  </si>
  <si>
    <t>783317101</t>
  </si>
  <si>
    <t>Krycí jednonásobný syntetický standardní nátěr zámečnických konstrukcí</t>
  </si>
  <si>
    <t>1281433327</t>
  </si>
  <si>
    <t>126</t>
  </si>
  <si>
    <t>783823101</t>
  </si>
  <si>
    <t>Penetrační akrylátový nátěr hladkých betonových povrchů (horní líc panelů po odkrytí jako podklad pro vyrovnávací pískocementový vyrovnávací potěr)</t>
  </si>
  <si>
    <t>274329384</t>
  </si>
  <si>
    <t xml:space="preserve">"hlavní plocha"  ((18,04*10,25)-(1,95*1,74))</t>
  </si>
  <si>
    <t>127</t>
  </si>
  <si>
    <t>784111001</t>
  </si>
  <si>
    <t>Oprášení (ometení ) podkladu v místnostech výšky do 3,80 m</t>
  </si>
  <si>
    <t>1920960948</t>
  </si>
  <si>
    <t xml:space="preserve">"nadstřešní část VZT komory - v případě odstranění (předpoklad)"  (2,15*1,94)*1,2</t>
  </si>
  <si>
    <t>128</t>
  </si>
  <si>
    <t>784181011</t>
  </si>
  <si>
    <t>Dvojnásobné pačokování v místnostech výšky do 3,80 m</t>
  </si>
  <si>
    <t>1706978288</t>
  </si>
  <si>
    <t>129</t>
  </si>
  <si>
    <t>784181111</t>
  </si>
  <si>
    <t>Základní silikátová jednonásobná penetrace podkladu v místnostech výšky do 3,80m</t>
  </si>
  <si>
    <t>-1156558896</t>
  </si>
  <si>
    <t>130</t>
  </si>
  <si>
    <t>784211001</t>
  </si>
  <si>
    <t>Jednonásobné bílé malby ze směsí za mokra výborně otěruvzdorných v místnostech výšky do 3,80 m</t>
  </si>
  <si>
    <t>-915068851</t>
  </si>
  <si>
    <t xml:space="preserve">"nadstřešní část VZT komory - v případě odstranění (předpoklad)"  2*(2,15*1,94)*1,2</t>
  </si>
  <si>
    <t>131</t>
  </si>
  <si>
    <t>032103000</t>
  </si>
  <si>
    <t>Náklady na zařízení staveniště - hygyenické a sociální zázemí</t>
  </si>
  <si>
    <t>1024</t>
  </si>
  <si>
    <t>720044240</t>
  </si>
  <si>
    <t>132</t>
  </si>
  <si>
    <t>032603000</t>
  </si>
  <si>
    <t>Ostatní náklady (pomocné lešení, doprava materiálu do místa zpracování, práce autojeřábu ........)</t>
  </si>
  <si>
    <t>415721308</t>
  </si>
  <si>
    <t>133</t>
  </si>
  <si>
    <t>034203000</t>
  </si>
  <si>
    <t>Oplocení staveniště</t>
  </si>
  <si>
    <t>-482259133</t>
  </si>
  <si>
    <t xml:space="preserve">"předpoklad"  2*(25,0+6,0)</t>
  </si>
  <si>
    <t>134</t>
  </si>
  <si>
    <t>042503R01</t>
  </si>
  <si>
    <t>Nezbytná bezp. opatření během stav.prací (zákon 309/2006 Sb.)</t>
  </si>
  <si>
    <t>512</t>
  </si>
  <si>
    <t>-531610705</t>
  </si>
  <si>
    <t>135</t>
  </si>
  <si>
    <t>043002002.R</t>
  </si>
  <si>
    <t>Zkoušky a ostatní měření - odtrhová zkouška pro určení druhu kotev střešní krytiny</t>
  </si>
  <si>
    <t>138747536</t>
  </si>
  <si>
    <t xml:space="preserve">"střešní plášť"  1</t>
  </si>
  <si>
    <t>136</t>
  </si>
  <si>
    <t>043002003.R</t>
  </si>
  <si>
    <t>Dokumentace skutečného provedení stavby</t>
  </si>
  <si>
    <t>-1376096577</t>
  </si>
  <si>
    <t>137</t>
  </si>
  <si>
    <t>043002004.R</t>
  </si>
  <si>
    <t>DIO - dopravně inženýrská opatření stavby</t>
  </si>
  <si>
    <t>111010351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</si>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</sst>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i/>
      <sz val="8"/>
      <color rgb="FF003366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800080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6" borderId="23" xfId="0" applyFont="1" applyFill="1" applyBorder="1" applyAlignment="1" applyProtection="1">
      <alignment horizontal="center" vertical="center" wrapText="1"/>
    </xf>
    <xf numFmtId="0" fontId="32" fillId="6" borderId="23" xfId="0" applyFont="1" applyFill="1" applyBorder="1" applyAlignment="1" applyProtection="1">
      <alignment horizontal="center" vertical="center" wrapText="1"/>
    </xf>
    <xf numFmtId="0" fontId="0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7" fontId="26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167" fontId="36" fillId="4" borderId="25" xfId="0" applyNumberFormat="1" applyFont="1" applyFill="1" applyBorder="1" applyAlignment="1" applyProtection="1">
      <alignment vertical="center"/>
      <protection locked="0"/>
    </xf>
    <xf numFmtId="0" fontId="37" fillId="0" borderId="1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167" fontId="10" fillId="0" borderId="17" xfId="0" applyNumberFormat="1" applyFont="1" applyBorder="1" applyAlignment="1" applyProtection="1"/>
    <xf numFmtId="167" fontId="10" fillId="0" borderId="17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/>
    <xf numFmtId="0" fontId="10" fillId="0" borderId="14" xfId="0" applyFont="1" applyBorder="1" applyAlignment="1" applyProtection="1"/>
    <xf numFmtId="166" fontId="10" fillId="0" borderId="0" xfId="0" applyNumberFormat="1" applyFont="1" applyBorder="1" applyAlignment="1" applyProtection="1"/>
    <xf numFmtId="166" fontId="10" fillId="0" borderId="15" xfId="0" applyNumberFormat="1" applyFont="1" applyBorder="1" applyAlignment="1" applyProtection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vertical="center"/>
    </xf>
    <xf numFmtId="167" fontId="5" fillId="0" borderId="12" xfId="0" applyNumberFormat="1" applyFont="1" applyBorder="1" applyAlignment="1" applyProtection="1"/>
    <xf numFmtId="167" fontId="5" fillId="0" borderId="12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12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7" fontId="6" fillId="0" borderId="23" xfId="0" applyNumberFormat="1" applyFont="1" applyBorder="1" applyAlignment="1" applyProtection="1"/>
    <xf numFmtId="167" fontId="6" fillId="0" borderId="23" xfId="0" applyNumberFormat="1" applyFont="1" applyBorder="1" applyAlignment="1" applyProtection="1">
      <alignment vertical="center"/>
    </xf>
  </cellXfs>
  <cellStyles count="1">
    <cellStyle name="Normal" xfId="0" builtinId="0" customBuiltin="1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2.14" customWidth="1"/>
    <col min="5" max="5" width="2.14" customWidth="1"/>
    <col min="6" max="6" width="2.14" customWidth="1"/>
    <col min="7" max="7" width="2.14" customWidth="1"/>
    <col min="8" max="8" width="2.14" customWidth="1"/>
    <col min="9" max="9" width="2.14" customWidth="1"/>
    <col min="10" max="10" width="2.14" customWidth="1"/>
    <col min="11" max="11" width="2.14" customWidth="1"/>
    <col min="12" max="12" width="2.14" customWidth="1"/>
    <col min="13" max="13" width="2.14" customWidth="1"/>
    <col min="14" max="14" width="2.14" customWidth="1"/>
    <col min="15" max="15" width="2.14" customWidth="1"/>
    <col min="16" max="16" width="2.14" customWidth="1"/>
    <col min="17" max="17" width="2.14" customWidth="1"/>
    <col min="18" max="18" width="2.14" customWidth="1"/>
    <col min="19" max="19" width="2.14" customWidth="1"/>
    <col min="20" max="20" width="2.14" customWidth="1"/>
    <col min="21" max="21" width="2.14" customWidth="1"/>
    <col min="22" max="22" width="2.14" customWidth="1"/>
    <col min="23" max="23" width="2.14" customWidth="1"/>
    <col min="24" max="24" width="2.14" customWidth="1"/>
    <col min="25" max="25" width="2.14" customWidth="1"/>
    <col min="26" max="26" width="2.14" customWidth="1"/>
    <col min="27" max="27" width="2.14" customWidth="1"/>
    <col min="28" max="28" width="2.14" customWidth="1"/>
    <col min="29" max="29" width="2.14" customWidth="1"/>
    <col min="30" max="30" width="2.14" customWidth="1"/>
    <col min="31" max="31" width="2.14" customWidth="1"/>
    <col min="32" max="32" width="2.14" customWidth="1"/>
    <col min="33" max="33" width="2.14" customWidth="1"/>
    <col min="34" max="34" width="2.86" customWidth="1"/>
    <col min="35" max="35" width="2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.43" customWidth="1"/>
    <col min="44" max="44" width="11.71" customWidth="1"/>
    <col min="45" max="45" width="22.14" hidden="1" customWidth="1"/>
    <col min="46" max="46" width="22.14" hidden="1" customWidth="1"/>
    <col min="47" max="47" width="21.43" hidden="1" customWidth="1"/>
    <col min="48" max="48" width="18.57" hidden="1" customWidth="1"/>
    <col min="49" max="49" width="18.57" hidden="1" customWidth="1"/>
    <col min="50" max="50" width="18.57" hidden="1" customWidth="1"/>
    <col min="51" max="51" width="18.57" hidden="1" customWidth="1"/>
    <col min="52" max="52" width="18.57" hidden="1" customWidth="1"/>
    <col min="53" max="53" width="16.43" hidden="1" customWidth="1"/>
    <col min="54" max="54" width="21.43" hidden="1" customWidth="1"/>
    <col min="55" max="55" width="16.43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4</v>
      </c>
      <c r="BU1" s="17" t="s">
        <v>4</v>
      </c>
    </row>
    <row r="2" ht="36.96" customHeight="1">
      <c r="C2" s="18" t="s">
        <v>5</v>
      </c>
      <c r="AR2" s="19" t="s">
        <v>6</v>
      </c>
      <c r="BS2" s="20" t="s">
        <v>7</v>
      </c>
      <c r="BT2" s="20" t="s">
        <v>8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7</v>
      </c>
      <c r="BT3" s="20" t="s">
        <v>9</v>
      </c>
    </row>
    <row r="4" ht="36.96" customHeight="1">
      <c r="B4" s="24"/>
      <c r="C4" s="25" t="s">
        <v>10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28" t="s">
        <v>11</v>
      </c>
      <c r="BE4" s="29" t="s">
        <v>12</v>
      </c>
      <c r="BS4" s="20" t="s">
        <v>7</v>
      </c>
    </row>
    <row r="5" ht="14.4" customHeight="1">
      <c r="B5" s="24"/>
      <c r="C5" s="26"/>
      <c r="D5" s="30" t="s">
        <v>13</v>
      </c>
      <c r="E5" s="26"/>
      <c r="F5" s="26"/>
      <c r="G5" s="26"/>
      <c r="H5" s="26"/>
      <c r="I5" s="26"/>
      <c r="J5" s="26"/>
      <c r="K5" s="31" t="s">
        <v>14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7"/>
      <c r="BE5" s="32" t="s">
        <v>15</v>
      </c>
      <c r="BS5" s="20" t="s">
        <v>16</v>
      </c>
    </row>
    <row r="6" ht="36.96" customHeight="1">
      <c r="B6" s="24"/>
      <c r="C6" s="26"/>
      <c r="D6" s="33" t="s">
        <v>17</v>
      </c>
      <c r="E6" s="26"/>
      <c r="F6" s="26"/>
      <c r="G6" s="26"/>
      <c r="H6" s="26"/>
      <c r="I6" s="26"/>
      <c r="J6" s="26"/>
      <c r="K6" s="34" t="s">
        <v>18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BS6" s="20" t="s">
        <v>19</v>
      </c>
    </row>
    <row r="7" ht="14.4" customHeight="1">
      <c r="B7" s="24"/>
      <c r="C7" s="26"/>
      <c r="D7" s="35" t="s">
        <v>20</v>
      </c>
      <c r="E7" s="26"/>
      <c r="F7" s="26"/>
      <c r="G7" s="26"/>
      <c r="H7" s="26"/>
      <c r="I7" s="26"/>
      <c r="J7" s="26"/>
      <c r="K7" s="31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5" t="s">
        <v>22</v>
      </c>
      <c r="AL7" s="26"/>
      <c r="AM7" s="26"/>
      <c r="AN7" s="31" t="s">
        <v>21</v>
      </c>
      <c r="AO7" s="26"/>
      <c r="AP7" s="26"/>
      <c r="AQ7" s="27"/>
      <c r="BS7" s="20" t="s">
        <v>23</v>
      </c>
    </row>
    <row r="8" ht="14.4" customHeight="1">
      <c r="B8" s="24"/>
      <c r="C8" s="26"/>
      <c r="D8" s="35" t="s">
        <v>24</v>
      </c>
      <c r="E8" s="26"/>
      <c r="F8" s="26"/>
      <c r="G8" s="26"/>
      <c r="H8" s="26"/>
      <c r="I8" s="26"/>
      <c r="J8" s="26"/>
      <c r="K8" s="31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5" t="s">
        <v>26</v>
      </c>
      <c r="AL8" s="26"/>
      <c r="AM8" s="26"/>
      <c r="AN8" s="36" t="s">
        <v>27</v>
      </c>
      <c r="AO8" s="26"/>
      <c r="AP8" s="26"/>
      <c r="AQ8" s="27"/>
      <c r="BS8" s="20" t="s">
        <v>28</v>
      </c>
    </row>
    <row r="9" ht="14.4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BS9" s="20" t="s">
        <v>29</v>
      </c>
    </row>
    <row r="10" ht="14.4" customHeight="1">
      <c r="B10" s="24"/>
      <c r="C10" s="26"/>
      <c r="D10" s="35" t="s">
        <v>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5" t="s">
        <v>31</v>
      </c>
      <c r="AL10" s="26"/>
      <c r="AM10" s="26"/>
      <c r="AN10" s="31" t="s">
        <v>32</v>
      </c>
      <c r="AO10" s="26"/>
      <c r="AP10" s="26"/>
      <c r="AQ10" s="27"/>
      <c r="BS10" s="20" t="s">
        <v>19</v>
      </c>
    </row>
    <row r="11" ht="18.48" customHeight="1">
      <c r="B11" s="24"/>
      <c r="C11" s="26"/>
      <c r="D11" s="26"/>
      <c r="E11" s="31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5" t="s">
        <v>34</v>
      </c>
      <c r="AL11" s="26"/>
      <c r="AM11" s="26"/>
      <c r="AN11" s="31" t="s">
        <v>21</v>
      </c>
      <c r="AO11" s="26"/>
      <c r="AP11" s="26"/>
      <c r="AQ11" s="27"/>
      <c r="BS11" s="20" t="s">
        <v>19</v>
      </c>
    </row>
    <row r="12" ht="6.96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BS12" s="20" t="s">
        <v>19</v>
      </c>
    </row>
    <row r="13" ht="14.4" customHeight="1">
      <c r="B13" s="24"/>
      <c r="C13" s="26"/>
      <c r="D13" s="35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5" t="s">
        <v>31</v>
      </c>
      <c r="AL13" s="26"/>
      <c r="AM13" s="26"/>
      <c r="AN13" s="37" t="s">
        <v>36</v>
      </c>
      <c r="AO13" s="26"/>
      <c r="AP13" s="26"/>
      <c r="AQ13" s="27"/>
      <c r="BS13" s="20" t="s">
        <v>19</v>
      </c>
    </row>
    <row r="14">
      <c r="B14" s="24"/>
      <c r="C14" s="26"/>
      <c r="D14" s="26"/>
      <c r="E14" s="37" t="s">
        <v>36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5" t="s">
        <v>34</v>
      </c>
      <c r="AL14" s="26"/>
      <c r="AM14" s="26"/>
      <c r="AN14" s="37" t="s">
        <v>36</v>
      </c>
      <c r="AO14" s="26"/>
      <c r="AP14" s="26"/>
      <c r="AQ14" s="27"/>
      <c r="BS14" s="20" t="s">
        <v>19</v>
      </c>
    </row>
    <row r="15" ht="6.96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BS15" s="20" t="s">
        <v>4</v>
      </c>
    </row>
    <row r="16" ht="14.4" customHeight="1">
      <c r="B16" s="24"/>
      <c r="C16" s="26"/>
      <c r="D16" s="35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5" t="s">
        <v>31</v>
      </c>
      <c r="AL16" s="26"/>
      <c r="AM16" s="26"/>
      <c r="AN16" s="31" t="s">
        <v>38</v>
      </c>
      <c r="AO16" s="26"/>
      <c r="AP16" s="26"/>
      <c r="AQ16" s="27"/>
      <c r="BS16" s="20" t="s">
        <v>4</v>
      </c>
    </row>
    <row r="17" ht="18.48" customHeight="1">
      <c r="B17" s="24"/>
      <c r="C17" s="26"/>
      <c r="D17" s="26"/>
      <c r="E17" s="31" t="s">
        <v>39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5" t="s">
        <v>34</v>
      </c>
      <c r="AL17" s="26"/>
      <c r="AM17" s="26"/>
      <c r="AN17" s="31" t="s">
        <v>21</v>
      </c>
      <c r="AO17" s="26"/>
      <c r="AP17" s="26"/>
      <c r="AQ17" s="27"/>
      <c r="BS17" s="20" t="s">
        <v>4</v>
      </c>
    </row>
    <row r="18" ht="6.96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  <c r="BS18" s="20" t="s">
        <v>16</v>
      </c>
    </row>
    <row r="19" ht="14.4" customHeight="1">
      <c r="B19" s="24"/>
      <c r="C19" s="26"/>
      <c r="D19" s="35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5" t="s">
        <v>31</v>
      </c>
      <c r="AL19" s="26"/>
      <c r="AM19" s="26"/>
      <c r="AN19" s="31" t="s">
        <v>21</v>
      </c>
      <c r="AO19" s="26"/>
      <c r="AP19" s="26"/>
      <c r="AQ19" s="27"/>
      <c r="BS19" s="20" t="s">
        <v>16</v>
      </c>
    </row>
    <row r="20" ht="18.48" customHeight="1">
      <c r="B20" s="24"/>
      <c r="C20" s="26"/>
      <c r="D20" s="26"/>
      <c r="E20" s="31" t="s">
        <v>41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5" t="s">
        <v>34</v>
      </c>
      <c r="AL20" s="26"/>
      <c r="AM20" s="26"/>
      <c r="AN20" s="31" t="s">
        <v>21</v>
      </c>
      <c r="AO20" s="26"/>
      <c r="AP20" s="26"/>
      <c r="AQ20" s="27"/>
    </row>
    <row r="21" ht="6.96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</row>
    <row r="22">
      <c r="B22" s="24"/>
      <c r="C22" s="26"/>
      <c r="D22" s="35" t="s">
        <v>42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7"/>
    </row>
    <row r="23" ht="20.4" customHeight="1">
      <c r="B23" s="24"/>
      <c r="C23" s="26"/>
      <c r="D23" s="26"/>
      <c r="E23" s="38" t="s">
        <v>21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</row>
    <row r="24" ht="6.96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7"/>
    </row>
    <row r="25" ht="6.96" customHeight="1">
      <c r="B25" s="24"/>
      <c r="C25" s="26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6"/>
      <c r="AQ25" s="27"/>
    </row>
    <row r="26" ht="14.4" customHeight="1">
      <c r="B26" s="24"/>
      <c r="C26" s="26"/>
      <c r="D26" s="40" t="s">
        <v>43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41">
        <f>ROUND(AG87,2)</f>
        <v>0</v>
      </c>
      <c r="AL26" s="26"/>
      <c r="AM26" s="26"/>
      <c r="AN26" s="26"/>
      <c r="AO26" s="26"/>
      <c r="AP26" s="26"/>
      <c r="AQ26" s="27"/>
    </row>
    <row r="27" ht="14.4" customHeight="1">
      <c r="B27" s="24"/>
      <c r="C27" s="26"/>
      <c r="D27" s="40" t="s">
        <v>44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41">
        <f>ROUND(AG90,2)</f>
        <v>0</v>
      </c>
      <c r="AL27" s="26"/>
      <c r="AM27" s="26"/>
      <c r="AN27" s="26"/>
      <c r="AO27" s="26"/>
      <c r="AP27" s="26"/>
      <c r="AQ27" s="27"/>
    </row>
    <row r="28" s="1" customFormat="1" ht="6.96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4"/>
    </row>
    <row r="29" s="1" customFormat="1" ht="25.92" customHeight="1">
      <c r="B29" s="42"/>
      <c r="C29" s="43"/>
      <c r="D29" s="45" t="s">
        <v>45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ROUND(AK26+AK27,2)</f>
        <v>0</v>
      </c>
      <c r="AL29" s="46"/>
      <c r="AM29" s="46"/>
      <c r="AN29" s="46"/>
      <c r="AO29" s="46"/>
      <c r="AP29" s="43"/>
      <c r="AQ29" s="44"/>
    </row>
    <row r="30" s="1" customFormat="1" ht="6.96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</row>
    <row r="31" s="2" customFormat="1" ht="14.4" customHeight="1">
      <c r="B31" s="48"/>
      <c r="C31" s="49"/>
      <c r="D31" s="50" t="s">
        <v>46</v>
      </c>
      <c r="E31" s="49"/>
      <c r="F31" s="50" t="s">
        <v>47</v>
      </c>
      <c r="G31" s="49"/>
      <c r="H31" s="49"/>
      <c r="I31" s="49"/>
      <c r="J31" s="49"/>
      <c r="K31" s="49"/>
      <c r="L31" s="51">
        <v>0.20999999999999999</v>
      </c>
      <c r="M31" s="49"/>
      <c r="N31" s="49"/>
      <c r="O31" s="49"/>
      <c r="P31" s="49"/>
      <c r="Q31" s="49"/>
      <c r="R31" s="49"/>
      <c r="S31" s="49"/>
      <c r="T31" s="52" t="s">
        <v>48</v>
      </c>
      <c r="U31" s="49"/>
      <c r="V31" s="49"/>
      <c r="W31" s="53">
        <f>ROUND(AZ87+SUM(CD91:CD104),2)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3">
        <f>ROUND(AV87+SUM(BY91:BY104),2)</f>
        <v>0</v>
      </c>
      <c r="AL31" s="49"/>
      <c r="AM31" s="49"/>
      <c r="AN31" s="49"/>
      <c r="AO31" s="49"/>
      <c r="AP31" s="49"/>
      <c r="AQ31" s="54"/>
    </row>
    <row r="32" s="2" customFormat="1" ht="14.4" customHeight="1">
      <c r="B32" s="48"/>
      <c r="C32" s="49"/>
      <c r="D32" s="49"/>
      <c r="E32" s="49"/>
      <c r="F32" s="50" t="s">
        <v>49</v>
      </c>
      <c r="G32" s="49"/>
      <c r="H32" s="49"/>
      <c r="I32" s="49"/>
      <c r="J32" s="49"/>
      <c r="K32" s="49"/>
      <c r="L32" s="51">
        <v>0.14999999999999999</v>
      </c>
      <c r="M32" s="49"/>
      <c r="N32" s="49"/>
      <c r="O32" s="49"/>
      <c r="P32" s="49"/>
      <c r="Q32" s="49"/>
      <c r="R32" s="49"/>
      <c r="S32" s="49"/>
      <c r="T32" s="52" t="s">
        <v>48</v>
      </c>
      <c r="U32" s="49"/>
      <c r="V32" s="49"/>
      <c r="W32" s="53">
        <f>ROUND(BA87+SUM(CE91:CE104),2)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3">
        <f>ROUND(AW87+SUM(BZ91:BZ104),2)</f>
        <v>0</v>
      </c>
      <c r="AL32" s="49"/>
      <c r="AM32" s="49"/>
      <c r="AN32" s="49"/>
      <c r="AO32" s="49"/>
      <c r="AP32" s="49"/>
      <c r="AQ32" s="54"/>
    </row>
    <row r="33" hidden="1" s="2" customFormat="1" ht="14.4" customHeight="1">
      <c r="B33" s="48"/>
      <c r="C33" s="49"/>
      <c r="D33" s="49"/>
      <c r="E33" s="49"/>
      <c r="F33" s="50" t="s">
        <v>50</v>
      </c>
      <c r="G33" s="49"/>
      <c r="H33" s="49"/>
      <c r="I33" s="49"/>
      <c r="J33" s="49"/>
      <c r="K33" s="49"/>
      <c r="L33" s="51">
        <v>0.20999999999999999</v>
      </c>
      <c r="M33" s="49"/>
      <c r="N33" s="49"/>
      <c r="O33" s="49"/>
      <c r="P33" s="49"/>
      <c r="Q33" s="49"/>
      <c r="R33" s="49"/>
      <c r="S33" s="49"/>
      <c r="T33" s="52" t="s">
        <v>48</v>
      </c>
      <c r="U33" s="49"/>
      <c r="V33" s="49"/>
      <c r="W33" s="53">
        <f>ROUND(BB87+SUM(CF91:CF104),2)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3">
        <v>0</v>
      </c>
      <c r="AL33" s="49"/>
      <c r="AM33" s="49"/>
      <c r="AN33" s="49"/>
      <c r="AO33" s="49"/>
      <c r="AP33" s="49"/>
      <c r="AQ33" s="54"/>
    </row>
    <row r="34" hidden="1" s="2" customFormat="1" ht="14.4" customHeight="1">
      <c r="B34" s="48"/>
      <c r="C34" s="49"/>
      <c r="D34" s="49"/>
      <c r="E34" s="49"/>
      <c r="F34" s="50" t="s">
        <v>51</v>
      </c>
      <c r="G34" s="49"/>
      <c r="H34" s="49"/>
      <c r="I34" s="49"/>
      <c r="J34" s="49"/>
      <c r="K34" s="49"/>
      <c r="L34" s="51">
        <v>0.14999999999999999</v>
      </c>
      <c r="M34" s="49"/>
      <c r="N34" s="49"/>
      <c r="O34" s="49"/>
      <c r="P34" s="49"/>
      <c r="Q34" s="49"/>
      <c r="R34" s="49"/>
      <c r="S34" s="49"/>
      <c r="T34" s="52" t="s">
        <v>48</v>
      </c>
      <c r="U34" s="49"/>
      <c r="V34" s="49"/>
      <c r="W34" s="53">
        <f>ROUND(BC87+SUM(CG91:CG104),2)</f>
        <v>0</v>
      </c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53">
        <v>0</v>
      </c>
      <c r="AL34" s="49"/>
      <c r="AM34" s="49"/>
      <c r="AN34" s="49"/>
      <c r="AO34" s="49"/>
      <c r="AP34" s="49"/>
      <c r="AQ34" s="54"/>
    </row>
    <row r="35" hidden="1" s="2" customFormat="1" ht="14.4" customHeight="1">
      <c r="B35" s="48"/>
      <c r="C35" s="49"/>
      <c r="D35" s="49"/>
      <c r="E35" s="49"/>
      <c r="F35" s="50" t="s">
        <v>52</v>
      </c>
      <c r="G35" s="49"/>
      <c r="H35" s="49"/>
      <c r="I35" s="49"/>
      <c r="J35" s="49"/>
      <c r="K35" s="49"/>
      <c r="L35" s="51">
        <v>0</v>
      </c>
      <c r="M35" s="49"/>
      <c r="N35" s="49"/>
      <c r="O35" s="49"/>
      <c r="P35" s="49"/>
      <c r="Q35" s="49"/>
      <c r="R35" s="49"/>
      <c r="S35" s="49"/>
      <c r="T35" s="52" t="s">
        <v>48</v>
      </c>
      <c r="U35" s="49"/>
      <c r="V35" s="49"/>
      <c r="W35" s="53">
        <f>ROUND(BD87+SUM(CH91:CH104),2)</f>
        <v>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3">
        <v>0</v>
      </c>
      <c r="AL35" s="49"/>
      <c r="AM35" s="49"/>
      <c r="AN35" s="49"/>
      <c r="AO35" s="49"/>
      <c r="AP35" s="49"/>
      <c r="AQ35" s="54"/>
    </row>
    <row r="36" s="1" customFormat="1" ht="6.96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4"/>
    </row>
    <row r="37" s="1" customFormat="1" ht="25.92" customHeight="1">
      <c r="B37" s="42"/>
      <c r="C37" s="55"/>
      <c r="D37" s="56" t="s">
        <v>53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 t="s">
        <v>54</v>
      </c>
      <c r="U37" s="57"/>
      <c r="V37" s="57"/>
      <c r="W37" s="57"/>
      <c r="X37" s="59" t="s">
        <v>55</v>
      </c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0">
        <f>SUM(AK29:AK35)</f>
        <v>0</v>
      </c>
      <c r="AL37" s="57"/>
      <c r="AM37" s="57"/>
      <c r="AN37" s="57"/>
      <c r="AO37" s="61"/>
      <c r="AP37" s="55"/>
      <c r="AQ37" s="44"/>
    </row>
    <row r="38" s="1" customFormat="1" ht="14.4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</row>
    <row r="39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</row>
    <row r="40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</row>
    <row r="41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</row>
    <row r="42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7"/>
    </row>
    <row r="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</row>
    <row r="44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</row>
    <row r="4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</row>
    <row r="46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</row>
    <row r="47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7"/>
    </row>
    <row r="4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</row>
    <row r="49" s="1" customFormat="1">
      <c r="B49" s="42"/>
      <c r="C49" s="43"/>
      <c r="D49" s="62" t="s">
        <v>56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4"/>
      <c r="AA49" s="43"/>
      <c r="AB49" s="43"/>
      <c r="AC49" s="62" t="s">
        <v>57</v>
      </c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4"/>
      <c r="AP49" s="43"/>
      <c r="AQ49" s="44"/>
    </row>
    <row r="50">
      <c r="B50" s="24"/>
      <c r="C50" s="26"/>
      <c r="D50" s="6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66"/>
      <c r="AA50" s="26"/>
      <c r="AB50" s="26"/>
      <c r="AC50" s="65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66"/>
      <c r="AP50" s="26"/>
      <c r="AQ50" s="27"/>
    </row>
    <row r="51">
      <c r="B51" s="24"/>
      <c r="C51" s="26"/>
      <c r="D51" s="6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66"/>
      <c r="AA51" s="26"/>
      <c r="AB51" s="26"/>
      <c r="AC51" s="65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66"/>
      <c r="AP51" s="26"/>
      <c r="AQ51" s="27"/>
    </row>
    <row r="52">
      <c r="B52" s="24"/>
      <c r="C52" s="26"/>
      <c r="D52" s="6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66"/>
      <c r="AA52" s="26"/>
      <c r="AB52" s="26"/>
      <c r="AC52" s="65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66"/>
      <c r="AP52" s="26"/>
      <c r="AQ52" s="27"/>
    </row>
    <row r="53">
      <c r="B53" s="24"/>
      <c r="C53" s="26"/>
      <c r="D53" s="6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66"/>
      <c r="AA53" s="26"/>
      <c r="AB53" s="26"/>
      <c r="AC53" s="65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66"/>
      <c r="AP53" s="26"/>
      <c r="AQ53" s="27"/>
    </row>
    <row r="54">
      <c r="B54" s="24"/>
      <c r="C54" s="26"/>
      <c r="D54" s="6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66"/>
      <c r="AA54" s="26"/>
      <c r="AB54" s="26"/>
      <c r="AC54" s="65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66"/>
      <c r="AP54" s="26"/>
      <c r="AQ54" s="27"/>
    </row>
    <row r="55">
      <c r="B55" s="24"/>
      <c r="C55" s="26"/>
      <c r="D55" s="6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66"/>
      <c r="AA55" s="26"/>
      <c r="AB55" s="26"/>
      <c r="AC55" s="65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66"/>
      <c r="AP55" s="26"/>
      <c r="AQ55" s="27"/>
    </row>
    <row r="56">
      <c r="B56" s="24"/>
      <c r="C56" s="26"/>
      <c r="D56" s="6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66"/>
      <c r="AA56" s="26"/>
      <c r="AB56" s="26"/>
      <c r="AC56" s="65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66"/>
      <c r="AP56" s="26"/>
      <c r="AQ56" s="27"/>
    </row>
    <row r="57">
      <c r="B57" s="24"/>
      <c r="C57" s="26"/>
      <c r="D57" s="6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66"/>
      <c r="AA57" s="26"/>
      <c r="AB57" s="26"/>
      <c r="AC57" s="65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66"/>
      <c r="AP57" s="26"/>
      <c r="AQ57" s="27"/>
    </row>
    <row r="58" s="1" customFormat="1">
      <c r="B58" s="42"/>
      <c r="C58" s="43"/>
      <c r="D58" s="67" t="s">
        <v>58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 t="s">
        <v>59</v>
      </c>
      <c r="S58" s="68"/>
      <c r="T58" s="68"/>
      <c r="U58" s="68"/>
      <c r="V58" s="68"/>
      <c r="W58" s="68"/>
      <c r="X58" s="68"/>
      <c r="Y58" s="68"/>
      <c r="Z58" s="70"/>
      <c r="AA58" s="43"/>
      <c r="AB58" s="43"/>
      <c r="AC58" s="67" t="s">
        <v>58</v>
      </c>
      <c r="AD58" s="68"/>
      <c r="AE58" s="68"/>
      <c r="AF58" s="68"/>
      <c r="AG58" s="68"/>
      <c r="AH58" s="68"/>
      <c r="AI58" s="68"/>
      <c r="AJ58" s="68"/>
      <c r="AK58" s="68"/>
      <c r="AL58" s="68"/>
      <c r="AM58" s="69" t="s">
        <v>59</v>
      </c>
      <c r="AN58" s="68"/>
      <c r="AO58" s="70"/>
      <c r="AP58" s="43"/>
      <c r="AQ58" s="44"/>
    </row>
    <row r="59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</row>
    <row r="60" s="1" customFormat="1">
      <c r="B60" s="42"/>
      <c r="C60" s="43"/>
      <c r="D60" s="62" t="s">
        <v>60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4"/>
      <c r="AA60" s="43"/>
      <c r="AB60" s="43"/>
      <c r="AC60" s="62" t="s">
        <v>61</v>
      </c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4"/>
      <c r="AP60" s="43"/>
      <c r="AQ60" s="44"/>
    </row>
    <row r="61">
      <c r="B61" s="24"/>
      <c r="C61" s="26"/>
      <c r="D61" s="6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66"/>
      <c r="AA61" s="26"/>
      <c r="AB61" s="26"/>
      <c r="AC61" s="65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66"/>
      <c r="AP61" s="26"/>
      <c r="AQ61" s="27"/>
    </row>
    <row r="62">
      <c r="B62" s="24"/>
      <c r="C62" s="26"/>
      <c r="D62" s="6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66"/>
      <c r="AA62" s="26"/>
      <c r="AB62" s="26"/>
      <c r="AC62" s="65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66"/>
      <c r="AP62" s="26"/>
      <c r="AQ62" s="27"/>
    </row>
    <row r="63">
      <c r="B63" s="24"/>
      <c r="C63" s="26"/>
      <c r="D63" s="6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66"/>
      <c r="AA63" s="26"/>
      <c r="AB63" s="26"/>
      <c r="AC63" s="65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66"/>
      <c r="AP63" s="26"/>
      <c r="AQ63" s="27"/>
    </row>
    <row r="64">
      <c r="B64" s="24"/>
      <c r="C64" s="26"/>
      <c r="D64" s="6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66"/>
      <c r="AA64" s="26"/>
      <c r="AB64" s="26"/>
      <c r="AC64" s="65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66"/>
      <c r="AP64" s="26"/>
      <c r="AQ64" s="27"/>
    </row>
    <row r="65">
      <c r="B65" s="24"/>
      <c r="C65" s="26"/>
      <c r="D65" s="6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66"/>
      <c r="AA65" s="26"/>
      <c r="AB65" s="26"/>
      <c r="AC65" s="65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66"/>
      <c r="AP65" s="26"/>
      <c r="AQ65" s="27"/>
    </row>
    <row r="66">
      <c r="B66" s="24"/>
      <c r="C66" s="26"/>
      <c r="D66" s="6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66"/>
      <c r="AA66" s="26"/>
      <c r="AB66" s="26"/>
      <c r="AC66" s="65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66"/>
      <c r="AP66" s="26"/>
      <c r="AQ66" s="27"/>
    </row>
    <row r="67">
      <c r="B67" s="24"/>
      <c r="C67" s="26"/>
      <c r="D67" s="6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66"/>
      <c r="AA67" s="26"/>
      <c r="AB67" s="26"/>
      <c r="AC67" s="65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66"/>
      <c r="AP67" s="26"/>
      <c r="AQ67" s="27"/>
    </row>
    <row r="68">
      <c r="B68" s="24"/>
      <c r="C68" s="26"/>
      <c r="D68" s="6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66"/>
      <c r="AA68" s="26"/>
      <c r="AB68" s="26"/>
      <c r="AC68" s="65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66"/>
      <c r="AP68" s="26"/>
      <c r="AQ68" s="27"/>
    </row>
    <row r="69" s="1" customFormat="1">
      <c r="B69" s="42"/>
      <c r="C69" s="43"/>
      <c r="D69" s="67" t="s">
        <v>58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9" t="s">
        <v>59</v>
      </c>
      <c r="S69" s="68"/>
      <c r="T69" s="68"/>
      <c r="U69" s="68"/>
      <c r="V69" s="68"/>
      <c r="W69" s="68"/>
      <c r="X69" s="68"/>
      <c r="Y69" s="68"/>
      <c r="Z69" s="70"/>
      <c r="AA69" s="43"/>
      <c r="AB69" s="43"/>
      <c r="AC69" s="67" t="s">
        <v>58</v>
      </c>
      <c r="AD69" s="68"/>
      <c r="AE69" s="68"/>
      <c r="AF69" s="68"/>
      <c r="AG69" s="68"/>
      <c r="AH69" s="68"/>
      <c r="AI69" s="68"/>
      <c r="AJ69" s="68"/>
      <c r="AK69" s="68"/>
      <c r="AL69" s="68"/>
      <c r="AM69" s="69" t="s">
        <v>59</v>
      </c>
      <c r="AN69" s="68"/>
      <c r="AO69" s="70"/>
      <c r="AP69" s="43"/>
      <c r="AQ69" s="44"/>
    </row>
    <row r="70" s="1" customFormat="1" ht="6.96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4"/>
    </row>
    <row r="71" s="1" customFormat="1" ht="6.96" customHeight="1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3"/>
    </row>
    <row r="75" s="1" customFormat="1" ht="6.96" customHeight="1"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6"/>
    </row>
    <row r="76" s="1" customFormat="1" ht="36.96" customHeight="1">
      <c r="B76" s="42"/>
      <c r="C76" s="25" t="s">
        <v>62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4"/>
    </row>
    <row r="77" s="3" customFormat="1" ht="14.4" customHeight="1">
      <c r="B77" s="77"/>
      <c r="C77" s="35" t="s">
        <v>13</v>
      </c>
      <c r="D77" s="78"/>
      <c r="E77" s="78"/>
      <c r="F77" s="78"/>
      <c r="G77" s="78"/>
      <c r="H77" s="78"/>
      <c r="I77" s="78"/>
      <c r="J77" s="78"/>
      <c r="K77" s="78"/>
      <c r="L77" s="78">
        <f>K5</f>
        <v>0</v>
      </c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9"/>
    </row>
    <row r="78" s="4" customFormat="1" ht="36.96" customHeight="1">
      <c r="B78" s="80"/>
      <c r="C78" s="81" t="s">
        <v>17</v>
      </c>
      <c r="D78" s="82"/>
      <c r="E78" s="82"/>
      <c r="F78" s="82"/>
      <c r="G78" s="82"/>
      <c r="H78" s="82"/>
      <c r="I78" s="82"/>
      <c r="J78" s="82"/>
      <c r="K78" s="82"/>
      <c r="L78" s="83">
        <f>K6</f>
        <v>0</v>
      </c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4"/>
    </row>
    <row r="79" s="1" customFormat="1" ht="6.96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4"/>
    </row>
    <row r="80" s="1" customFormat="1">
      <c r="B80" s="42"/>
      <c r="C80" s="35" t="s">
        <v>24</v>
      </c>
      <c r="D80" s="43"/>
      <c r="E80" s="43"/>
      <c r="F80" s="43"/>
      <c r="G80" s="43"/>
      <c r="H80" s="43"/>
      <c r="I80" s="43"/>
      <c r="J80" s="43"/>
      <c r="K80" s="43"/>
      <c r="L80" s="85">
        <f>IF(K8="","",K8)</f>
        <v>0</v>
      </c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35" t="s">
        <v>26</v>
      </c>
      <c r="AJ80" s="43"/>
      <c r="AK80" s="43"/>
      <c r="AL80" s="43"/>
      <c r="AM80" s="86">
        <f> IF(AN8= "","",AN8)</f>
        <v>0</v>
      </c>
      <c r="AN80" s="43"/>
      <c r="AO80" s="43"/>
      <c r="AP80" s="43"/>
      <c r="AQ80" s="44"/>
    </row>
    <row r="81" s="1" customFormat="1" ht="6.96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4"/>
    </row>
    <row r="82" s="1" customFormat="1">
      <c r="B82" s="42"/>
      <c r="C82" s="35" t="s">
        <v>30</v>
      </c>
      <c r="D82" s="43"/>
      <c r="E82" s="43"/>
      <c r="F82" s="43"/>
      <c r="G82" s="43"/>
      <c r="H82" s="43"/>
      <c r="I82" s="43"/>
      <c r="J82" s="43"/>
      <c r="K82" s="43"/>
      <c r="L82" s="78">
        <f>IF(E11= "","",E11)</f>
        <v>0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35" t="s">
        <v>37</v>
      </c>
      <c r="AJ82" s="43"/>
      <c r="AK82" s="43"/>
      <c r="AL82" s="43"/>
      <c r="AM82" s="78">
        <f>IF(E17="","",E17)</f>
        <v>0</v>
      </c>
      <c r="AN82" s="43"/>
      <c r="AO82" s="43"/>
      <c r="AP82" s="43"/>
      <c r="AQ82" s="44"/>
      <c r="AS82" s="87" t="s">
        <v>63</v>
      </c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9"/>
    </row>
    <row r="83" s="1" customFormat="1">
      <c r="B83" s="42"/>
      <c r="C83" s="35" t="s">
        <v>35</v>
      </c>
      <c r="D83" s="43"/>
      <c r="E83" s="43"/>
      <c r="F83" s="43"/>
      <c r="G83" s="43"/>
      <c r="H83" s="43"/>
      <c r="I83" s="43"/>
      <c r="J83" s="43"/>
      <c r="K83" s="43"/>
      <c r="L83" s="78">
        <f>IF(E14= "Vyplň údaj","",E14)</f>
        <v>0</v>
      </c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35" t="s">
        <v>40</v>
      </c>
      <c r="AJ83" s="43"/>
      <c r="AK83" s="43"/>
      <c r="AL83" s="43"/>
      <c r="AM83" s="78">
        <f>IF(E20="","",E20)</f>
        <v>0</v>
      </c>
      <c r="AN83" s="43"/>
      <c r="AO83" s="43"/>
      <c r="AP83" s="43"/>
      <c r="AQ83" s="44"/>
      <c r="AS83" s="90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2"/>
    </row>
    <row r="84" s="1" customFormat="1" ht="10.8" customHeight="1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4"/>
      <c r="AS84" s="9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94"/>
    </row>
    <row r="85" s="1" customFormat="1" ht="29.28" customHeight="1">
      <c r="B85" s="42"/>
      <c r="C85" s="95" t="s">
        <v>64</v>
      </c>
      <c r="D85" s="96"/>
      <c r="E85" s="96"/>
      <c r="F85" s="96"/>
      <c r="G85" s="96"/>
      <c r="H85" s="96"/>
      <c r="I85" s="97" t="s">
        <v>65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7" t="s">
        <v>66</v>
      </c>
      <c r="AH85" s="96"/>
      <c r="AI85" s="96"/>
      <c r="AJ85" s="96"/>
      <c r="AK85" s="96"/>
      <c r="AL85" s="96"/>
      <c r="AM85" s="96"/>
      <c r="AN85" s="97" t="s">
        <v>67</v>
      </c>
      <c r="AO85" s="96"/>
      <c r="AP85" s="98"/>
      <c r="AQ85" s="44"/>
      <c r="AS85" s="99" t="s">
        <v>68</v>
      </c>
      <c r="AT85" s="100" t="s">
        <v>69</v>
      </c>
      <c r="AU85" s="100" t="s">
        <v>70</v>
      </c>
      <c r="AV85" s="100" t="s">
        <v>71</v>
      </c>
      <c r="AW85" s="100" t="s">
        <v>72</v>
      </c>
      <c r="AX85" s="100" t="s">
        <v>73</v>
      </c>
      <c r="AY85" s="100" t="s">
        <v>74</v>
      </c>
      <c r="AZ85" s="100" t="s">
        <v>75</v>
      </c>
      <c r="BA85" s="100" t="s">
        <v>76</v>
      </c>
      <c r="BB85" s="100" t="s">
        <v>77</v>
      </c>
      <c r="BC85" s="100" t="s">
        <v>78</v>
      </c>
      <c r="BD85" s="101" t="s">
        <v>79</v>
      </c>
    </row>
    <row r="86" s="1" customFormat="1" ht="10.8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4"/>
      <c r="AS86" s="102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4"/>
    </row>
    <row r="87" s="4" customFormat="1" ht="32.4" customHeight="1">
      <c r="B87" s="80"/>
      <c r="C87" s="103" t="s">
        <v>80</v>
      </c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>
        <f>ROUND(AG88,2)</f>
        <v>0</v>
      </c>
      <c r="AH87" s="105"/>
      <c r="AI87" s="105"/>
      <c r="AJ87" s="105"/>
      <c r="AK87" s="105"/>
      <c r="AL87" s="105"/>
      <c r="AM87" s="105"/>
      <c r="AN87" s="106">
        <f>SUM(AG87,AT87)</f>
        <v>0</v>
      </c>
      <c r="AO87" s="106"/>
      <c r="AP87" s="106"/>
      <c r="AQ87" s="84"/>
      <c r="AS87" s="107">
        <f>ROUND(AS88,2)</f>
        <v>0</v>
      </c>
      <c r="AT87" s="108">
        <f>ROUND(SUM(AV87:AW87),2)</f>
        <v>0</v>
      </c>
      <c r="AU87" s="109">
        <f>ROUND(AU88,5)</f>
        <v>0</v>
      </c>
      <c r="AV87" s="108">
        <f>ROUND(AZ87*L31,2)</f>
        <v>0</v>
      </c>
      <c r="AW87" s="108">
        <f>ROUND(BA87*L32,2)</f>
        <v>0</v>
      </c>
      <c r="AX87" s="108">
        <f>ROUND(BB87*L31,2)</f>
        <v>0</v>
      </c>
      <c r="AY87" s="108">
        <f>ROUND(BC87*L32,2)</f>
        <v>0</v>
      </c>
      <c r="AZ87" s="108">
        <f>ROUND(AZ88,2)</f>
        <v>0</v>
      </c>
      <c r="BA87" s="108">
        <f>ROUND(BA88,2)</f>
        <v>0</v>
      </c>
      <c r="BB87" s="108">
        <f>ROUND(BB88,2)</f>
        <v>0</v>
      </c>
      <c r="BC87" s="108">
        <f>ROUND(BC88,2)</f>
        <v>0</v>
      </c>
      <c r="BD87" s="110">
        <f>ROUND(BD88,2)</f>
        <v>0</v>
      </c>
      <c r="BS87" s="111" t="s">
        <v>81</v>
      </c>
      <c r="BT87" s="111" t="s">
        <v>82</v>
      </c>
      <c r="BV87" s="111" t="s">
        <v>83</v>
      </c>
      <c r="BW87" s="111" t="s">
        <v>84</v>
      </c>
      <c r="BX87" s="111" t="s">
        <v>85</v>
      </c>
    </row>
    <row r="88" s="5" customFormat="1" ht="34.8" customHeight="1">
      <c r="B88" s="112"/>
      <c r="C88" s="113"/>
      <c r="D88" s="114" t="s">
        <v>14</v>
      </c>
      <c r="E88" s="115"/>
      <c r="F88" s="115"/>
      <c r="G88" s="115"/>
      <c r="H88" s="115"/>
      <c r="I88" s="115"/>
      <c r="J88" s="114" t="s">
        <v>18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6">
        <f>'896-23 - Oprava střešního...'!M29</f>
        <v>0</v>
      </c>
      <c r="AH88" s="115"/>
      <c r="AI88" s="115"/>
      <c r="AJ88" s="115"/>
      <c r="AK88" s="115"/>
      <c r="AL88" s="115"/>
      <c r="AM88" s="115"/>
      <c r="AN88" s="116">
        <f>SUM(AG88,AT88)</f>
        <v>0</v>
      </c>
      <c r="AO88" s="115"/>
      <c r="AP88" s="115"/>
      <c r="AQ88" s="117"/>
      <c r="AS88" s="118">
        <f>'896-23 - Oprava střešního...'!M27</f>
        <v>0</v>
      </c>
      <c r="AT88" s="119">
        <f>ROUND(SUM(AV88:AW88),2)</f>
        <v>0</v>
      </c>
      <c r="AU88" s="120">
        <f>'896-23 - Oprava střešního...'!W133</f>
        <v>0</v>
      </c>
      <c r="AV88" s="119">
        <f>'896-23 - Oprava střešního...'!M31</f>
        <v>0</v>
      </c>
      <c r="AW88" s="119">
        <f>'896-23 - Oprava střešního...'!M32</f>
        <v>0</v>
      </c>
      <c r="AX88" s="119">
        <f>'896-23 - Oprava střešního...'!M33</f>
        <v>0</v>
      </c>
      <c r="AY88" s="119">
        <f>'896-23 - Oprava střešního...'!M34</f>
        <v>0</v>
      </c>
      <c r="AZ88" s="119">
        <f>'896-23 - Oprava střešního...'!H31</f>
        <v>0</v>
      </c>
      <c r="BA88" s="119">
        <f>'896-23 - Oprava střešního...'!H32</f>
        <v>0</v>
      </c>
      <c r="BB88" s="119">
        <f>'896-23 - Oprava střešního...'!H33</f>
        <v>0</v>
      </c>
      <c r="BC88" s="119">
        <f>'896-23 - Oprava střešního...'!H34</f>
        <v>0</v>
      </c>
      <c r="BD88" s="121">
        <f>'896-23 - Oprava střešního...'!H35</f>
        <v>0</v>
      </c>
      <c r="BT88" s="122" t="s">
        <v>23</v>
      </c>
      <c r="BU88" s="122" t="s">
        <v>86</v>
      </c>
      <c r="BV88" s="122" t="s">
        <v>83</v>
      </c>
      <c r="BW88" s="122" t="s">
        <v>84</v>
      </c>
      <c r="BX88" s="122" t="s">
        <v>85</v>
      </c>
    </row>
    <row r="89">
      <c r="B89" s="24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7"/>
    </row>
    <row r="90" s="1" customFormat="1" ht="30" customHeight="1">
      <c r="B90" s="42"/>
      <c r="C90" s="103" t="s">
        <v>87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106">
        <f>ROUND(SUM(AG91:AG103),2)</f>
        <v>0</v>
      </c>
      <c r="AH90" s="43"/>
      <c r="AI90" s="43"/>
      <c r="AJ90" s="43"/>
      <c r="AK90" s="43"/>
      <c r="AL90" s="43"/>
      <c r="AM90" s="43"/>
      <c r="AN90" s="106">
        <f>ROUND(SUM(AN91:AN103),2)</f>
        <v>0</v>
      </c>
      <c r="AO90" s="43"/>
      <c r="AP90" s="43"/>
      <c r="AQ90" s="44"/>
      <c r="AS90" s="99" t="s">
        <v>88</v>
      </c>
      <c r="AT90" s="100" t="s">
        <v>89</v>
      </c>
      <c r="AU90" s="100" t="s">
        <v>46</v>
      </c>
      <c r="AV90" s="101" t="s">
        <v>69</v>
      </c>
    </row>
    <row r="91" s="1" customFormat="1" ht="19.92" customHeight="1">
      <c r="B91" s="42"/>
      <c r="C91" s="43"/>
      <c r="D91" s="123" t="s">
        <v>90</v>
      </c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124">
        <f>ROUND(AG87*AS91,2)</f>
        <v>0</v>
      </c>
      <c r="AH91" s="43"/>
      <c r="AI91" s="43"/>
      <c r="AJ91" s="43"/>
      <c r="AK91" s="43"/>
      <c r="AL91" s="43"/>
      <c r="AM91" s="43"/>
      <c r="AN91" s="125">
        <f>ROUND(AG91+AV91,2)</f>
        <v>0</v>
      </c>
      <c r="AO91" s="43"/>
      <c r="AP91" s="43"/>
      <c r="AQ91" s="44"/>
      <c r="AS91" s="126">
        <v>0</v>
      </c>
      <c r="AT91" s="127" t="s">
        <v>91</v>
      </c>
      <c r="AU91" s="127" t="s">
        <v>47</v>
      </c>
      <c r="AV91" s="128">
        <f>ROUND(IF(AU91="základní",AG91*L31,IF(AU91="snížená",AG91*L32,0)),2)</f>
        <v>0</v>
      </c>
      <c r="BV91" s="20" t="s">
        <v>92</v>
      </c>
      <c r="BY91" s="129">
        <f>IF(AU91="základní",AV91,0)</f>
        <v>0</v>
      </c>
      <c r="BZ91" s="129">
        <f>IF(AU91="snížená",AV91,0)</f>
        <v>0</v>
      </c>
      <c r="CA91" s="129">
        <v>0</v>
      </c>
      <c r="CB91" s="129">
        <v>0</v>
      </c>
      <c r="CC91" s="129">
        <v>0</v>
      </c>
      <c r="CD91" s="129">
        <f>IF(AU91="základní",AG91,0)</f>
        <v>0</v>
      </c>
      <c r="CE91" s="129">
        <f>IF(AU91="snížená",AG91,0)</f>
        <v>0</v>
      </c>
      <c r="CF91" s="129">
        <f>IF(AU91="zákl. přenesená",AG91,0)</f>
        <v>0</v>
      </c>
      <c r="CG91" s="129">
        <f>IF(AU91="sníž. přenesená",AG91,0)</f>
        <v>0</v>
      </c>
      <c r="CH91" s="129">
        <f>IF(AU91="nulová",AG91,0)</f>
        <v>0</v>
      </c>
      <c r="CI91" s="20">
        <f>IF(AU91="základní",1,IF(AU91="snížená",2,IF(AU91="zákl. přenesená",4,IF(AU91="sníž. přenesená",5,3))))</f>
        <v>0</v>
      </c>
      <c r="CJ91" s="20">
        <f>IF(AT91="stavební čast",1,IF(8891="investiční čast",2,3))</f>
        <v>0</v>
      </c>
      <c r="CK91" s="20">
        <f>IF(D91="Vyplň vlastní","","x")</f>
        <v>0</v>
      </c>
    </row>
    <row r="92" s="1" customFormat="1" ht="19.92" customHeight="1">
      <c r="B92" s="42"/>
      <c r="C92" s="43"/>
      <c r="D92" s="123" t="s">
        <v>93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124">
        <f>ROUND(AG87*AS92,2)</f>
        <v>0</v>
      </c>
      <c r="AH92" s="43"/>
      <c r="AI92" s="43"/>
      <c r="AJ92" s="43"/>
      <c r="AK92" s="43"/>
      <c r="AL92" s="43"/>
      <c r="AM92" s="43"/>
      <c r="AN92" s="125">
        <f>ROUND(AG92+AV92,2)</f>
        <v>0</v>
      </c>
      <c r="AO92" s="43"/>
      <c r="AP92" s="43"/>
      <c r="AQ92" s="44"/>
      <c r="AS92" s="130">
        <v>0</v>
      </c>
      <c r="AT92" s="131" t="s">
        <v>91</v>
      </c>
      <c r="AU92" s="131" t="s">
        <v>47</v>
      </c>
      <c r="AV92" s="132">
        <f>ROUND(IF(AU92="základní",AG92*L31,IF(AU92="snížená",AG92*L32,0)),2)</f>
        <v>0</v>
      </c>
      <c r="BV92" s="20" t="s">
        <v>92</v>
      </c>
      <c r="BY92" s="129">
        <f>IF(AU92="základní",AV92,0)</f>
        <v>0</v>
      </c>
      <c r="BZ92" s="129">
        <f>IF(AU92="snížená",AV92,0)</f>
        <v>0</v>
      </c>
      <c r="CA92" s="129">
        <v>0</v>
      </c>
      <c r="CB92" s="129">
        <v>0</v>
      </c>
      <c r="CC92" s="129">
        <v>0</v>
      </c>
      <c r="CD92" s="129">
        <f>IF(AU92="základní",AG92,0)</f>
        <v>0</v>
      </c>
      <c r="CE92" s="129">
        <f>IF(AU92="snížená",AG92,0)</f>
        <v>0</v>
      </c>
      <c r="CF92" s="129">
        <f>IF(AU92="zákl. přenesená",AG92,0)</f>
        <v>0</v>
      </c>
      <c r="CG92" s="129">
        <f>IF(AU92="sníž. přenesená",AG92,0)</f>
        <v>0</v>
      </c>
      <c r="CH92" s="129">
        <f>IF(AU92="nulová",AG92,0)</f>
        <v>0</v>
      </c>
      <c r="CI92" s="20">
        <f>IF(AU92="základní",1,IF(AU92="snížená",2,IF(AU92="zákl. přenesená",4,IF(AU92="sníž. přenesená",5,3))))</f>
        <v>0</v>
      </c>
      <c r="CJ92" s="20">
        <f>IF(AT92="stavební čast",1,IF(8892="investiční čast",2,3))</f>
        <v>0</v>
      </c>
      <c r="CK92" s="20">
        <f>IF(D92="Vyplň vlastní","","x")</f>
        <v>0</v>
      </c>
    </row>
    <row r="93" s="1" customFormat="1" ht="19.92" customHeight="1">
      <c r="B93" s="42"/>
      <c r="C93" s="43"/>
      <c r="D93" s="123" t="s">
        <v>94</v>
      </c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124">
        <f>ROUND(AG87*AS93,2)</f>
        <v>0</v>
      </c>
      <c r="AH93" s="43"/>
      <c r="AI93" s="43"/>
      <c r="AJ93" s="43"/>
      <c r="AK93" s="43"/>
      <c r="AL93" s="43"/>
      <c r="AM93" s="43"/>
      <c r="AN93" s="125">
        <f>ROUND(AG93+AV93,2)</f>
        <v>0</v>
      </c>
      <c r="AO93" s="43"/>
      <c r="AP93" s="43"/>
      <c r="AQ93" s="44"/>
      <c r="AS93" s="130">
        <v>0</v>
      </c>
      <c r="AT93" s="131" t="s">
        <v>91</v>
      </c>
      <c r="AU93" s="131" t="s">
        <v>47</v>
      </c>
      <c r="AV93" s="132">
        <f>ROUND(IF(AU93="základní",AG93*L31,IF(AU93="snížená",AG93*L32,0)),2)</f>
        <v>0</v>
      </c>
      <c r="BV93" s="20" t="s">
        <v>92</v>
      </c>
      <c r="BY93" s="129">
        <f>IF(AU93="základní",AV93,0)</f>
        <v>0</v>
      </c>
      <c r="BZ93" s="129">
        <f>IF(AU93="snížená",AV93,0)</f>
        <v>0</v>
      </c>
      <c r="CA93" s="129">
        <v>0</v>
      </c>
      <c r="CB93" s="129">
        <v>0</v>
      </c>
      <c r="CC93" s="129">
        <v>0</v>
      </c>
      <c r="CD93" s="129">
        <f>IF(AU93="základní",AG93,0)</f>
        <v>0</v>
      </c>
      <c r="CE93" s="129">
        <f>IF(AU93="snížená",AG93,0)</f>
        <v>0</v>
      </c>
      <c r="CF93" s="129">
        <f>IF(AU93="zákl. přenesená",AG93,0)</f>
        <v>0</v>
      </c>
      <c r="CG93" s="129">
        <f>IF(AU93="sníž. přenesená",AG93,0)</f>
        <v>0</v>
      </c>
      <c r="CH93" s="129">
        <f>IF(AU93="nulová",AG93,0)</f>
        <v>0</v>
      </c>
      <c r="CI93" s="20">
        <f>IF(AU93="základní",1,IF(AU93="snížená",2,IF(AU93="zákl. přenesená",4,IF(AU93="sníž. přenesená",5,3))))</f>
        <v>0</v>
      </c>
      <c r="CJ93" s="20">
        <f>IF(AT93="stavební čast",1,IF(8893="investiční čast",2,3))</f>
        <v>0</v>
      </c>
      <c r="CK93" s="20">
        <f>IF(D93="Vyplň vlastní","","x")</f>
        <v>0</v>
      </c>
    </row>
    <row r="94" s="1" customFormat="1" ht="19.92" customHeight="1">
      <c r="B94" s="42"/>
      <c r="C94" s="43"/>
      <c r="D94" s="123" t="s">
        <v>95</v>
      </c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124">
        <f>ROUND(AG87*AS94,2)</f>
        <v>0</v>
      </c>
      <c r="AH94" s="43"/>
      <c r="AI94" s="43"/>
      <c r="AJ94" s="43"/>
      <c r="AK94" s="43"/>
      <c r="AL94" s="43"/>
      <c r="AM94" s="43"/>
      <c r="AN94" s="125">
        <f>ROUND(AG94+AV94,2)</f>
        <v>0</v>
      </c>
      <c r="AO94" s="43"/>
      <c r="AP94" s="43"/>
      <c r="AQ94" s="44"/>
      <c r="AS94" s="130">
        <v>0</v>
      </c>
      <c r="AT94" s="131" t="s">
        <v>91</v>
      </c>
      <c r="AU94" s="131" t="s">
        <v>47</v>
      </c>
      <c r="AV94" s="132">
        <f>ROUND(IF(AU94="základní",AG94*L31,IF(AU94="snížená",AG94*L32,0)),2)</f>
        <v>0</v>
      </c>
      <c r="BV94" s="20" t="s">
        <v>92</v>
      </c>
      <c r="BY94" s="129">
        <f>IF(AU94="základní",AV94,0)</f>
        <v>0</v>
      </c>
      <c r="BZ94" s="129">
        <f>IF(AU94="snížená",AV94,0)</f>
        <v>0</v>
      </c>
      <c r="CA94" s="129">
        <v>0</v>
      </c>
      <c r="CB94" s="129">
        <v>0</v>
      </c>
      <c r="CC94" s="129">
        <v>0</v>
      </c>
      <c r="CD94" s="129">
        <f>IF(AU94="základní",AG94,0)</f>
        <v>0</v>
      </c>
      <c r="CE94" s="129">
        <f>IF(AU94="snížená",AG94,0)</f>
        <v>0</v>
      </c>
      <c r="CF94" s="129">
        <f>IF(AU94="zákl. přenesená",AG94,0)</f>
        <v>0</v>
      </c>
      <c r="CG94" s="129">
        <f>IF(AU94="sníž. přenesená",AG94,0)</f>
        <v>0</v>
      </c>
      <c r="CH94" s="129">
        <f>IF(AU94="nulová",AG94,0)</f>
        <v>0</v>
      </c>
      <c r="CI94" s="20">
        <f>IF(AU94="základní",1,IF(AU94="snížená",2,IF(AU94="zákl. přenesená",4,IF(AU94="sníž. přenesená",5,3))))</f>
        <v>0</v>
      </c>
      <c r="CJ94" s="20">
        <f>IF(AT94="stavební čast",1,IF(8894="investiční čast",2,3))</f>
        <v>0</v>
      </c>
      <c r="CK94" s="20">
        <f>IF(D94="Vyplň vlastní","","x")</f>
        <v>0</v>
      </c>
    </row>
    <row r="95" s="1" customFormat="1" ht="19.92" customHeight="1">
      <c r="B95" s="42"/>
      <c r="C95" s="43"/>
      <c r="D95" s="123" t="s">
        <v>96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124">
        <f>ROUND(AG87*AS95,2)</f>
        <v>0</v>
      </c>
      <c r="AH95" s="43"/>
      <c r="AI95" s="43"/>
      <c r="AJ95" s="43"/>
      <c r="AK95" s="43"/>
      <c r="AL95" s="43"/>
      <c r="AM95" s="43"/>
      <c r="AN95" s="125">
        <f>ROUND(AG95+AV95,2)</f>
        <v>0</v>
      </c>
      <c r="AO95" s="43"/>
      <c r="AP95" s="43"/>
      <c r="AQ95" s="44"/>
      <c r="AS95" s="130">
        <v>0</v>
      </c>
      <c r="AT95" s="131" t="s">
        <v>91</v>
      </c>
      <c r="AU95" s="131" t="s">
        <v>47</v>
      </c>
      <c r="AV95" s="132">
        <f>ROUND(IF(AU95="základní",AG95*L31,IF(AU95="snížená",AG95*L32,0)),2)</f>
        <v>0</v>
      </c>
      <c r="BV95" s="20" t="s">
        <v>92</v>
      </c>
      <c r="BY95" s="129">
        <f>IF(AU95="základní",AV95,0)</f>
        <v>0</v>
      </c>
      <c r="BZ95" s="129">
        <f>IF(AU95="snížená",AV95,0)</f>
        <v>0</v>
      </c>
      <c r="CA95" s="129">
        <v>0</v>
      </c>
      <c r="CB95" s="129">
        <v>0</v>
      </c>
      <c r="CC95" s="129">
        <v>0</v>
      </c>
      <c r="CD95" s="129">
        <f>IF(AU95="základní",AG95,0)</f>
        <v>0</v>
      </c>
      <c r="CE95" s="129">
        <f>IF(AU95="snížená",AG95,0)</f>
        <v>0</v>
      </c>
      <c r="CF95" s="129">
        <f>IF(AU95="zákl. přenesená",AG95,0)</f>
        <v>0</v>
      </c>
      <c r="CG95" s="129">
        <f>IF(AU95="sníž. přenesená",AG95,0)</f>
        <v>0</v>
      </c>
      <c r="CH95" s="129">
        <f>IF(AU95="nulová",AG95,0)</f>
        <v>0</v>
      </c>
      <c r="CI95" s="20">
        <f>IF(AU95="základní",1,IF(AU95="snížená",2,IF(AU95="zákl. přenesená",4,IF(AU95="sníž. přenesená",5,3))))</f>
        <v>0</v>
      </c>
      <c r="CJ95" s="20">
        <f>IF(AT95="stavební čast",1,IF(8895="investiční čast",2,3))</f>
        <v>0</v>
      </c>
      <c r="CK95" s="20">
        <f>IF(D95="Vyplň vlastní","","x")</f>
        <v>0</v>
      </c>
    </row>
    <row r="96" s="1" customFormat="1" ht="19.92" customHeight="1">
      <c r="B96" s="42"/>
      <c r="C96" s="43"/>
      <c r="D96" s="123" t="s">
        <v>97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124">
        <f>ROUND(AG87*AS96,2)</f>
        <v>0</v>
      </c>
      <c r="AH96" s="43"/>
      <c r="AI96" s="43"/>
      <c r="AJ96" s="43"/>
      <c r="AK96" s="43"/>
      <c r="AL96" s="43"/>
      <c r="AM96" s="43"/>
      <c r="AN96" s="125">
        <f>ROUND(AG96+AV96,2)</f>
        <v>0</v>
      </c>
      <c r="AO96" s="43"/>
      <c r="AP96" s="43"/>
      <c r="AQ96" s="44"/>
      <c r="AS96" s="130">
        <v>0</v>
      </c>
      <c r="AT96" s="131" t="s">
        <v>91</v>
      </c>
      <c r="AU96" s="131" t="s">
        <v>47</v>
      </c>
      <c r="AV96" s="132">
        <f>ROUND(IF(AU96="základní",AG96*L31,IF(AU96="snížená",AG96*L32,0)),2)</f>
        <v>0</v>
      </c>
      <c r="BV96" s="20" t="s">
        <v>92</v>
      </c>
      <c r="BY96" s="129">
        <f>IF(AU96="základní",AV96,0)</f>
        <v>0</v>
      </c>
      <c r="BZ96" s="129">
        <f>IF(AU96="snížená",AV96,0)</f>
        <v>0</v>
      </c>
      <c r="CA96" s="129">
        <v>0</v>
      </c>
      <c r="CB96" s="129">
        <v>0</v>
      </c>
      <c r="CC96" s="129">
        <v>0</v>
      </c>
      <c r="CD96" s="129">
        <f>IF(AU96="základní",AG96,0)</f>
        <v>0</v>
      </c>
      <c r="CE96" s="129">
        <f>IF(AU96="snížená",AG96,0)</f>
        <v>0</v>
      </c>
      <c r="CF96" s="129">
        <f>IF(AU96="zákl. přenesená",AG96,0)</f>
        <v>0</v>
      </c>
      <c r="CG96" s="129">
        <f>IF(AU96="sníž. přenesená",AG96,0)</f>
        <v>0</v>
      </c>
      <c r="CH96" s="129">
        <f>IF(AU96="nulová",AG96,0)</f>
        <v>0</v>
      </c>
      <c r="CI96" s="20">
        <f>IF(AU96="základní",1,IF(AU96="snížená",2,IF(AU96="zákl. přenesená",4,IF(AU96="sníž. přenesená",5,3))))</f>
        <v>0</v>
      </c>
      <c r="CJ96" s="20">
        <f>IF(AT96="stavební čast",1,IF(8896="investiční čast",2,3))</f>
        <v>0</v>
      </c>
      <c r="CK96" s="20">
        <f>IF(D96="Vyplň vlastní","","x")</f>
        <v>0</v>
      </c>
    </row>
    <row r="97" s="1" customFormat="1" ht="19.92" customHeight="1">
      <c r="B97" s="42"/>
      <c r="C97" s="43"/>
      <c r="D97" s="123" t="s">
        <v>98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124">
        <f>ROUND(AG87*AS97,2)</f>
        <v>0</v>
      </c>
      <c r="AH97" s="43"/>
      <c r="AI97" s="43"/>
      <c r="AJ97" s="43"/>
      <c r="AK97" s="43"/>
      <c r="AL97" s="43"/>
      <c r="AM97" s="43"/>
      <c r="AN97" s="125">
        <f>ROUND(AG97+AV97,2)</f>
        <v>0</v>
      </c>
      <c r="AO97" s="43"/>
      <c r="AP97" s="43"/>
      <c r="AQ97" s="44"/>
      <c r="AS97" s="130">
        <v>0</v>
      </c>
      <c r="AT97" s="131" t="s">
        <v>91</v>
      </c>
      <c r="AU97" s="131" t="s">
        <v>47</v>
      </c>
      <c r="AV97" s="132">
        <f>ROUND(IF(AU97="základní",AG97*L31,IF(AU97="snížená",AG97*L32,0)),2)</f>
        <v>0</v>
      </c>
      <c r="BV97" s="20" t="s">
        <v>92</v>
      </c>
      <c r="BY97" s="129">
        <f>IF(AU97="základní",AV97,0)</f>
        <v>0</v>
      </c>
      <c r="BZ97" s="129">
        <f>IF(AU97="snížená",AV97,0)</f>
        <v>0</v>
      </c>
      <c r="CA97" s="129">
        <v>0</v>
      </c>
      <c r="CB97" s="129">
        <v>0</v>
      </c>
      <c r="CC97" s="129">
        <v>0</v>
      </c>
      <c r="CD97" s="129">
        <f>IF(AU97="základní",AG97,0)</f>
        <v>0</v>
      </c>
      <c r="CE97" s="129">
        <f>IF(AU97="snížená",AG97,0)</f>
        <v>0</v>
      </c>
      <c r="CF97" s="129">
        <f>IF(AU97="zákl. přenesená",AG97,0)</f>
        <v>0</v>
      </c>
      <c r="CG97" s="129">
        <f>IF(AU97="sníž. přenesená",AG97,0)</f>
        <v>0</v>
      </c>
      <c r="CH97" s="129">
        <f>IF(AU97="nulová",AG97,0)</f>
        <v>0</v>
      </c>
      <c r="CI97" s="20">
        <f>IF(AU97="základní",1,IF(AU97="snížená",2,IF(AU97="zákl. přenesená",4,IF(AU97="sníž. přenesená",5,3))))</f>
        <v>0</v>
      </c>
      <c r="CJ97" s="20">
        <f>IF(AT97="stavební čast",1,IF(8897="investiční čast",2,3))</f>
        <v>0</v>
      </c>
      <c r="CK97" s="20">
        <f>IF(D97="Vyplň vlastní","","x")</f>
        <v>0</v>
      </c>
    </row>
    <row r="98" s="1" customFormat="1" ht="19.92" customHeight="1">
      <c r="B98" s="42"/>
      <c r="C98" s="43"/>
      <c r="D98" s="123" t="s">
        <v>99</v>
      </c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124">
        <f>ROUND(AG87*AS98,2)</f>
        <v>0</v>
      </c>
      <c r="AH98" s="43"/>
      <c r="AI98" s="43"/>
      <c r="AJ98" s="43"/>
      <c r="AK98" s="43"/>
      <c r="AL98" s="43"/>
      <c r="AM98" s="43"/>
      <c r="AN98" s="125">
        <f>ROUND(AG98+AV98,2)</f>
        <v>0</v>
      </c>
      <c r="AO98" s="43"/>
      <c r="AP98" s="43"/>
      <c r="AQ98" s="44"/>
      <c r="AS98" s="130">
        <v>0</v>
      </c>
      <c r="AT98" s="131" t="s">
        <v>91</v>
      </c>
      <c r="AU98" s="131" t="s">
        <v>47</v>
      </c>
      <c r="AV98" s="132">
        <f>ROUND(IF(AU98="základní",AG98*L31,IF(AU98="snížená",AG98*L32,0)),2)</f>
        <v>0</v>
      </c>
      <c r="BV98" s="20" t="s">
        <v>92</v>
      </c>
      <c r="BY98" s="129">
        <f>IF(AU98="základní",AV98,0)</f>
        <v>0</v>
      </c>
      <c r="BZ98" s="129">
        <f>IF(AU98="snížená",AV98,0)</f>
        <v>0</v>
      </c>
      <c r="CA98" s="129">
        <v>0</v>
      </c>
      <c r="CB98" s="129">
        <v>0</v>
      </c>
      <c r="CC98" s="129">
        <v>0</v>
      </c>
      <c r="CD98" s="129">
        <f>IF(AU98="základní",AG98,0)</f>
        <v>0</v>
      </c>
      <c r="CE98" s="129">
        <f>IF(AU98="snížená",AG98,0)</f>
        <v>0</v>
      </c>
      <c r="CF98" s="129">
        <f>IF(AU98="zákl. přenesená",AG98,0)</f>
        <v>0</v>
      </c>
      <c r="CG98" s="129">
        <f>IF(AU98="sníž. přenesená",AG98,0)</f>
        <v>0</v>
      </c>
      <c r="CH98" s="129">
        <f>IF(AU98="nulová",AG98,0)</f>
        <v>0</v>
      </c>
      <c r="CI98" s="20">
        <f>IF(AU98="základní",1,IF(AU98="snížená",2,IF(AU98="zákl. přenesená",4,IF(AU98="sníž. přenesená",5,3))))</f>
        <v>0</v>
      </c>
      <c r="CJ98" s="20">
        <f>IF(AT98="stavební čast",1,IF(8898="investiční čast",2,3))</f>
        <v>0</v>
      </c>
      <c r="CK98" s="20">
        <f>IF(D98="Vyplň vlastní","","x")</f>
        <v>0</v>
      </c>
    </row>
    <row r="99" s="1" customFormat="1" ht="19.92" customHeight="1">
      <c r="B99" s="42"/>
      <c r="C99" s="43"/>
      <c r="D99" s="123" t="s">
        <v>100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124">
        <f>ROUND(AG87*AS99,2)</f>
        <v>0</v>
      </c>
      <c r="AH99" s="43"/>
      <c r="AI99" s="43"/>
      <c r="AJ99" s="43"/>
      <c r="AK99" s="43"/>
      <c r="AL99" s="43"/>
      <c r="AM99" s="43"/>
      <c r="AN99" s="125">
        <f>ROUND(AG99+AV99,2)</f>
        <v>0</v>
      </c>
      <c r="AO99" s="43"/>
      <c r="AP99" s="43"/>
      <c r="AQ99" s="44"/>
      <c r="AS99" s="130">
        <v>0</v>
      </c>
      <c r="AT99" s="131" t="s">
        <v>91</v>
      </c>
      <c r="AU99" s="131" t="s">
        <v>47</v>
      </c>
      <c r="AV99" s="132">
        <f>ROUND(IF(AU99="základní",AG99*L31,IF(AU99="snížená",AG99*L32,0)),2)</f>
        <v>0</v>
      </c>
      <c r="BV99" s="20" t="s">
        <v>92</v>
      </c>
      <c r="BY99" s="129">
        <f>IF(AU99="základní",AV99,0)</f>
        <v>0</v>
      </c>
      <c r="BZ99" s="129">
        <f>IF(AU99="snížená",AV99,0)</f>
        <v>0</v>
      </c>
      <c r="CA99" s="129">
        <v>0</v>
      </c>
      <c r="CB99" s="129">
        <v>0</v>
      </c>
      <c r="CC99" s="129">
        <v>0</v>
      </c>
      <c r="CD99" s="129">
        <f>IF(AU99="základní",AG99,0)</f>
        <v>0</v>
      </c>
      <c r="CE99" s="129">
        <f>IF(AU99="snížená",AG99,0)</f>
        <v>0</v>
      </c>
      <c r="CF99" s="129">
        <f>IF(AU99="zákl. přenesená",AG99,0)</f>
        <v>0</v>
      </c>
      <c r="CG99" s="129">
        <f>IF(AU99="sníž. přenesená",AG99,0)</f>
        <v>0</v>
      </c>
      <c r="CH99" s="129">
        <f>IF(AU99="nulová",AG99,0)</f>
        <v>0</v>
      </c>
      <c r="CI99" s="20">
        <f>IF(AU99="základní",1,IF(AU99="snížená",2,IF(AU99="zákl. přenesená",4,IF(AU99="sníž. přenesená",5,3))))</f>
        <v>0</v>
      </c>
      <c r="CJ99" s="20">
        <f>IF(AT99="stavební čast",1,IF(8899="investiční čast",2,3))</f>
        <v>0</v>
      </c>
      <c r="CK99" s="20">
        <f>IF(D99="Vyplň vlastní","","x")</f>
        <v>0</v>
      </c>
    </row>
    <row r="100" s="1" customFormat="1" ht="19.92" customHeight="1">
      <c r="B100" s="42"/>
      <c r="C100" s="43"/>
      <c r="D100" s="123" t="s">
        <v>101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124">
        <f>ROUND(AG87*AS100,2)</f>
        <v>0</v>
      </c>
      <c r="AH100" s="43"/>
      <c r="AI100" s="43"/>
      <c r="AJ100" s="43"/>
      <c r="AK100" s="43"/>
      <c r="AL100" s="43"/>
      <c r="AM100" s="43"/>
      <c r="AN100" s="125">
        <f>ROUND(AG100+AV100,2)</f>
        <v>0</v>
      </c>
      <c r="AO100" s="43"/>
      <c r="AP100" s="43"/>
      <c r="AQ100" s="44"/>
      <c r="AS100" s="130">
        <v>0</v>
      </c>
      <c r="AT100" s="131" t="s">
        <v>91</v>
      </c>
      <c r="AU100" s="131" t="s">
        <v>47</v>
      </c>
      <c r="AV100" s="132">
        <f>ROUND(IF(AU100="základní",AG100*L31,IF(AU100="snížená",AG100*L32,0)),2)</f>
        <v>0</v>
      </c>
      <c r="BV100" s="20" t="s">
        <v>92</v>
      </c>
      <c r="BY100" s="129">
        <f>IF(AU100="základní",AV100,0)</f>
        <v>0</v>
      </c>
      <c r="BZ100" s="129">
        <f>IF(AU100="snížená",AV100,0)</f>
        <v>0</v>
      </c>
      <c r="CA100" s="129">
        <v>0</v>
      </c>
      <c r="CB100" s="129">
        <v>0</v>
      </c>
      <c r="CC100" s="129">
        <v>0</v>
      </c>
      <c r="CD100" s="129">
        <f>IF(AU100="základní",AG100,0)</f>
        <v>0</v>
      </c>
      <c r="CE100" s="129">
        <f>IF(AU100="snížená",AG100,0)</f>
        <v>0</v>
      </c>
      <c r="CF100" s="129">
        <f>IF(AU100="zákl. přenesená",AG100,0)</f>
        <v>0</v>
      </c>
      <c r="CG100" s="129">
        <f>IF(AU100="sníž. přenesená",AG100,0)</f>
        <v>0</v>
      </c>
      <c r="CH100" s="129">
        <f>IF(AU100="nulová",AG100,0)</f>
        <v>0</v>
      </c>
      <c r="CI100" s="20">
        <f>IF(AU100="základní",1,IF(AU100="snížená",2,IF(AU100="zákl. přenesená",4,IF(AU100="sníž. přenesená",5,3))))</f>
        <v>0</v>
      </c>
      <c r="CJ100" s="20">
        <f>IF(AT100="stavební čast",1,IF(88100="investiční čast",2,3))</f>
        <v>0</v>
      </c>
      <c r="CK100" s="20">
        <f>IF(D100="Vyplň vlastní","","x")</f>
        <v>0</v>
      </c>
    </row>
    <row r="101" s="1" customFormat="1" ht="19.92" customHeight="1">
      <c r="B101" s="42"/>
      <c r="C101" s="43"/>
      <c r="D101" s="133" t="s">
        <v>102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124">
        <f>AG87*AS101</f>
        <v>0</v>
      </c>
      <c r="AH101" s="43"/>
      <c r="AI101" s="43"/>
      <c r="AJ101" s="43"/>
      <c r="AK101" s="43"/>
      <c r="AL101" s="43"/>
      <c r="AM101" s="43"/>
      <c r="AN101" s="125">
        <f>AG101+AV101</f>
        <v>0</v>
      </c>
      <c r="AO101" s="43"/>
      <c r="AP101" s="43"/>
      <c r="AQ101" s="44"/>
      <c r="AS101" s="130">
        <v>0</v>
      </c>
      <c r="AT101" s="131" t="s">
        <v>91</v>
      </c>
      <c r="AU101" s="131" t="s">
        <v>47</v>
      </c>
      <c r="AV101" s="132">
        <f>ROUND(IF(AU101="nulová",0,IF(OR(AU101="základní",AU101="zákl. přenesená"),AG101*L31,AG101*L32)),2)</f>
        <v>0</v>
      </c>
      <c r="BV101" s="20" t="s">
        <v>103</v>
      </c>
      <c r="BY101" s="129">
        <f>IF(AU101="základní",AV101,0)</f>
        <v>0</v>
      </c>
      <c r="BZ101" s="129">
        <f>IF(AU101="snížená",AV101,0)</f>
        <v>0</v>
      </c>
      <c r="CA101" s="129">
        <f>IF(AU101="zákl. přenesená",AV101,0)</f>
        <v>0</v>
      </c>
      <c r="CB101" s="129">
        <f>IF(AU101="sníž. přenesená",AV101,0)</f>
        <v>0</v>
      </c>
      <c r="CC101" s="129">
        <f>IF(AU101="nulová",AV101,0)</f>
        <v>0</v>
      </c>
      <c r="CD101" s="129">
        <f>IF(AU101="základní",AG101,0)</f>
        <v>0</v>
      </c>
      <c r="CE101" s="129">
        <f>IF(AU101="snížená",AG101,0)</f>
        <v>0</v>
      </c>
      <c r="CF101" s="129">
        <f>IF(AU101="zákl. přenesená",AG101,0)</f>
        <v>0</v>
      </c>
      <c r="CG101" s="129">
        <f>IF(AU101="sníž. přenesená",AG101,0)</f>
        <v>0</v>
      </c>
      <c r="CH101" s="129">
        <f>IF(AU101="nulová",AG101,0)</f>
        <v>0</v>
      </c>
      <c r="CI101" s="20">
        <f>IF(AU101="základní",1,IF(AU101="snížená",2,IF(AU101="zákl. přenesená",4,IF(AU101="sníž. přenesená",5,3))))</f>
        <v>0</v>
      </c>
      <c r="CJ101" s="20">
        <f>IF(AT101="stavební čast",1,IF(88101="investiční čast",2,3))</f>
        <v>0</v>
      </c>
      <c r="CK101" s="20">
        <f>IF(D101="Vyplň vlastní","","x")</f>
        <v>0</v>
      </c>
    </row>
    <row r="102" s="1" customFormat="1" ht="19.92" customHeight="1">
      <c r="B102" s="42"/>
      <c r="C102" s="43"/>
      <c r="D102" s="133" t="s">
        <v>102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124">
        <f>AG87*AS102</f>
        <v>0</v>
      </c>
      <c r="AH102" s="43"/>
      <c r="AI102" s="43"/>
      <c r="AJ102" s="43"/>
      <c r="AK102" s="43"/>
      <c r="AL102" s="43"/>
      <c r="AM102" s="43"/>
      <c r="AN102" s="125">
        <f>AG102+AV102</f>
        <v>0</v>
      </c>
      <c r="AO102" s="43"/>
      <c r="AP102" s="43"/>
      <c r="AQ102" s="44"/>
      <c r="AS102" s="130">
        <v>0</v>
      </c>
      <c r="AT102" s="131" t="s">
        <v>91</v>
      </c>
      <c r="AU102" s="131" t="s">
        <v>47</v>
      </c>
      <c r="AV102" s="132">
        <f>ROUND(IF(AU102="nulová",0,IF(OR(AU102="základní",AU102="zákl. přenesená"),AG102*L31,AG102*L32)),2)</f>
        <v>0</v>
      </c>
      <c r="BV102" s="20" t="s">
        <v>103</v>
      </c>
      <c r="BY102" s="129">
        <f>IF(AU102="základní",AV102,0)</f>
        <v>0</v>
      </c>
      <c r="BZ102" s="129">
        <f>IF(AU102="snížená",AV102,0)</f>
        <v>0</v>
      </c>
      <c r="CA102" s="129">
        <f>IF(AU102="zákl. přenesená",AV102,0)</f>
        <v>0</v>
      </c>
      <c r="CB102" s="129">
        <f>IF(AU102="sníž. přenesená",AV102,0)</f>
        <v>0</v>
      </c>
      <c r="CC102" s="129">
        <f>IF(AU102="nulová",AV102,0)</f>
        <v>0</v>
      </c>
      <c r="CD102" s="129">
        <f>IF(AU102="základní",AG102,0)</f>
        <v>0</v>
      </c>
      <c r="CE102" s="129">
        <f>IF(AU102="snížená",AG102,0)</f>
        <v>0</v>
      </c>
      <c r="CF102" s="129">
        <f>IF(AU102="zákl. přenesená",AG102,0)</f>
        <v>0</v>
      </c>
      <c r="CG102" s="129">
        <f>IF(AU102="sníž. přenesená",AG102,0)</f>
        <v>0</v>
      </c>
      <c r="CH102" s="129">
        <f>IF(AU102="nulová",AG102,0)</f>
        <v>0</v>
      </c>
      <c r="CI102" s="20">
        <f>IF(AU102="základní",1,IF(AU102="snížená",2,IF(AU102="zákl. přenesená",4,IF(AU102="sníž. přenesená",5,3))))</f>
        <v>0</v>
      </c>
      <c r="CJ102" s="20">
        <f>IF(AT102="stavební čast",1,IF(88102="investiční čast",2,3))</f>
        <v>0</v>
      </c>
      <c r="CK102" s="20">
        <f>IF(D102="Vyplň vlastní","","x")</f>
        <v>0</v>
      </c>
    </row>
    <row r="103" s="1" customFormat="1" ht="19.92" customHeight="1">
      <c r="B103" s="42"/>
      <c r="C103" s="43"/>
      <c r="D103" s="133" t="s">
        <v>102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124">
        <f>AG87*AS103</f>
        <v>0</v>
      </c>
      <c r="AH103" s="43"/>
      <c r="AI103" s="43"/>
      <c r="AJ103" s="43"/>
      <c r="AK103" s="43"/>
      <c r="AL103" s="43"/>
      <c r="AM103" s="43"/>
      <c r="AN103" s="125">
        <f>AG103+AV103</f>
        <v>0</v>
      </c>
      <c r="AO103" s="43"/>
      <c r="AP103" s="43"/>
      <c r="AQ103" s="44"/>
      <c r="AS103" s="134">
        <v>0</v>
      </c>
      <c r="AT103" s="135" t="s">
        <v>91</v>
      </c>
      <c r="AU103" s="135" t="s">
        <v>47</v>
      </c>
      <c r="AV103" s="136">
        <f>ROUND(IF(AU103="nulová",0,IF(OR(AU103="základní",AU103="zákl. přenesená"),AG103*L31,AG103*L32)),2)</f>
        <v>0</v>
      </c>
      <c r="BV103" s="20" t="s">
        <v>103</v>
      </c>
      <c r="BY103" s="129">
        <f>IF(AU103="základní",AV103,0)</f>
        <v>0</v>
      </c>
      <c r="BZ103" s="129">
        <f>IF(AU103="snížená",AV103,0)</f>
        <v>0</v>
      </c>
      <c r="CA103" s="129">
        <f>IF(AU103="zákl. přenesená",AV103,0)</f>
        <v>0</v>
      </c>
      <c r="CB103" s="129">
        <f>IF(AU103="sníž. přenesená",AV103,0)</f>
        <v>0</v>
      </c>
      <c r="CC103" s="129">
        <f>IF(AU103="nulová",AV103,0)</f>
        <v>0</v>
      </c>
      <c r="CD103" s="129">
        <f>IF(AU103="základní",AG103,0)</f>
        <v>0</v>
      </c>
      <c r="CE103" s="129">
        <f>IF(AU103="snížená",AG103,0)</f>
        <v>0</v>
      </c>
      <c r="CF103" s="129">
        <f>IF(AU103="zákl. přenesená",AG103,0)</f>
        <v>0</v>
      </c>
      <c r="CG103" s="129">
        <f>IF(AU103="sníž. přenesená",AG103,0)</f>
        <v>0</v>
      </c>
      <c r="CH103" s="129">
        <f>IF(AU103="nulová",AG103,0)</f>
        <v>0</v>
      </c>
      <c r="CI103" s="20">
        <f>IF(AU103="základní",1,IF(AU103="snížená",2,IF(AU103="zákl. přenesená",4,IF(AU103="sníž. přenesená",5,3))))</f>
        <v>0</v>
      </c>
      <c r="CJ103" s="20">
        <f>IF(AT103="stavební čast",1,IF(88103="investiční čast",2,3))</f>
        <v>0</v>
      </c>
      <c r="CK103" s="20">
        <f>IF(D103="Vyplň vlastní","","x")</f>
        <v>0</v>
      </c>
    </row>
    <row r="104" s="1" customFormat="1" ht="10.8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4"/>
    </row>
    <row r="105" s="1" customFormat="1" ht="30" customHeight="1">
      <c r="B105" s="42"/>
      <c r="C105" s="137" t="s">
        <v>104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9">
        <f>ROUND(AG87+AG90,2)</f>
        <v>0</v>
      </c>
      <c r="AH105" s="139"/>
      <c r="AI105" s="139"/>
      <c r="AJ105" s="139"/>
      <c r="AK105" s="139"/>
      <c r="AL105" s="139"/>
      <c r="AM105" s="139"/>
      <c r="AN105" s="139">
        <f>AN87+AN90</f>
        <v>0</v>
      </c>
      <c r="AO105" s="139"/>
      <c r="AP105" s="139"/>
      <c r="AQ105" s="44"/>
    </row>
    <row r="106" s="1" customFormat="1" ht="6.96" customHeight="1"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3"/>
    </row>
  </sheetData>
  <mergeCells count="7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D103:AB103"/>
    <mergeCell ref="AG103:AM103"/>
    <mergeCell ref="AN103:AP103"/>
    <mergeCell ref="AG87:AM87"/>
    <mergeCell ref="AN87:AP87"/>
    <mergeCell ref="AG90:AM90"/>
    <mergeCell ref="AN90:AP90"/>
    <mergeCell ref="AG105:AM105"/>
    <mergeCell ref="AN105:AP105"/>
    <mergeCell ref="AR2:BE2"/>
  </mergeCells>
  <pageMargins left="0.5833333" right="0.5833333" top="0.5" bottom="0.4666667" header="0" footer="0"/>
  <pageSetup blackAndWhite="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9.57" customWidth="1"/>
    <col min="7" max="7" width="9.57" customWidth="1"/>
    <col min="8" max="8" width="10.71" customWidth="1"/>
    <col min="9" max="9" width="6" customWidth="1"/>
    <col min="10" max="10" width="4.43" customWidth="1"/>
    <col min="11" max="11" width="9.86" customWidth="1"/>
    <col min="12" max="12" width="10.29" customWidth="1"/>
    <col min="13" max="13" width="5.14" customWidth="1"/>
    <col min="14" max="14" width="5.14" customWidth="1"/>
    <col min="15" max="15" width="1.71" customWidth="1"/>
    <col min="16" max="16" width="10.71" customWidth="1"/>
    <col min="17" max="17" width="3.57" customWidth="1"/>
    <col min="18" max="18" width="1.43" customWidth="1"/>
    <col min="19" max="19" width="7" customWidth="1"/>
    <col min="20" max="20" width="25.43" hidden="1" customWidth="1"/>
    <col min="21" max="21" width="14" hidden="1" customWidth="1"/>
    <col min="22" max="22" width="10.57" hidden="1" customWidth="1"/>
    <col min="23" max="23" width="14" hidden="1" customWidth="1"/>
    <col min="24" max="24" width="10.43" hidden="1" customWidth="1"/>
    <col min="25" max="25" width="12.86" hidden="1" customWidth="1"/>
    <col min="26" max="26" width="9.43" hidden="1" customWidth="1"/>
    <col min="27" max="27" width="12.86" hidden="1" customWidth="1"/>
    <col min="28" max="28" width="14" hidden="1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1" ht="21.84" customHeight="1">
      <c r="A1" s="15"/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6" t="s">
        <v>105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5</v>
      </c>
      <c r="S2" s="19" t="s">
        <v>6</v>
      </c>
      <c r="AT2" s="20" t="s">
        <v>84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106</v>
      </c>
    </row>
    <row r="4" ht="36.96" customHeight="1">
      <c r="B4" s="24"/>
      <c r="C4" s="25" t="s">
        <v>107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28" t="s">
        <v>11</v>
      </c>
      <c r="AT4" s="20" t="s">
        <v>4</v>
      </c>
    </row>
    <row r="5" ht="6.96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="1" customFormat="1" ht="32.88" customHeight="1">
      <c r="B6" s="42"/>
      <c r="C6" s="43"/>
      <c r="D6" s="33" t="s">
        <v>17</v>
      </c>
      <c r="E6" s="43"/>
      <c r="F6" s="34" t="s">
        <v>18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="1" customFormat="1" ht="14.4" customHeight="1">
      <c r="B7" s="42"/>
      <c r="C7" s="43"/>
      <c r="D7" s="35" t="s">
        <v>20</v>
      </c>
      <c r="E7" s="43"/>
      <c r="F7" s="31" t="s">
        <v>21</v>
      </c>
      <c r="G7" s="43"/>
      <c r="H7" s="43"/>
      <c r="I7" s="43"/>
      <c r="J7" s="43"/>
      <c r="K7" s="43"/>
      <c r="L7" s="43"/>
      <c r="M7" s="35" t="s">
        <v>22</v>
      </c>
      <c r="N7" s="43"/>
      <c r="O7" s="31" t="s">
        <v>21</v>
      </c>
      <c r="P7" s="43"/>
      <c r="Q7" s="43"/>
      <c r="R7" s="44"/>
    </row>
    <row r="8" s="1" customFormat="1" ht="14.4" customHeight="1">
      <c r="B8" s="42"/>
      <c r="C8" s="43"/>
      <c r="D8" s="35" t="s">
        <v>24</v>
      </c>
      <c r="E8" s="43"/>
      <c r="F8" s="31" t="s">
        <v>25</v>
      </c>
      <c r="G8" s="43"/>
      <c r="H8" s="43"/>
      <c r="I8" s="43"/>
      <c r="J8" s="43"/>
      <c r="K8" s="43"/>
      <c r="L8" s="43"/>
      <c r="M8" s="35" t="s">
        <v>26</v>
      </c>
      <c r="N8" s="43"/>
      <c r="O8" s="140">
        <f>'Rekapitulace stavby'!AN8</f>
        <v>0</v>
      </c>
      <c r="P8" s="43"/>
      <c r="Q8" s="43"/>
      <c r="R8" s="44"/>
    </row>
    <row r="9" s="1" customFormat="1" ht="10.8" customHeight="1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="1" customFormat="1" ht="14.4" customHeight="1">
      <c r="B10" s="42"/>
      <c r="C10" s="43"/>
      <c r="D10" s="35" t="s">
        <v>30</v>
      </c>
      <c r="E10" s="43"/>
      <c r="F10" s="43"/>
      <c r="G10" s="43"/>
      <c r="H10" s="43"/>
      <c r="I10" s="43"/>
      <c r="J10" s="43"/>
      <c r="K10" s="43"/>
      <c r="L10" s="43"/>
      <c r="M10" s="35" t="s">
        <v>31</v>
      </c>
      <c r="N10" s="43"/>
      <c r="O10" s="31" t="s">
        <v>32</v>
      </c>
      <c r="P10" s="43"/>
      <c r="Q10" s="43"/>
      <c r="R10" s="44"/>
    </row>
    <row r="11" s="1" customFormat="1" ht="18" customHeight="1">
      <c r="B11" s="42"/>
      <c r="C11" s="43"/>
      <c r="D11" s="43"/>
      <c r="E11" s="31" t="s">
        <v>33</v>
      </c>
      <c r="F11" s="43"/>
      <c r="G11" s="43"/>
      <c r="H11" s="43"/>
      <c r="I11" s="43"/>
      <c r="J11" s="43"/>
      <c r="K11" s="43"/>
      <c r="L11" s="43"/>
      <c r="M11" s="35" t="s">
        <v>34</v>
      </c>
      <c r="N11" s="43"/>
      <c r="O11" s="31" t="s">
        <v>21</v>
      </c>
      <c r="P11" s="43"/>
      <c r="Q11" s="43"/>
      <c r="R11" s="44"/>
    </row>
    <row r="12" s="1" customFormat="1" ht="6.96" customHeight="1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="1" customFormat="1" ht="14.4" customHeight="1">
      <c r="B13" s="42"/>
      <c r="C13" s="43"/>
      <c r="D13" s="35" t="s">
        <v>35</v>
      </c>
      <c r="E13" s="43"/>
      <c r="F13" s="43"/>
      <c r="G13" s="43"/>
      <c r="H13" s="43"/>
      <c r="I13" s="43"/>
      <c r="J13" s="43"/>
      <c r="K13" s="43"/>
      <c r="L13" s="43"/>
      <c r="M13" s="35" t="s">
        <v>31</v>
      </c>
      <c r="N13" s="43"/>
      <c r="O13" s="36">
        <f>IF('Rekapitulace stavby'!AN13="","",'Rekapitulace stavby'!AN13)</f>
        <v>0</v>
      </c>
      <c r="P13" s="43"/>
      <c r="Q13" s="43"/>
      <c r="R13" s="44"/>
    </row>
    <row r="14" s="1" customFormat="1" ht="18" customHeight="1">
      <c r="B14" s="42"/>
      <c r="C14" s="43"/>
      <c r="D14" s="43"/>
      <c r="E14" s="36">
        <f>IF('Rekapitulace stavby'!E14="","",'Rekapitulace stavby'!E14)</f>
        <v>0</v>
      </c>
      <c r="F14" s="43"/>
      <c r="G14" s="43"/>
      <c r="H14" s="43"/>
      <c r="I14" s="43"/>
      <c r="J14" s="43"/>
      <c r="K14" s="43"/>
      <c r="L14" s="43"/>
      <c r="M14" s="35" t="s">
        <v>34</v>
      </c>
      <c r="N14" s="43"/>
      <c r="O14" s="36">
        <f>IF('Rekapitulace stavby'!AN14="","",'Rekapitulace stavby'!AN14)</f>
        <v>0</v>
      </c>
      <c r="P14" s="43"/>
      <c r="Q14" s="43"/>
      <c r="R14" s="44"/>
    </row>
    <row r="15" s="1" customFormat="1" ht="6.96" customHeight="1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="1" customFormat="1" ht="14.4" customHeight="1">
      <c r="B16" s="42"/>
      <c r="C16" s="43"/>
      <c r="D16" s="35" t="s">
        <v>37</v>
      </c>
      <c r="E16" s="43"/>
      <c r="F16" s="43"/>
      <c r="G16" s="43"/>
      <c r="H16" s="43"/>
      <c r="I16" s="43"/>
      <c r="J16" s="43"/>
      <c r="K16" s="43"/>
      <c r="L16" s="43"/>
      <c r="M16" s="35" t="s">
        <v>31</v>
      </c>
      <c r="N16" s="43"/>
      <c r="O16" s="31" t="s">
        <v>38</v>
      </c>
      <c r="P16" s="43"/>
      <c r="Q16" s="43"/>
      <c r="R16" s="44"/>
    </row>
    <row r="17" s="1" customFormat="1" ht="18" customHeight="1">
      <c r="B17" s="42"/>
      <c r="C17" s="43"/>
      <c r="D17" s="43"/>
      <c r="E17" s="31" t="s">
        <v>39</v>
      </c>
      <c r="F17" s="43"/>
      <c r="G17" s="43"/>
      <c r="H17" s="43"/>
      <c r="I17" s="43"/>
      <c r="J17" s="43"/>
      <c r="K17" s="43"/>
      <c r="L17" s="43"/>
      <c r="M17" s="35" t="s">
        <v>34</v>
      </c>
      <c r="N17" s="43"/>
      <c r="O17" s="31" t="s">
        <v>21</v>
      </c>
      <c r="P17" s="43"/>
      <c r="Q17" s="43"/>
      <c r="R17" s="44"/>
    </row>
    <row r="18" s="1" customFormat="1" ht="6.96" customHeight="1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="1" customFormat="1" ht="14.4" customHeight="1">
      <c r="B19" s="42"/>
      <c r="C19" s="43"/>
      <c r="D19" s="35" t="s">
        <v>40</v>
      </c>
      <c r="E19" s="43"/>
      <c r="F19" s="43"/>
      <c r="G19" s="43"/>
      <c r="H19" s="43"/>
      <c r="I19" s="43"/>
      <c r="J19" s="43"/>
      <c r="K19" s="43"/>
      <c r="L19" s="43"/>
      <c r="M19" s="35" t="s">
        <v>31</v>
      </c>
      <c r="N19" s="43"/>
      <c r="O19" s="31" t="s">
        <v>21</v>
      </c>
      <c r="P19" s="43"/>
      <c r="Q19" s="43"/>
      <c r="R19" s="44"/>
    </row>
    <row r="20" s="1" customFormat="1" ht="18" customHeight="1">
      <c r="B20" s="42"/>
      <c r="C20" s="43"/>
      <c r="D20" s="43"/>
      <c r="E20" s="31" t="s">
        <v>41</v>
      </c>
      <c r="F20" s="43"/>
      <c r="G20" s="43"/>
      <c r="H20" s="43"/>
      <c r="I20" s="43"/>
      <c r="J20" s="43"/>
      <c r="K20" s="43"/>
      <c r="L20" s="43"/>
      <c r="M20" s="35" t="s">
        <v>34</v>
      </c>
      <c r="N20" s="43"/>
      <c r="O20" s="31" t="s">
        <v>21</v>
      </c>
      <c r="P20" s="43"/>
      <c r="Q20" s="43"/>
      <c r="R20" s="44"/>
    </row>
    <row r="21" s="1" customFormat="1" ht="6.96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="1" customFormat="1" ht="14.4" customHeight="1">
      <c r="B22" s="42"/>
      <c r="C22" s="43"/>
      <c r="D22" s="35" t="s">
        <v>42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="1" customFormat="1" ht="20.4" customHeight="1">
      <c r="B23" s="42"/>
      <c r="C23" s="43"/>
      <c r="D23" s="43"/>
      <c r="E23" s="38" t="s">
        <v>21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="1" customFormat="1" ht="6.96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="1" customFormat="1" ht="6.96" customHeight="1">
      <c r="B25" s="42"/>
      <c r="C25" s="4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43"/>
      <c r="R25" s="44"/>
    </row>
    <row r="26" s="1" customFormat="1" ht="14.4" customHeight="1">
      <c r="B26" s="42"/>
      <c r="C26" s="43"/>
      <c r="D26" s="141" t="s">
        <v>108</v>
      </c>
      <c r="E26" s="43"/>
      <c r="F26" s="43"/>
      <c r="G26" s="43"/>
      <c r="H26" s="43"/>
      <c r="I26" s="43"/>
      <c r="J26" s="43"/>
      <c r="K26" s="43"/>
      <c r="L26" s="43"/>
      <c r="M26" s="41">
        <f>N87</f>
        <v>0</v>
      </c>
      <c r="N26" s="43"/>
      <c r="O26" s="43"/>
      <c r="P26" s="43"/>
      <c r="Q26" s="43"/>
      <c r="R26" s="44"/>
    </row>
    <row r="27" s="1" customFormat="1" ht="14.4" customHeight="1">
      <c r="B27" s="42"/>
      <c r="C27" s="43"/>
      <c r="D27" s="40" t="s">
        <v>97</v>
      </c>
      <c r="E27" s="43"/>
      <c r="F27" s="43"/>
      <c r="G27" s="43"/>
      <c r="H27" s="43"/>
      <c r="I27" s="43"/>
      <c r="J27" s="43"/>
      <c r="K27" s="43"/>
      <c r="L27" s="43"/>
      <c r="M27" s="41">
        <f>N109</f>
        <v>0</v>
      </c>
      <c r="N27" s="43"/>
      <c r="O27" s="43"/>
      <c r="P27" s="43"/>
      <c r="Q27" s="43"/>
      <c r="R27" s="44"/>
    </row>
    <row r="28" s="1" customFormat="1" ht="6.96" customHeigh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="1" customFormat="1" ht="25.44" customHeight="1">
      <c r="B29" s="42"/>
      <c r="C29" s="43"/>
      <c r="D29" s="142" t="s">
        <v>45</v>
      </c>
      <c r="E29" s="43"/>
      <c r="F29" s="43"/>
      <c r="G29" s="43"/>
      <c r="H29" s="43"/>
      <c r="I29" s="43"/>
      <c r="J29" s="43"/>
      <c r="K29" s="43"/>
      <c r="L29" s="43"/>
      <c r="M29" s="143">
        <f>ROUND(M26+M27,2)</f>
        <v>0</v>
      </c>
      <c r="N29" s="43"/>
      <c r="O29" s="43"/>
      <c r="P29" s="43"/>
      <c r="Q29" s="43"/>
      <c r="R29" s="44"/>
    </row>
    <row r="30" s="1" customFormat="1" ht="6.96" customHeight="1">
      <c r="B30" s="42"/>
      <c r="C30" s="4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43"/>
      <c r="R30" s="44"/>
    </row>
    <row r="31" s="1" customFormat="1" ht="14.4" customHeight="1">
      <c r="B31" s="42"/>
      <c r="C31" s="43"/>
      <c r="D31" s="50" t="s">
        <v>46</v>
      </c>
      <c r="E31" s="50" t="s">
        <v>47</v>
      </c>
      <c r="F31" s="51">
        <v>0.20999999999999999</v>
      </c>
      <c r="G31" s="144" t="s">
        <v>48</v>
      </c>
      <c r="H31" s="145">
        <f>(SUM(BE109:BE116)+SUM(BE133:BE573))</f>
        <v>0</v>
      </c>
      <c r="I31" s="43"/>
      <c r="J31" s="43"/>
      <c r="K31" s="43"/>
      <c r="L31" s="43"/>
      <c r="M31" s="145">
        <f>ROUND((SUM(BE109:BE116)+SUM(BE133:BE573)), 2)*F31</f>
        <v>0</v>
      </c>
      <c r="N31" s="43"/>
      <c r="O31" s="43"/>
      <c r="P31" s="43"/>
      <c r="Q31" s="43"/>
      <c r="R31" s="44"/>
    </row>
    <row r="32" s="1" customFormat="1" ht="14.4" customHeight="1">
      <c r="B32" s="42"/>
      <c r="C32" s="43"/>
      <c r="D32" s="43"/>
      <c r="E32" s="50" t="s">
        <v>49</v>
      </c>
      <c r="F32" s="51">
        <v>0.14999999999999999</v>
      </c>
      <c r="G32" s="144" t="s">
        <v>48</v>
      </c>
      <c r="H32" s="145">
        <f>(SUM(BF109:BF116)+SUM(BF133:BF573))</f>
        <v>0</v>
      </c>
      <c r="I32" s="43"/>
      <c r="J32" s="43"/>
      <c r="K32" s="43"/>
      <c r="L32" s="43"/>
      <c r="M32" s="145">
        <f>ROUND((SUM(BF109:BF116)+SUM(BF133:BF573)), 2)*F32</f>
        <v>0</v>
      </c>
      <c r="N32" s="43"/>
      <c r="O32" s="43"/>
      <c r="P32" s="43"/>
      <c r="Q32" s="43"/>
      <c r="R32" s="44"/>
    </row>
    <row r="33" hidden="1" s="1" customFormat="1" ht="14.4" customHeight="1">
      <c r="B33" s="42"/>
      <c r="C33" s="43"/>
      <c r="D33" s="43"/>
      <c r="E33" s="50" t="s">
        <v>50</v>
      </c>
      <c r="F33" s="51">
        <v>0.20999999999999999</v>
      </c>
      <c r="G33" s="144" t="s">
        <v>48</v>
      </c>
      <c r="H33" s="145">
        <f>(SUM(BG109:BG116)+SUM(BG133:BG573))</f>
        <v>0</v>
      </c>
      <c r="I33" s="43"/>
      <c r="J33" s="43"/>
      <c r="K33" s="43"/>
      <c r="L33" s="43"/>
      <c r="M33" s="145">
        <v>0</v>
      </c>
      <c r="N33" s="43"/>
      <c r="O33" s="43"/>
      <c r="P33" s="43"/>
      <c r="Q33" s="43"/>
      <c r="R33" s="44"/>
    </row>
    <row r="34" hidden="1" s="1" customFormat="1" ht="14.4" customHeight="1">
      <c r="B34" s="42"/>
      <c r="C34" s="43"/>
      <c r="D34" s="43"/>
      <c r="E34" s="50" t="s">
        <v>51</v>
      </c>
      <c r="F34" s="51">
        <v>0.14999999999999999</v>
      </c>
      <c r="G34" s="144" t="s">
        <v>48</v>
      </c>
      <c r="H34" s="145">
        <f>(SUM(BH109:BH116)+SUM(BH133:BH573))</f>
        <v>0</v>
      </c>
      <c r="I34" s="43"/>
      <c r="J34" s="43"/>
      <c r="K34" s="43"/>
      <c r="L34" s="43"/>
      <c r="M34" s="145">
        <v>0</v>
      </c>
      <c r="N34" s="43"/>
      <c r="O34" s="43"/>
      <c r="P34" s="43"/>
      <c r="Q34" s="43"/>
      <c r="R34" s="44"/>
    </row>
    <row r="35" hidden="1" s="1" customFormat="1" ht="14.4" customHeight="1">
      <c r="B35" s="42"/>
      <c r="C35" s="43"/>
      <c r="D35" s="43"/>
      <c r="E35" s="50" t="s">
        <v>52</v>
      </c>
      <c r="F35" s="51">
        <v>0</v>
      </c>
      <c r="G35" s="144" t="s">
        <v>48</v>
      </c>
      <c r="H35" s="145">
        <f>(SUM(BI109:BI116)+SUM(BI133:BI573))</f>
        <v>0</v>
      </c>
      <c r="I35" s="43"/>
      <c r="J35" s="43"/>
      <c r="K35" s="43"/>
      <c r="L35" s="43"/>
      <c r="M35" s="145">
        <v>0</v>
      </c>
      <c r="N35" s="43"/>
      <c r="O35" s="43"/>
      <c r="P35" s="43"/>
      <c r="Q35" s="43"/>
      <c r="R35" s="44"/>
    </row>
    <row r="36" s="1" customFormat="1" ht="6.96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4"/>
    </row>
    <row r="37" s="1" customFormat="1" ht="25.44" customHeight="1">
      <c r="B37" s="42"/>
      <c r="C37" s="138"/>
      <c r="D37" s="146" t="s">
        <v>53</v>
      </c>
      <c r="E37" s="96"/>
      <c r="F37" s="96"/>
      <c r="G37" s="147" t="s">
        <v>54</v>
      </c>
      <c r="H37" s="148" t="s">
        <v>55</v>
      </c>
      <c r="I37" s="96"/>
      <c r="J37" s="96"/>
      <c r="K37" s="96"/>
      <c r="L37" s="149">
        <f>SUM(M29:M35)</f>
        <v>0</v>
      </c>
      <c r="M37" s="96"/>
      <c r="N37" s="96"/>
      <c r="O37" s="96"/>
      <c r="P37" s="98"/>
      <c r="Q37" s="138"/>
      <c r="R37" s="44"/>
    </row>
    <row r="38" s="1" customFormat="1" ht="14.4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4"/>
    </row>
    <row r="39" s="1" customFormat="1" ht="14.4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4"/>
    </row>
    <row r="40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</row>
    <row r="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</row>
    <row r="44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</row>
    <row r="46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</row>
    <row r="47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</row>
    <row r="49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="1" customFormat="1">
      <c r="B50" s="42"/>
      <c r="C50" s="43"/>
      <c r="D50" s="62" t="s">
        <v>56</v>
      </c>
      <c r="E50" s="63"/>
      <c r="F50" s="63"/>
      <c r="G50" s="63"/>
      <c r="H50" s="64"/>
      <c r="I50" s="43"/>
      <c r="J50" s="62" t="s">
        <v>57</v>
      </c>
      <c r="K50" s="63"/>
      <c r="L50" s="63"/>
      <c r="M50" s="63"/>
      <c r="N50" s="63"/>
      <c r="O50" s="63"/>
      <c r="P50" s="64"/>
      <c r="Q50" s="43"/>
      <c r="R50" s="44"/>
    </row>
    <row r="51">
      <c r="B51" s="24"/>
      <c r="C51" s="26"/>
      <c r="D51" s="65"/>
      <c r="E51" s="26"/>
      <c r="F51" s="26"/>
      <c r="G51" s="26"/>
      <c r="H51" s="66"/>
      <c r="I51" s="26"/>
      <c r="J51" s="65"/>
      <c r="K51" s="26"/>
      <c r="L51" s="26"/>
      <c r="M51" s="26"/>
      <c r="N51" s="26"/>
      <c r="O51" s="26"/>
      <c r="P51" s="66"/>
      <c r="Q51" s="26"/>
      <c r="R51" s="27"/>
    </row>
    <row r="52">
      <c r="B52" s="24"/>
      <c r="C52" s="26"/>
      <c r="D52" s="65"/>
      <c r="E52" s="26"/>
      <c r="F52" s="26"/>
      <c r="G52" s="26"/>
      <c r="H52" s="66"/>
      <c r="I52" s="26"/>
      <c r="J52" s="65"/>
      <c r="K52" s="26"/>
      <c r="L52" s="26"/>
      <c r="M52" s="26"/>
      <c r="N52" s="26"/>
      <c r="O52" s="26"/>
      <c r="P52" s="66"/>
      <c r="Q52" s="26"/>
      <c r="R52" s="27"/>
    </row>
    <row r="53">
      <c r="B53" s="24"/>
      <c r="C53" s="26"/>
      <c r="D53" s="65"/>
      <c r="E53" s="26"/>
      <c r="F53" s="26"/>
      <c r="G53" s="26"/>
      <c r="H53" s="66"/>
      <c r="I53" s="26"/>
      <c r="J53" s="65"/>
      <c r="K53" s="26"/>
      <c r="L53" s="26"/>
      <c r="M53" s="26"/>
      <c r="N53" s="26"/>
      <c r="O53" s="26"/>
      <c r="P53" s="66"/>
      <c r="Q53" s="26"/>
      <c r="R53" s="27"/>
    </row>
    <row r="54">
      <c r="B54" s="24"/>
      <c r="C54" s="26"/>
      <c r="D54" s="65"/>
      <c r="E54" s="26"/>
      <c r="F54" s="26"/>
      <c r="G54" s="26"/>
      <c r="H54" s="66"/>
      <c r="I54" s="26"/>
      <c r="J54" s="65"/>
      <c r="K54" s="26"/>
      <c r="L54" s="26"/>
      <c r="M54" s="26"/>
      <c r="N54" s="26"/>
      <c r="O54" s="26"/>
      <c r="P54" s="66"/>
      <c r="Q54" s="26"/>
      <c r="R54" s="27"/>
    </row>
    <row r="55">
      <c r="B55" s="24"/>
      <c r="C55" s="26"/>
      <c r="D55" s="65"/>
      <c r="E55" s="26"/>
      <c r="F55" s="26"/>
      <c r="G55" s="26"/>
      <c r="H55" s="66"/>
      <c r="I55" s="26"/>
      <c r="J55" s="65"/>
      <c r="K55" s="26"/>
      <c r="L55" s="26"/>
      <c r="M55" s="26"/>
      <c r="N55" s="26"/>
      <c r="O55" s="26"/>
      <c r="P55" s="66"/>
      <c r="Q55" s="26"/>
      <c r="R55" s="27"/>
    </row>
    <row r="56">
      <c r="B56" s="24"/>
      <c r="C56" s="26"/>
      <c r="D56" s="65"/>
      <c r="E56" s="26"/>
      <c r="F56" s="26"/>
      <c r="G56" s="26"/>
      <c r="H56" s="66"/>
      <c r="I56" s="26"/>
      <c r="J56" s="65"/>
      <c r="K56" s="26"/>
      <c r="L56" s="26"/>
      <c r="M56" s="26"/>
      <c r="N56" s="26"/>
      <c r="O56" s="26"/>
      <c r="P56" s="66"/>
      <c r="Q56" s="26"/>
      <c r="R56" s="27"/>
    </row>
    <row r="57">
      <c r="B57" s="24"/>
      <c r="C57" s="26"/>
      <c r="D57" s="65"/>
      <c r="E57" s="26"/>
      <c r="F57" s="26"/>
      <c r="G57" s="26"/>
      <c r="H57" s="66"/>
      <c r="I57" s="26"/>
      <c r="J57" s="65"/>
      <c r="K57" s="26"/>
      <c r="L57" s="26"/>
      <c r="M57" s="26"/>
      <c r="N57" s="26"/>
      <c r="O57" s="26"/>
      <c r="P57" s="66"/>
      <c r="Q57" s="26"/>
      <c r="R57" s="27"/>
    </row>
    <row r="58">
      <c r="B58" s="24"/>
      <c r="C58" s="26"/>
      <c r="D58" s="65"/>
      <c r="E58" s="26"/>
      <c r="F58" s="26"/>
      <c r="G58" s="26"/>
      <c r="H58" s="66"/>
      <c r="I58" s="26"/>
      <c r="J58" s="65"/>
      <c r="K58" s="26"/>
      <c r="L58" s="26"/>
      <c r="M58" s="26"/>
      <c r="N58" s="26"/>
      <c r="O58" s="26"/>
      <c r="P58" s="66"/>
      <c r="Q58" s="26"/>
      <c r="R58" s="27"/>
    </row>
    <row r="59" s="1" customFormat="1">
      <c r="B59" s="42"/>
      <c r="C59" s="43"/>
      <c r="D59" s="67" t="s">
        <v>58</v>
      </c>
      <c r="E59" s="68"/>
      <c r="F59" s="68"/>
      <c r="G59" s="69" t="s">
        <v>59</v>
      </c>
      <c r="H59" s="70"/>
      <c r="I59" s="43"/>
      <c r="J59" s="67" t="s">
        <v>58</v>
      </c>
      <c r="K59" s="68"/>
      <c r="L59" s="68"/>
      <c r="M59" s="68"/>
      <c r="N59" s="69" t="s">
        <v>59</v>
      </c>
      <c r="O59" s="68"/>
      <c r="P59" s="70"/>
      <c r="Q59" s="43"/>
      <c r="R59" s="44"/>
    </row>
    <row r="60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</row>
    <row r="61" s="1" customFormat="1">
      <c r="B61" s="42"/>
      <c r="C61" s="43"/>
      <c r="D61" s="62" t="s">
        <v>60</v>
      </c>
      <c r="E61" s="63"/>
      <c r="F61" s="63"/>
      <c r="G61" s="63"/>
      <c r="H61" s="64"/>
      <c r="I61" s="43"/>
      <c r="J61" s="62" t="s">
        <v>61</v>
      </c>
      <c r="K61" s="63"/>
      <c r="L61" s="63"/>
      <c r="M61" s="63"/>
      <c r="N61" s="63"/>
      <c r="O61" s="63"/>
      <c r="P61" s="64"/>
      <c r="Q61" s="43"/>
      <c r="R61" s="44"/>
    </row>
    <row r="62">
      <c r="B62" s="24"/>
      <c r="C62" s="26"/>
      <c r="D62" s="65"/>
      <c r="E62" s="26"/>
      <c r="F62" s="26"/>
      <c r="G62" s="26"/>
      <c r="H62" s="66"/>
      <c r="I62" s="26"/>
      <c r="J62" s="65"/>
      <c r="K62" s="26"/>
      <c r="L62" s="26"/>
      <c r="M62" s="26"/>
      <c r="N62" s="26"/>
      <c r="O62" s="26"/>
      <c r="P62" s="66"/>
      <c r="Q62" s="26"/>
      <c r="R62" s="27"/>
    </row>
    <row r="63">
      <c r="B63" s="24"/>
      <c r="C63" s="26"/>
      <c r="D63" s="65"/>
      <c r="E63" s="26"/>
      <c r="F63" s="26"/>
      <c r="G63" s="26"/>
      <c r="H63" s="66"/>
      <c r="I63" s="26"/>
      <c r="J63" s="65"/>
      <c r="K63" s="26"/>
      <c r="L63" s="26"/>
      <c r="M63" s="26"/>
      <c r="N63" s="26"/>
      <c r="O63" s="26"/>
      <c r="P63" s="66"/>
      <c r="Q63" s="26"/>
      <c r="R63" s="27"/>
    </row>
    <row r="64">
      <c r="B64" s="24"/>
      <c r="C64" s="26"/>
      <c r="D64" s="65"/>
      <c r="E64" s="26"/>
      <c r="F64" s="26"/>
      <c r="G64" s="26"/>
      <c r="H64" s="66"/>
      <c r="I64" s="26"/>
      <c r="J64" s="65"/>
      <c r="K64" s="26"/>
      <c r="L64" s="26"/>
      <c r="M64" s="26"/>
      <c r="N64" s="26"/>
      <c r="O64" s="26"/>
      <c r="P64" s="66"/>
      <c r="Q64" s="26"/>
      <c r="R64" s="27"/>
    </row>
    <row r="65">
      <c r="B65" s="24"/>
      <c r="C65" s="26"/>
      <c r="D65" s="65"/>
      <c r="E65" s="26"/>
      <c r="F65" s="26"/>
      <c r="G65" s="26"/>
      <c r="H65" s="66"/>
      <c r="I65" s="26"/>
      <c r="J65" s="65"/>
      <c r="K65" s="26"/>
      <c r="L65" s="26"/>
      <c r="M65" s="26"/>
      <c r="N65" s="26"/>
      <c r="O65" s="26"/>
      <c r="P65" s="66"/>
      <c r="Q65" s="26"/>
      <c r="R65" s="27"/>
    </row>
    <row r="66">
      <c r="B66" s="24"/>
      <c r="C66" s="26"/>
      <c r="D66" s="65"/>
      <c r="E66" s="26"/>
      <c r="F66" s="26"/>
      <c r="G66" s="26"/>
      <c r="H66" s="66"/>
      <c r="I66" s="26"/>
      <c r="J66" s="65"/>
      <c r="K66" s="26"/>
      <c r="L66" s="26"/>
      <c r="M66" s="26"/>
      <c r="N66" s="26"/>
      <c r="O66" s="26"/>
      <c r="P66" s="66"/>
      <c r="Q66" s="26"/>
      <c r="R66" s="27"/>
    </row>
    <row r="67">
      <c r="B67" s="24"/>
      <c r="C67" s="26"/>
      <c r="D67" s="65"/>
      <c r="E67" s="26"/>
      <c r="F67" s="26"/>
      <c r="G67" s="26"/>
      <c r="H67" s="66"/>
      <c r="I67" s="26"/>
      <c r="J67" s="65"/>
      <c r="K67" s="26"/>
      <c r="L67" s="26"/>
      <c r="M67" s="26"/>
      <c r="N67" s="26"/>
      <c r="O67" s="26"/>
      <c r="P67" s="66"/>
      <c r="Q67" s="26"/>
      <c r="R67" s="27"/>
    </row>
    <row r="68">
      <c r="B68" s="24"/>
      <c r="C68" s="26"/>
      <c r="D68" s="65"/>
      <c r="E68" s="26"/>
      <c r="F68" s="26"/>
      <c r="G68" s="26"/>
      <c r="H68" s="66"/>
      <c r="I68" s="26"/>
      <c r="J68" s="65"/>
      <c r="K68" s="26"/>
      <c r="L68" s="26"/>
      <c r="M68" s="26"/>
      <c r="N68" s="26"/>
      <c r="O68" s="26"/>
      <c r="P68" s="66"/>
      <c r="Q68" s="26"/>
      <c r="R68" s="27"/>
    </row>
    <row r="69">
      <c r="B69" s="24"/>
      <c r="C69" s="26"/>
      <c r="D69" s="65"/>
      <c r="E69" s="26"/>
      <c r="F69" s="26"/>
      <c r="G69" s="26"/>
      <c r="H69" s="66"/>
      <c r="I69" s="26"/>
      <c r="J69" s="65"/>
      <c r="K69" s="26"/>
      <c r="L69" s="26"/>
      <c r="M69" s="26"/>
      <c r="N69" s="26"/>
      <c r="O69" s="26"/>
      <c r="P69" s="66"/>
      <c r="Q69" s="26"/>
      <c r="R69" s="27"/>
    </row>
    <row r="70" s="1" customFormat="1">
      <c r="B70" s="42"/>
      <c r="C70" s="43"/>
      <c r="D70" s="67" t="s">
        <v>58</v>
      </c>
      <c r="E70" s="68"/>
      <c r="F70" s="68"/>
      <c r="G70" s="69" t="s">
        <v>59</v>
      </c>
      <c r="H70" s="70"/>
      <c r="I70" s="43"/>
      <c r="J70" s="67" t="s">
        <v>58</v>
      </c>
      <c r="K70" s="68"/>
      <c r="L70" s="68"/>
      <c r="M70" s="68"/>
      <c r="N70" s="69" t="s">
        <v>59</v>
      </c>
      <c r="O70" s="68"/>
      <c r="P70" s="70"/>
      <c r="Q70" s="43"/>
      <c r="R70" s="44"/>
    </row>
    <row r="71" s="1" customFormat="1" ht="14.4" customHeight="1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3"/>
    </row>
    <row r="75" s="1" customFormat="1" ht="6.96" customHeight="1">
      <c r="B75" s="150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2"/>
    </row>
    <row r="76" s="1" customFormat="1" ht="36.96" customHeight="1">
      <c r="B76" s="42"/>
      <c r="C76" s="25" t="s">
        <v>109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4"/>
      <c r="T76" s="153"/>
      <c r="U76" s="153"/>
    </row>
    <row r="77" s="1" customFormat="1" ht="6.96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T77" s="153"/>
      <c r="U77" s="153"/>
    </row>
    <row r="78" s="1" customFormat="1" ht="36.96" customHeight="1">
      <c r="B78" s="42"/>
      <c r="C78" s="81" t="s">
        <v>17</v>
      </c>
      <c r="D78" s="43"/>
      <c r="E78" s="43"/>
      <c r="F78" s="83">
        <f>F6</f>
        <v>0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4"/>
      <c r="T78" s="153"/>
      <c r="U78" s="153"/>
    </row>
    <row r="79" s="1" customFormat="1" ht="6.96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4"/>
      <c r="T79" s="153"/>
      <c r="U79" s="153"/>
    </row>
    <row r="80" s="1" customFormat="1" ht="18" customHeight="1">
      <c r="B80" s="42"/>
      <c r="C80" s="35" t="s">
        <v>24</v>
      </c>
      <c r="D80" s="43"/>
      <c r="E80" s="43"/>
      <c r="F80" s="31">
        <f>F8</f>
        <v>0</v>
      </c>
      <c r="G80" s="43"/>
      <c r="H80" s="43"/>
      <c r="I80" s="43"/>
      <c r="J80" s="43"/>
      <c r="K80" s="35" t="s">
        <v>26</v>
      </c>
      <c r="L80" s="43"/>
      <c r="M80" s="86">
        <f>IF(O8="","",O8)</f>
        <v>0</v>
      </c>
      <c r="N80" s="43"/>
      <c r="O80" s="43"/>
      <c r="P80" s="43"/>
      <c r="Q80" s="43"/>
      <c r="R80" s="44"/>
      <c r="T80" s="153"/>
      <c r="U80" s="153"/>
    </row>
    <row r="81" s="1" customFormat="1" ht="6.96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T81" s="153"/>
      <c r="U81" s="153"/>
    </row>
    <row r="82" s="1" customFormat="1">
      <c r="B82" s="42"/>
      <c r="C82" s="35" t="s">
        <v>30</v>
      </c>
      <c r="D82" s="43"/>
      <c r="E82" s="43"/>
      <c r="F82" s="31">
        <f>E11</f>
        <v>0</v>
      </c>
      <c r="G82" s="43"/>
      <c r="H82" s="43"/>
      <c r="I82" s="43"/>
      <c r="J82" s="43"/>
      <c r="K82" s="35" t="s">
        <v>37</v>
      </c>
      <c r="L82" s="43"/>
      <c r="M82" s="31">
        <f>E17</f>
        <v>0</v>
      </c>
      <c r="N82" s="43"/>
      <c r="O82" s="43"/>
      <c r="P82" s="43"/>
      <c r="Q82" s="43"/>
      <c r="R82" s="44"/>
      <c r="T82" s="153"/>
      <c r="U82" s="153"/>
    </row>
    <row r="83" s="1" customFormat="1" ht="14.4" customHeight="1">
      <c r="B83" s="42"/>
      <c r="C83" s="35" t="s">
        <v>35</v>
      </c>
      <c r="D83" s="43"/>
      <c r="E83" s="43"/>
      <c r="F83" s="31">
        <f>IF(E14="","",E14)</f>
        <v>0</v>
      </c>
      <c r="G83" s="43"/>
      <c r="H83" s="43"/>
      <c r="I83" s="43"/>
      <c r="J83" s="43"/>
      <c r="K83" s="35" t="s">
        <v>40</v>
      </c>
      <c r="L83" s="43"/>
      <c r="M83" s="31">
        <f>E20</f>
        <v>0</v>
      </c>
      <c r="N83" s="43"/>
      <c r="O83" s="43"/>
      <c r="P83" s="43"/>
      <c r="Q83" s="43"/>
      <c r="R83" s="44"/>
      <c r="T83" s="153"/>
      <c r="U83" s="153"/>
    </row>
    <row r="84" s="1" customFormat="1" ht="10.32" customHeight="1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4"/>
      <c r="T84" s="153"/>
      <c r="U84" s="153"/>
    </row>
    <row r="85" s="1" customFormat="1" ht="29.28" customHeight="1">
      <c r="B85" s="42"/>
      <c r="C85" s="154" t="s">
        <v>110</v>
      </c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54" t="s">
        <v>111</v>
      </c>
      <c r="O85" s="43"/>
      <c r="P85" s="43"/>
      <c r="Q85" s="43"/>
      <c r="R85" s="44"/>
      <c r="T85" s="153"/>
      <c r="U85" s="153"/>
    </row>
    <row r="86" s="1" customFormat="1" ht="10.32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4"/>
      <c r="T86" s="153"/>
      <c r="U86" s="153"/>
    </row>
    <row r="87" s="1" customFormat="1" ht="29.28" customHeight="1">
      <c r="B87" s="42"/>
      <c r="C87" s="155" t="s">
        <v>112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106">
        <f>N133</f>
        <v>0</v>
      </c>
      <c r="O87" s="43"/>
      <c r="P87" s="43"/>
      <c r="Q87" s="43"/>
      <c r="R87" s="44"/>
      <c r="T87" s="153"/>
      <c r="U87" s="153"/>
      <c r="AU87" s="20" t="s">
        <v>113</v>
      </c>
    </row>
    <row r="88" s="6" customFormat="1" ht="24.96" customHeight="1">
      <c r="B88" s="156"/>
      <c r="C88" s="157"/>
      <c r="D88" s="158" t="s">
        <v>114</v>
      </c>
      <c r="E88" s="157"/>
      <c r="F88" s="157"/>
      <c r="G88" s="157"/>
      <c r="H88" s="157"/>
      <c r="I88" s="157"/>
      <c r="J88" s="157"/>
      <c r="K88" s="157"/>
      <c r="L88" s="157"/>
      <c r="M88" s="157"/>
      <c r="N88" s="159">
        <f>N134</f>
        <v>0</v>
      </c>
      <c r="O88" s="157"/>
      <c r="P88" s="157"/>
      <c r="Q88" s="157"/>
      <c r="R88" s="160"/>
      <c r="T88" s="161"/>
      <c r="U88" s="161"/>
    </row>
    <row r="89" s="7" customFormat="1" ht="19.92" customHeight="1">
      <c r="B89" s="162"/>
      <c r="C89" s="163"/>
      <c r="D89" s="123" t="s">
        <v>115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25">
        <f>N135</f>
        <v>0</v>
      </c>
      <c r="O89" s="163"/>
      <c r="P89" s="163"/>
      <c r="Q89" s="163"/>
      <c r="R89" s="164"/>
      <c r="T89" s="165"/>
      <c r="U89" s="165"/>
    </row>
    <row r="90" s="7" customFormat="1" ht="19.92" customHeight="1">
      <c r="B90" s="162"/>
      <c r="C90" s="163"/>
      <c r="D90" s="123" t="s">
        <v>116</v>
      </c>
      <c r="E90" s="163"/>
      <c r="F90" s="163"/>
      <c r="G90" s="163"/>
      <c r="H90" s="163"/>
      <c r="I90" s="163"/>
      <c r="J90" s="163"/>
      <c r="K90" s="163"/>
      <c r="L90" s="163"/>
      <c r="M90" s="163"/>
      <c r="N90" s="125">
        <f>N142</f>
        <v>0</v>
      </c>
      <c r="O90" s="163"/>
      <c r="P90" s="163"/>
      <c r="Q90" s="163"/>
      <c r="R90" s="164"/>
      <c r="T90" s="165"/>
      <c r="U90" s="165"/>
    </row>
    <row r="91" s="7" customFormat="1" ht="19.92" customHeight="1">
      <c r="B91" s="162"/>
      <c r="C91" s="163"/>
      <c r="D91" s="123" t="s">
        <v>117</v>
      </c>
      <c r="E91" s="163"/>
      <c r="F91" s="163"/>
      <c r="G91" s="163"/>
      <c r="H91" s="163"/>
      <c r="I91" s="163"/>
      <c r="J91" s="163"/>
      <c r="K91" s="163"/>
      <c r="L91" s="163"/>
      <c r="M91" s="163"/>
      <c r="N91" s="125">
        <f>N161</f>
        <v>0</v>
      </c>
      <c r="O91" s="163"/>
      <c r="P91" s="163"/>
      <c r="Q91" s="163"/>
      <c r="R91" s="164"/>
      <c r="T91" s="165"/>
      <c r="U91" s="165"/>
    </row>
    <row r="92" s="7" customFormat="1" ht="19.92" customHeight="1">
      <c r="B92" s="162"/>
      <c r="C92" s="163"/>
      <c r="D92" s="123" t="s">
        <v>118</v>
      </c>
      <c r="E92" s="163"/>
      <c r="F92" s="163"/>
      <c r="G92" s="163"/>
      <c r="H92" s="163"/>
      <c r="I92" s="163"/>
      <c r="J92" s="163"/>
      <c r="K92" s="163"/>
      <c r="L92" s="163"/>
      <c r="M92" s="163"/>
      <c r="N92" s="125">
        <f>N197</f>
        <v>0</v>
      </c>
      <c r="O92" s="163"/>
      <c r="P92" s="163"/>
      <c r="Q92" s="163"/>
      <c r="R92" s="164"/>
      <c r="T92" s="165"/>
      <c r="U92" s="165"/>
    </row>
    <row r="93" s="7" customFormat="1" ht="14.88" customHeight="1">
      <c r="B93" s="162"/>
      <c r="C93" s="163"/>
      <c r="D93" s="123" t="s">
        <v>119</v>
      </c>
      <c r="E93" s="163"/>
      <c r="F93" s="163"/>
      <c r="G93" s="163"/>
      <c r="H93" s="163"/>
      <c r="I93" s="163"/>
      <c r="J93" s="163"/>
      <c r="K93" s="163"/>
      <c r="L93" s="163"/>
      <c r="M93" s="163"/>
      <c r="N93" s="125">
        <f>N268</f>
        <v>0</v>
      </c>
      <c r="O93" s="163"/>
      <c r="P93" s="163"/>
      <c r="Q93" s="163"/>
      <c r="R93" s="164"/>
      <c r="T93" s="165"/>
      <c r="U93" s="165"/>
    </row>
    <row r="94" s="7" customFormat="1" ht="21.84" customHeight="1">
      <c r="B94" s="162"/>
      <c r="C94" s="163"/>
      <c r="D94" s="123" t="s">
        <v>120</v>
      </c>
      <c r="E94" s="163"/>
      <c r="F94" s="163"/>
      <c r="G94" s="163"/>
      <c r="H94" s="163"/>
      <c r="I94" s="163"/>
      <c r="J94" s="163"/>
      <c r="K94" s="163"/>
      <c r="L94" s="163"/>
      <c r="M94" s="163"/>
      <c r="N94" s="125">
        <f>N281</f>
        <v>0</v>
      </c>
      <c r="O94" s="163"/>
      <c r="P94" s="163"/>
      <c r="Q94" s="163"/>
      <c r="R94" s="164"/>
      <c r="T94" s="165"/>
      <c r="U94" s="165"/>
    </row>
    <row r="95" s="6" customFormat="1" ht="24.96" customHeight="1">
      <c r="B95" s="156"/>
      <c r="C95" s="157"/>
      <c r="D95" s="158" t="s">
        <v>121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9">
        <f>N283</f>
        <v>0</v>
      </c>
      <c r="O95" s="157"/>
      <c r="P95" s="157"/>
      <c r="Q95" s="157"/>
      <c r="R95" s="160"/>
      <c r="T95" s="161"/>
      <c r="U95" s="161"/>
    </row>
    <row r="96" s="7" customFormat="1" ht="19.92" customHeight="1">
      <c r="B96" s="162"/>
      <c r="C96" s="163"/>
      <c r="D96" s="123" t="s">
        <v>122</v>
      </c>
      <c r="E96" s="163"/>
      <c r="F96" s="163"/>
      <c r="G96" s="163"/>
      <c r="H96" s="163"/>
      <c r="I96" s="163"/>
      <c r="J96" s="163"/>
      <c r="K96" s="163"/>
      <c r="L96" s="163"/>
      <c r="M96" s="163"/>
      <c r="N96" s="125">
        <f>N284</f>
        <v>0</v>
      </c>
      <c r="O96" s="163"/>
      <c r="P96" s="163"/>
      <c r="Q96" s="163"/>
      <c r="R96" s="164"/>
      <c r="T96" s="165"/>
      <c r="U96" s="165"/>
    </row>
    <row r="97" s="7" customFormat="1" ht="19.92" customHeight="1">
      <c r="B97" s="162"/>
      <c r="C97" s="163"/>
      <c r="D97" s="123" t="s">
        <v>123</v>
      </c>
      <c r="E97" s="163"/>
      <c r="F97" s="163"/>
      <c r="G97" s="163"/>
      <c r="H97" s="163"/>
      <c r="I97" s="163"/>
      <c r="J97" s="163"/>
      <c r="K97" s="163"/>
      <c r="L97" s="163"/>
      <c r="M97" s="163"/>
      <c r="N97" s="125">
        <f>N389</f>
        <v>0</v>
      </c>
      <c r="O97" s="163"/>
      <c r="P97" s="163"/>
      <c r="Q97" s="163"/>
      <c r="R97" s="164"/>
      <c r="T97" s="165"/>
      <c r="U97" s="165"/>
    </row>
    <row r="98" s="7" customFormat="1" ht="19.92" customHeight="1">
      <c r="B98" s="162"/>
      <c r="C98" s="163"/>
      <c r="D98" s="123" t="s">
        <v>124</v>
      </c>
      <c r="E98" s="163"/>
      <c r="F98" s="163"/>
      <c r="G98" s="163"/>
      <c r="H98" s="163"/>
      <c r="I98" s="163"/>
      <c r="J98" s="163"/>
      <c r="K98" s="163"/>
      <c r="L98" s="163"/>
      <c r="M98" s="163"/>
      <c r="N98" s="125">
        <f>N412</f>
        <v>0</v>
      </c>
      <c r="O98" s="163"/>
      <c r="P98" s="163"/>
      <c r="Q98" s="163"/>
      <c r="R98" s="164"/>
      <c r="T98" s="165"/>
      <c r="U98" s="165"/>
    </row>
    <row r="99" s="7" customFormat="1" ht="19.92" customHeight="1">
      <c r="B99" s="162"/>
      <c r="C99" s="163"/>
      <c r="D99" s="123" t="s">
        <v>125</v>
      </c>
      <c r="E99" s="163"/>
      <c r="F99" s="163"/>
      <c r="G99" s="163"/>
      <c r="H99" s="163"/>
      <c r="I99" s="163"/>
      <c r="J99" s="163"/>
      <c r="K99" s="163"/>
      <c r="L99" s="163"/>
      <c r="M99" s="163"/>
      <c r="N99" s="125">
        <f>N451</f>
        <v>0</v>
      </c>
      <c r="O99" s="163"/>
      <c r="P99" s="163"/>
      <c r="Q99" s="163"/>
      <c r="R99" s="164"/>
      <c r="T99" s="165"/>
      <c r="U99" s="165"/>
    </row>
    <row r="100" s="7" customFormat="1" ht="19.92" customHeight="1">
      <c r="B100" s="162"/>
      <c r="C100" s="163"/>
      <c r="D100" s="123" t="s">
        <v>126</v>
      </c>
      <c r="E100" s="163"/>
      <c r="F100" s="163"/>
      <c r="G100" s="163"/>
      <c r="H100" s="163"/>
      <c r="I100" s="163"/>
      <c r="J100" s="163"/>
      <c r="K100" s="163"/>
      <c r="L100" s="163"/>
      <c r="M100" s="163"/>
      <c r="N100" s="125">
        <f>N457</f>
        <v>0</v>
      </c>
      <c r="O100" s="163"/>
      <c r="P100" s="163"/>
      <c r="Q100" s="163"/>
      <c r="R100" s="164"/>
      <c r="T100" s="165"/>
      <c r="U100" s="165"/>
    </row>
    <row r="101" s="7" customFormat="1" ht="19.92" customHeight="1">
      <c r="B101" s="162"/>
      <c r="C101" s="163"/>
      <c r="D101" s="123" t="s">
        <v>127</v>
      </c>
      <c r="E101" s="163"/>
      <c r="F101" s="163"/>
      <c r="G101" s="163"/>
      <c r="H101" s="163"/>
      <c r="I101" s="163"/>
      <c r="J101" s="163"/>
      <c r="K101" s="163"/>
      <c r="L101" s="163"/>
      <c r="M101" s="163"/>
      <c r="N101" s="125">
        <f>N472</f>
        <v>0</v>
      </c>
      <c r="O101" s="163"/>
      <c r="P101" s="163"/>
      <c r="Q101" s="163"/>
      <c r="R101" s="164"/>
      <c r="T101" s="165"/>
      <c r="U101" s="165"/>
    </row>
    <row r="102" s="7" customFormat="1" ht="19.92" customHeight="1">
      <c r="B102" s="162"/>
      <c r="C102" s="163"/>
      <c r="D102" s="123" t="s">
        <v>128</v>
      </c>
      <c r="E102" s="163"/>
      <c r="F102" s="163"/>
      <c r="G102" s="163"/>
      <c r="H102" s="163"/>
      <c r="I102" s="163"/>
      <c r="J102" s="163"/>
      <c r="K102" s="163"/>
      <c r="L102" s="163"/>
      <c r="M102" s="163"/>
      <c r="N102" s="125">
        <f>N476</f>
        <v>0</v>
      </c>
      <c r="O102" s="163"/>
      <c r="P102" s="163"/>
      <c r="Q102" s="163"/>
      <c r="R102" s="164"/>
      <c r="T102" s="165"/>
      <c r="U102" s="165"/>
    </row>
    <row r="103" s="7" customFormat="1" ht="19.92" customHeight="1">
      <c r="B103" s="162"/>
      <c r="C103" s="163"/>
      <c r="D103" s="123" t="s">
        <v>129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25">
        <f>N509</f>
        <v>0</v>
      </c>
      <c r="O103" s="163"/>
      <c r="P103" s="163"/>
      <c r="Q103" s="163"/>
      <c r="R103" s="164"/>
      <c r="T103" s="165"/>
      <c r="U103" s="165"/>
    </row>
    <row r="104" s="7" customFormat="1" ht="19.92" customHeight="1">
      <c r="B104" s="162"/>
      <c r="C104" s="163"/>
      <c r="D104" s="123" t="s">
        <v>130</v>
      </c>
      <c r="E104" s="163"/>
      <c r="F104" s="163"/>
      <c r="G104" s="163"/>
      <c r="H104" s="163"/>
      <c r="I104" s="163"/>
      <c r="J104" s="163"/>
      <c r="K104" s="163"/>
      <c r="L104" s="163"/>
      <c r="M104" s="163"/>
      <c r="N104" s="125">
        <f>N537</f>
        <v>0</v>
      </c>
      <c r="O104" s="163"/>
      <c r="P104" s="163"/>
      <c r="Q104" s="163"/>
      <c r="R104" s="164"/>
      <c r="T104" s="165"/>
      <c r="U104" s="165"/>
    </row>
    <row r="105" s="6" customFormat="1" ht="24.96" customHeight="1">
      <c r="B105" s="156"/>
      <c r="C105" s="157"/>
      <c r="D105" s="158" t="s">
        <v>131</v>
      </c>
      <c r="E105" s="157"/>
      <c r="F105" s="157"/>
      <c r="G105" s="157"/>
      <c r="H105" s="157"/>
      <c r="I105" s="157"/>
      <c r="J105" s="157"/>
      <c r="K105" s="157"/>
      <c r="L105" s="157"/>
      <c r="M105" s="157"/>
      <c r="N105" s="159">
        <f>N550</f>
        <v>0</v>
      </c>
      <c r="O105" s="157"/>
      <c r="P105" s="157"/>
      <c r="Q105" s="157"/>
      <c r="R105" s="160"/>
      <c r="T105" s="161"/>
      <c r="U105" s="161"/>
    </row>
    <row r="106" s="7" customFormat="1" ht="19.92" customHeight="1">
      <c r="B106" s="162"/>
      <c r="C106" s="163"/>
      <c r="D106" s="123" t="s">
        <v>132</v>
      </c>
      <c r="E106" s="163"/>
      <c r="F106" s="163"/>
      <c r="G106" s="163"/>
      <c r="H106" s="163"/>
      <c r="I106" s="163"/>
      <c r="J106" s="163"/>
      <c r="K106" s="163"/>
      <c r="L106" s="163"/>
      <c r="M106" s="163"/>
      <c r="N106" s="125">
        <f>N551</f>
        <v>0</v>
      </c>
      <c r="O106" s="163"/>
      <c r="P106" s="163"/>
      <c r="Q106" s="163"/>
      <c r="R106" s="164"/>
      <c r="T106" s="165"/>
      <c r="U106" s="165"/>
    </row>
    <row r="107" s="7" customFormat="1" ht="19.92" customHeight="1">
      <c r="B107" s="162"/>
      <c r="C107" s="163"/>
      <c r="D107" s="123" t="s">
        <v>133</v>
      </c>
      <c r="E107" s="163"/>
      <c r="F107" s="163"/>
      <c r="G107" s="163"/>
      <c r="H107" s="163"/>
      <c r="I107" s="163"/>
      <c r="J107" s="163"/>
      <c r="K107" s="163"/>
      <c r="L107" s="163"/>
      <c r="M107" s="163"/>
      <c r="N107" s="125">
        <f>N561</f>
        <v>0</v>
      </c>
      <c r="O107" s="163"/>
      <c r="P107" s="163"/>
      <c r="Q107" s="163"/>
      <c r="R107" s="164"/>
      <c r="T107" s="165"/>
      <c r="U107" s="165"/>
    </row>
    <row r="108" s="1" customFormat="1" ht="21.84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  <c r="T108" s="153"/>
      <c r="U108" s="153"/>
    </row>
    <row r="109" s="1" customFormat="1" ht="29.28" customHeight="1">
      <c r="B109" s="42"/>
      <c r="C109" s="155" t="s">
        <v>134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166">
        <f>ROUND(N110+N111+N112+N113+N114+N115,2)</f>
        <v>0</v>
      </c>
      <c r="O109" s="43"/>
      <c r="P109" s="43"/>
      <c r="Q109" s="43"/>
      <c r="R109" s="44"/>
      <c r="T109" s="167"/>
      <c r="U109" s="168" t="s">
        <v>46</v>
      </c>
    </row>
    <row r="110" s="1" customFormat="1" ht="18" customHeight="1">
      <c r="B110" s="42"/>
      <c r="C110" s="43"/>
      <c r="D110" s="133" t="s">
        <v>135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124">
        <f>ROUND(N87*T110,2)</f>
        <v>0</v>
      </c>
      <c r="O110" s="43"/>
      <c r="P110" s="43"/>
      <c r="Q110" s="43"/>
      <c r="R110" s="44"/>
      <c r="S110" s="169"/>
      <c r="T110" s="93"/>
      <c r="U110" s="170" t="s">
        <v>47</v>
      </c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2" t="s">
        <v>136</v>
      </c>
      <c r="AZ110" s="171"/>
      <c r="BA110" s="171"/>
      <c r="BB110" s="171"/>
      <c r="BC110" s="171"/>
      <c r="BD110" s="171"/>
      <c r="BE110" s="173">
        <f>IF(U110="základní",N110,0)</f>
        <v>0</v>
      </c>
      <c r="BF110" s="173">
        <f>IF(U110="snížená",N110,0)</f>
        <v>0</v>
      </c>
      <c r="BG110" s="173">
        <f>IF(U110="zákl. přenesená",N110,0)</f>
        <v>0</v>
      </c>
      <c r="BH110" s="173">
        <f>IF(U110="sníž. přenesená",N110,0)</f>
        <v>0</v>
      </c>
      <c r="BI110" s="173">
        <f>IF(U110="nulová",N110,0)</f>
        <v>0</v>
      </c>
      <c r="BJ110" s="172" t="s">
        <v>23</v>
      </c>
      <c r="BK110" s="171"/>
      <c r="BL110" s="171"/>
      <c r="BM110" s="171"/>
    </row>
    <row r="111" s="1" customFormat="1" ht="18" customHeight="1">
      <c r="B111" s="42"/>
      <c r="C111" s="43"/>
      <c r="D111" s="133" t="s">
        <v>137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124">
        <f>ROUND(N87*T111,2)</f>
        <v>0</v>
      </c>
      <c r="O111" s="43"/>
      <c r="P111" s="43"/>
      <c r="Q111" s="43"/>
      <c r="R111" s="44"/>
      <c r="S111" s="169"/>
      <c r="T111" s="93"/>
      <c r="U111" s="170" t="s">
        <v>47</v>
      </c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2" t="s">
        <v>136</v>
      </c>
      <c r="AZ111" s="171"/>
      <c r="BA111" s="171"/>
      <c r="BB111" s="171"/>
      <c r="BC111" s="171"/>
      <c r="BD111" s="171"/>
      <c r="BE111" s="173">
        <f>IF(U111="základní",N111,0)</f>
        <v>0</v>
      </c>
      <c r="BF111" s="173">
        <f>IF(U111="snížená",N111,0)</f>
        <v>0</v>
      </c>
      <c r="BG111" s="173">
        <f>IF(U111="zákl. přenesená",N111,0)</f>
        <v>0</v>
      </c>
      <c r="BH111" s="173">
        <f>IF(U111="sníž. přenesená",N111,0)</f>
        <v>0</v>
      </c>
      <c r="BI111" s="173">
        <f>IF(U111="nulová",N111,0)</f>
        <v>0</v>
      </c>
      <c r="BJ111" s="172" t="s">
        <v>23</v>
      </c>
      <c r="BK111" s="171"/>
      <c r="BL111" s="171"/>
      <c r="BM111" s="171"/>
    </row>
    <row r="112" s="1" customFormat="1" ht="18" customHeight="1">
      <c r="B112" s="42"/>
      <c r="C112" s="43"/>
      <c r="D112" s="133" t="s">
        <v>138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124">
        <f>ROUND(N87*T112,2)</f>
        <v>0</v>
      </c>
      <c r="O112" s="43"/>
      <c r="P112" s="43"/>
      <c r="Q112" s="43"/>
      <c r="R112" s="44"/>
      <c r="S112" s="169"/>
      <c r="T112" s="93"/>
      <c r="U112" s="170" t="s">
        <v>47</v>
      </c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2" t="s">
        <v>136</v>
      </c>
      <c r="AZ112" s="171"/>
      <c r="BA112" s="171"/>
      <c r="BB112" s="171"/>
      <c r="BC112" s="171"/>
      <c r="BD112" s="171"/>
      <c r="BE112" s="173">
        <f>IF(U112="základní",N112,0)</f>
        <v>0</v>
      </c>
      <c r="BF112" s="173">
        <f>IF(U112="snížená",N112,0)</f>
        <v>0</v>
      </c>
      <c r="BG112" s="173">
        <f>IF(U112="zákl. přenesená",N112,0)</f>
        <v>0</v>
      </c>
      <c r="BH112" s="173">
        <f>IF(U112="sníž. přenesená",N112,0)</f>
        <v>0</v>
      </c>
      <c r="BI112" s="173">
        <f>IF(U112="nulová",N112,0)</f>
        <v>0</v>
      </c>
      <c r="BJ112" s="172" t="s">
        <v>23</v>
      </c>
      <c r="BK112" s="171"/>
      <c r="BL112" s="171"/>
      <c r="BM112" s="171"/>
    </row>
    <row r="113" s="1" customFormat="1" ht="18" customHeight="1">
      <c r="B113" s="42"/>
      <c r="C113" s="43"/>
      <c r="D113" s="133" t="s">
        <v>139</v>
      </c>
      <c r="E113" s="43"/>
      <c r="F113" s="43"/>
      <c r="G113" s="43"/>
      <c r="H113" s="43"/>
      <c r="I113" s="43"/>
      <c r="J113" s="43"/>
      <c r="K113" s="43"/>
      <c r="L113" s="43"/>
      <c r="M113" s="43"/>
      <c r="N113" s="124">
        <f>ROUND(N87*T113,2)</f>
        <v>0</v>
      </c>
      <c r="O113" s="43"/>
      <c r="P113" s="43"/>
      <c r="Q113" s="43"/>
      <c r="R113" s="44"/>
      <c r="S113" s="169"/>
      <c r="T113" s="93"/>
      <c r="U113" s="170" t="s">
        <v>47</v>
      </c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2" t="s">
        <v>136</v>
      </c>
      <c r="AZ113" s="171"/>
      <c r="BA113" s="171"/>
      <c r="BB113" s="171"/>
      <c r="BC113" s="171"/>
      <c r="BD113" s="171"/>
      <c r="BE113" s="173">
        <f>IF(U113="základní",N113,0)</f>
        <v>0</v>
      </c>
      <c r="BF113" s="173">
        <f>IF(U113="snížená",N113,0)</f>
        <v>0</v>
      </c>
      <c r="BG113" s="173">
        <f>IF(U113="zákl. přenesená",N113,0)</f>
        <v>0</v>
      </c>
      <c r="BH113" s="173">
        <f>IF(U113="sníž. přenesená",N113,0)</f>
        <v>0</v>
      </c>
      <c r="BI113" s="173">
        <f>IF(U113="nulová",N113,0)</f>
        <v>0</v>
      </c>
      <c r="BJ113" s="172" t="s">
        <v>23</v>
      </c>
      <c r="BK113" s="171"/>
      <c r="BL113" s="171"/>
      <c r="BM113" s="171"/>
    </row>
    <row r="114" s="1" customFormat="1" ht="18" customHeight="1">
      <c r="B114" s="42"/>
      <c r="C114" s="43"/>
      <c r="D114" s="133" t="s">
        <v>140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124">
        <f>ROUND(N87*T114,2)</f>
        <v>0</v>
      </c>
      <c r="O114" s="43"/>
      <c r="P114" s="43"/>
      <c r="Q114" s="43"/>
      <c r="R114" s="44"/>
      <c r="S114" s="169"/>
      <c r="T114" s="93"/>
      <c r="U114" s="170" t="s">
        <v>47</v>
      </c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2" t="s">
        <v>136</v>
      </c>
      <c r="AZ114" s="171"/>
      <c r="BA114" s="171"/>
      <c r="BB114" s="171"/>
      <c r="BC114" s="171"/>
      <c r="BD114" s="171"/>
      <c r="BE114" s="173">
        <f>IF(U114="základní",N114,0)</f>
        <v>0</v>
      </c>
      <c r="BF114" s="173">
        <f>IF(U114="snížená",N114,0)</f>
        <v>0</v>
      </c>
      <c r="BG114" s="173">
        <f>IF(U114="zákl. přenesená",N114,0)</f>
        <v>0</v>
      </c>
      <c r="BH114" s="173">
        <f>IF(U114="sníž. přenesená",N114,0)</f>
        <v>0</v>
      </c>
      <c r="BI114" s="173">
        <f>IF(U114="nulová",N114,0)</f>
        <v>0</v>
      </c>
      <c r="BJ114" s="172" t="s">
        <v>23</v>
      </c>
      <c r="BK114" s="171"/>
      <c r="BL114" s="171"/>
      <c r="BM114" s="171"/>
    </row>
    <row r="115" s="1" customFormat="1" ht="18" customHeight="1">
      <c r="B115" s="42"/>
      <c r="C115" s="43"/>
      <c r="D115" s="123" t="s">
        <v>141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124">
        <f>ROUND(N87*T115,2)</f>
        <v>0</v>
      </c>
      <c r="O115" s="43"/>
      <c r="P115" s="43"/>
      <c r="Q115" s="43"/>
      <c r="R115" s="44"/>
      <c r="S115" s="169"/>
      <c r="T115" s="174"/>
      <c r="U115" s="175" t="s">
        <v>47</v>
      </c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2" t="s">
        <v>142</v>
      </c>
      <c r="AZ115" s="171"/>
      <c r="BA115" s="171"/>
      <c r="BB115" s="171"/>
      <c r="BC115" s="171"/>
      <c r="BD115" s="171"/>
      <c r="BE115" s="173">
        <f>IF(U115="základní",N115,0)</f>
        <v>0</v>
      </c>
      <c r="BF115" s="173">
        <f>IF(U115="snížená",N115,0)</f>
        <v>0</v>
      </c>
      <c r="BG115" s="173">
        <f>IF(U115="zákl. přenesená",N115,0)</f>
        <v>0</v>
      </c>
      <c r="BH115" s="173">
        <f>IF(U115="sníž. přenesená",N115,0)</f>
        <v>0</v>
      </c>
      <c r="BI115" s="173">
        <f>IF(U115="nulová",N115,0)</f>
        <v>0</v>
      </c>
      <c r="BJ115" s="172" t="s">
        <v>23</v>
      </c>
      <c r="BK115" s="171"/>
      <c r="BL115" s="171"/>
      <c r="BM115" s="171"/>
    </row>
    <row r="116" s="1" customForma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  <c r="T116" s="153"/>
      <c r="U116" s="153"/>
    </row>
    <row r="117" s="1" customFormat="1" ht="29.28" customHeight="1">
      <c r="B117" s="42"/>
      <c r="C117" s="137" t="s">
        <v>104</v>
      </c>
      <c r="D117" s="138"/>
      <c r="E117" s="138"/>
      <c r="F117" s="138"/>
      <c r="G117" s="138"/>
      <c r="H117" s="138"/>
      <c r="I117" s="138"/>
      <c r="J117" s="138"/>
      <c r="K117" s="138"/>
      <c r="L117" s="139">
        <f>ROUND(SUM(N87+N109),2)</f>
        <v>0</v>
      </c>
      <c r="M117" s="138"/>
      <c r="N117" s="138"/>
      <c r="O117" s="138"/>
      <c r="P117" s="138"/>
      <c r="Q117" s="138"/>
      <c r="R117" s="44"/>
      <c r="T117" s="153"/>
      <c r="U117" s="153"/>
    </row>
    <row r="118" s="1" customFormat="1" ht="6.96" customHeight="1">
      <c r="B118" s="71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3"/>
      <c r="T118" s="153"/>
      <c r="U118" s="153"/>
    </row>
    <row r="122" s="1" customFormat="1" ht="6.96" customHeight="1">
      <c r="B122" s="7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6"/>
    </row>
    <row r="123" s="1" customFormat="1" ht="36.96" customHeight="1">
      <c r="B123" s="42"/>
      <c r="C123" s="25" t="s">
        <v>143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4"/>
    </row>
    <row r="124" s="1" customFormat="1" ht="6.96" customHeight="1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4"/>
    </row>
    <row r="125" s="1" customFormat="1" ht="36.96" customHeight="1">
      <c r="B125" s="42"/>
      <c r="C125" s="81" t="s">
        <v>17</v>
      </c>
      <c r="D125" s="43"/>
      <c r="E125" s="43"/>
      <c r="F125" s="83">
        <f>F6</f>
        <v>0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4"/>
    </row>
    <row r="126" s="1" customFormat="1" ht="6.96" customHeight="1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4"/>
    </row>
    <row r="127" s="1" customFormat="1" ht="18" customHeight="1">
      <c r="B127" s="42"/>
      <c r="C127" s="35" t="s">
        <v>24</v>
      </c>
      <c r="D127" s="43"/>
      <c r="E127" s="43"/>
      <c r="F127" s="31">
        <f>F8</f>
        <v>0</v>
      </c>
      <c r="G127" s="43"/>
      <c r="H127" s="43"/>
      <c r="I127" s="43"/>
      <c r="J127" s="43"/>
      <c r="K127" s="35" t="s">
        <v>26</v>
      </c>
      <c r="L127" s="43"/>
      <c r="M127" s="86">
        <f>IF(O8="","",O8)</f>
        <v>0</v>
      </c>
      <c r="N127" s="43"/>
      <c r="O127" s="43"/>
      <c r="P127" s="43"/>
      <c r="Q127" s="43"/>
      <c r="R127" s="44"/>
    </row>
    <row r="128" s="1" customFormat="1" ht="6.96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4"/>
    </row>
    <row r="129" s="1" customFormat="1">
      <c r="B129" s="42"/>
      <c r="C129" s="35" t="s">
        <v>30</v>
      </c>
      <c r="D129" s="43"/>
      <c r="E129" s="43"/>
      <c r="F129" s="31">
        <f>E11</f>
        <v>0</v>
      </c>
      <c r="G129" s="43"/>
      <c r="H129" s="43"/>
      <c r="I129" s="43"/>
      <c r="J129" s="43"/>
      <c r="K129" s="35" t="s">
        <v>37</v>
      </c>
      <c r="L129" s="43"/>
      <c r="M129" s="31">
        <f>E17</f>
        <v>0</v>
      </c>
      <c r="N129" s="43"/>
      <c r="O129" s="43"/>
      <c r="P129" s="43"/>
      <c r="Q129" s="43"/>
      <c r="R129" s="44"/>
    </row>
    <row r="130" s="1" customFormat="1" ht="14.4" customHeight="1">
      <c r="B130" s="42"/>
      <c r="C130" s="35" t="s">
        <v>35</v>
      </c>
      <c r="D130" s="43"/>
      <c r="E130" s="43"/>
      <c r="F130" s="31">
        <f>IF(E14="","",E14)</f>
        <v>0</v>
      </c>
      <c r="G130" s="43"/>
      <c r="H130" s="43"/>
      <c r="I130" s="43"/>
      <c r="J130" s="43"/>
      <c r="K130" s="35" t="s">
        <v>40</v>
      </c>
      <c r="L130" s="43"/>
      <c r="M130" s="31">
        <f>E20</f>
        <v>0</v>
      </c>
      <c r="N130" s="43"/>
      <c r="O130" s="43"/>
      <c r="P130" s="43"/>
      <c r="Q130" s="43"/>
      <c r="R130" s="44"/>
    </row>
    <row r="131" s="1" customFormat="1" ht="10.32" customHeight="1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4"/>
    </row>
    <row r="132" s="8" customFormat="1" ht="29.28" customHeight="1">
      <c r="B132" s="176"/>
      <c r="C132" s="177" t="s">
        <v>144</v>
      </c>
      <c r="D132" s="178" t="s">
        <v>145</v>
      </c>
      <c r="E132" s="178" t="s">
        <v>64</v>
      </c>
      <c r="F132" s="178" t="s">
        <v>146</v>
      </c>
      <c r="G132" s="179"/>
      <c r="H132" s="179"/>
      <c r="I132" s="179"/>
      <c r="J132" s="178" t="s">
        <v>147</v>
      </c>
      <c r="K132" s="178" t="s">
        <v>148</v>
      </c>
      <c r="L132" s="180" t="s">
        <v>149</v>
      </c>
      <c r="M132" s="179"/>
      <c r="N132" s="178" t="s">
        <v>111</v>
      </c>
      <c r="O132" s="179"/>
      <c r="P132" s="179"/>
      <c r="Q132" s="181"/>
      <c r="R132" s="182"/>
      <c r="T132" s="99" t="s">
        <v>150</v>
      </c>
      <c r="U132" s="100" t="s">
        <v>46</v>
      </c>
      <c r="V132" s="100" t="s">
        <v>151</v>
      </c>
      <c r="W132" s="100" t="s">
        <v>152</v>
      </c>
      <c r="X132" s="100" t="s">
        <v>153</v>
      </c>
      <c r="Y132" s="100" t="s">
        <v>154</v>
      </c>
      <c r="Z132" s="100" t="s">
        <v>155</v>
      </c>
      <c r="AA132" s="101" t="s">
        <v>156</v>
      </c>
    </row>
    <row r="133" s="1" customFormat="1" ht="29.28" customHeight="1">
      <c r="B133" s="42"/>
      <c r="C133" s="103" t="s">
        <v>108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183">
        <f>BK133</f>
        <v>0</v>
      </c>
      <c r="O133" s="184"/>
      <c r="P133" s="184"/>
      <c r="Q133" s="184"/>
      <c r="R133" s="44"/>
      <c r="T133" s="102"/>
      <c r="U133" s="63"/>
      <c r="V133" s="63"/>
      <c r="W133" s="185">
        <f>W134+W283+W550+W574</f>
        <v>0</v>
      </c>
      <c r="X133" s="63"/>
      <c r="Y133" s="185">
        <f>Y134+Y283+Y550+Y574</f>
        <v>0</v>
      </c>
      <c r="Z133" s="63"/>
      <c r="AA133" s="186">
        <f>AA134+AA283+AA550+AA574</f>
        <v>0</v>
      </c>
      <c r="AT133" s="20" t="s">
        <v>81</v>
      </c>
      <c r="AU133" s="20" t="s">
        <v>113</v>
      </c>
      <c r="BK133" s="187">
        <f>BK134+BK283+BK550+BK574</f>
        <v>0</v>
      </c>
    </row>
    <row r="134" s="9" customFormat="1" ht="37.44" customHeight="1">
      <c r="B134" s="188"/>
      <c r="C134" s="189"/>
      <c r="D134" s="190" t="s">
        <v>114</v>
      </c>
      <c r="E134" s="190"/>
      <c r="F134" s="190"/>
      <c r="G134" s="190"/>
      <c r="H134" s="190"/>
      <c r="I134" s="190"/>
      <c r="J134" s="190"/>
      <c r="K134" s="190"/>
      <c r="L134" s="190"/>
      <c r="M134" s="190"/>
      <c r="N134" s="191">
        <f>BK134</f>
        <v>0</v>
      </c>
      <c r="O134" s="192"/>
      <c r="P134" s="192"/>
      <c r="Q134" s="192"/>
      <c r="R134" s="193"/>
      <c r="T134" s="194"/>
      <c r="U134" s="189"/>
      <c r="V134" s="189"/>
      <c r="W134" s="195">
        <f>W135+W142+W161+W197</f>
        <v>0</v>
      </c>
      <c r="X134" s="189"/>
      <c r="Y134" s="195">
        <f>Y135+Y142+Y161+Y197</f>
        <v>0</v>
      </c>
      <c r="Z134" s="189"/>
      <c r="AA134" s="196">
        <f>AA135+AA142+AA161+AA197</f>
        <v>0</v>
      </c>
      <c r="AR134" s="197" t="s">
        <v>23</v>
      </c>
      <c r="AT134" s="198" t="s">
        <v>81</v>
      </c>
      <c r="AU134" s="198" t="s">
        <v>82</v>
      </c>
      <c r="AY134" s="197" t="s">
        <v>157</v>
      </c>
      <c r="BK134" s="199">
        <f>BK135+BK142+BK161+BK197</f>
        <v>0</v>
      </c>
    </row>
    <row r="135" s="9" customFormat="1" ht="19.92" customHeight="1">
      <c r="B135" s="188"/>
      <c r="C135" s="189"/>
      <c r="D135" s="200" t="s">
        <v>115</v>
      </c>
      <c r="E135" s="200"/>
      <c r="F135" s="200"/>
      <c r="G135" s="200"/>
      <c r="H135" s="200"/>
      <c r="I135" s="200"/>
      <c r="J135" s="200"/>
      <c r="K135" s="200"/>
      <c r="L135" s="200"/>
      <c r="M135" s="200"/>
      <c r="N135" s="201">
        <f>BK135</f>
        <v>0</v>
      </c>
      <c r="O135" s="202"/>
      <c r="P135" s="202"/>
      <c r="Q135" s="202"/>
      <c r="R135" s="193"/>
      <c r="T135" s="194"/>
      <c r="U135" s="189"/>
      <c r="V135" s="189"/>
      <c r="W135" s="195">
        <f>SUM(W136:W141)</f>
        <v>0</v>
      </c>
      <c r="X135" s="189"/>
      <c r="Y135" s="195">
        <f>SUM(Y136:Y141)</f>
        <v>0</v>
      </c>
      <c r="Z135" s="189"/>
      <c r="AA135" s="196">
        <f>SUM(AA136:AA141)</f>
        <v>0</v>
      </c>
      <c r="AR135" s="197" t="s">
        <v>23</v>
      </c>
      <c r="AT135" s="198" t="s">
        <v>81</v>
      </c>
      <c r="AU135" s="198" t="s">
        <v>23</v>
      </c>
      <c r="AY135" s="197" t="s">
        <v>157</v>
      </c>
      <c r="BK135" s="199">
        <f>SUM(BK136:BK141)</f>
        <v>0</v>
      </c>
    </row>
    <row r="136" s="1" customFormat="1" ht="40.2" customHeight="1">
      <c r="B136" s="42"/>
      <c r="C136" s="203" t="s">
        <v>23</v>
      </c>
      <c r="D136" s="203" t="s">
        <v>158</v>
      </c>
      <c r="E136" s="204" t="s">
        <v>159</v>
      </c>
      <c r="F136" s="205" t="s">
        <v>160</v>
      </c>
      <c r="G136" s="167"/>
      <c r="H136" s="167"/>
      <c r="I136" s="167"/>
      <c r="J136" s="206" t="s">
        <v>161</v>
      </c>
      <c r="K136" s="207">
        <v>18</v>
      </c>
      <c r="L136" s="208">
        <v>0</v>
      </c>
      <c r="M136" s="167"/>
      <c r="N136" s="207">
        <f>ROUND(L136*K136,3)</f>
        <v>0</v>
      </c>
      <c r="O136" s="167"/>
      <c r="P136" s="167"/>
      <c r="Q136" s="167"/>
      <c r="R136" s="44"/>
      <c r="T136" s="209" t="s">
        <v>21</v>
      </c>
      <c r="U136" s="52" t="s">
        <v>47</v>
      </c>
      <c r="V136" s="43"/>
      <c r="W136" s="210">
        <f>V136*K136</f>
        <v>0</v>
      </c>
      <c r="X136" s="210">
        <v>0.048430000000000001</v>
      </c>
      <c r="Y136" s="210">
        <f>X136*K136</f>
        <v>0</v>
      </c>
      <c r="Z136" s="210">
        <v>0</v>
      </c>
      <c r="AA136" s="211">
        <f>Z136*K136</f>
        <v>0</v>
      </c>
      <c r="AR136" s="20" t="s">
        <v>162</v>
      </c>
      <c r="AT136" s="20" t="s">
        <v>158</v>
      </c>
      <c r="AU136" s="20" t="s">
        <v>106</v>
      </c>
      <c r="AY136" s="20" t="s">
        <v>157</v>
      </c>
      <c r="BE136" s="129">
        <f>IF(U136="základní",N136,0)</f>
        <v>0</v>
      </c>
      <c r="BF136" s="129">
        <f>IF(U136="snížená",N136,0)</f>
        <v>0</v>
      </c>
      <c r="BG136" s="129">
        <f>IF(U136="zákl. přenesená",N136,0)</f>
        <v>0</v>
      </c>
      <c r="BH136" s="129">
        <f>IF(U136="sníž. přenesená",N136,0)</f>
        <v>0</v>
      </c>
      <c r="BI136" s="129">
        <f>IF(U136="nulová",N136,0)</f>
        <v>0</v>
      </c>
      <c r="BJ136" s="20" t="s">
        <v>23</v>
      </c>
      <c r="BK136" s="212">
        <f>ROUND(L136*K136,3)</f>
        <v>0</v>
      </c>
      <c r="BL136" s="20" t="s">
        <v>162</v>
      </c>
      <c r="BM136" s="20" t="s">
        <v>163</v>
      </c>
    </row>
    <row r="137" s="10" customFormat="1" ht="28.8" customHeight="1">
      <c r="B137" s="213"/>
      <c r="C137" s="214"/>
      <c r="D137" s="214"/>
      <c r="E137" s="215" t="s">
        <v>21</v>
      </c>
      <c r="F137" s="216" t="s">
        <v>164</v>
      </c>
      <c r="G137" s="214"/>
      <c r="H137" s="214"/>
      <c r="I137" s="214"/>
      <c r="J137" s="214"/>
      <c r="K137" s="217">
        <v>18</v>
      </c>
      <c r="L137" s="214"/>
      <c r="M137" s="214"/>
      <c r="N137" s="214"/>
      <c r="O137" s="214"/>
      <c r="P137" s="214"/>
      <c r="Q137" s="214"/>
      <c r="R137" s="218"/>
      <c r="T137" s="219"/>
      <c r="U137" s="214"/>
      <c r="V137" s="214"/>
      <c r="W137" s="214"/>
      <c r="X137" s="214"/>
      <c r="Y137" s="214"/>
      <c r="Z137" s="214"/>
      <c r="AA137" s="220"/>
      <c r="AT137" s="221" t="s">
        <v>165</v>
      </c>
      <c r="AU137" s="221" t="s">
        <v>106</v>
      </c>
      <c r="AV137" s="10" t="s">
        <v>106</v>
      </c>
      <c r="AW137" s="10" t="s">
        <v>166</v>
      </c>
      <c r="AX137" s="10" t="s">
        <v>82</v>
      </c>
      <c r="AY137" s="221" t="s">
        <v>157</v>
      </c>
    </row>
    <row r="138" s="11" customFormat="1" ht="20.4" customHeight="1">
      <c r="B138" s="222"/>
      <c r="C138" s="223"/>
      <c r="D138" s="223"/>
      <c r="E138" s="224" t="s">
        <v>21</v>
      </c>
      <c r="F138" s="225" t="s">
        <v>167</v>
      </c>
      <c r="G138" s="223"/>
      <c r="H138" s="223"/>
      <c r="I138" s="223"/>
      <c r="J138" s="223"/>
      <c r="K138" s="226">
        <v>18</v>
      </c>
      <c r="L138" s="223"/>
      <c r="M138" s="223"/>
      <c r="N138" s="223"/>
      <c r="O138" s="223"/>
      <c r="P138" s="223"/>
      <c r="Q138" s="223"/>
      <c r="R138" s="227"/>
      <c r="T138" s="228"/>
      <c r="U138" s="223"/>
      <c r="V138" s="223"/>
      <c r="W138" s="223"/>
      <c r="X138" s="223"/>
      <c r="Y138" s="223"/>
      <c r="Z138" s="223"/>
      <c r="AA138" s="229"/>
      <c r="AT138" s="230" t="s">
        <v>165</v>
      </c>
      <c r="AU138" s="230" t="s">
        <v>106</v>
      </c>
      <c r="AV138" s="11" t="s">
        <v>162</v>
      </c>
      <c r="AW138" s="11" t="s">
        <v>166</v>
      </c>
      <c r="AX138" s="11" t="s">
        <v>23</v>
      </c>
      <c r="AY138" s="230" t="s">
        <v>157</v>
      </c>
    </row>
    <row r="139" s="1" customFormat="1" ht="40.2" customHeight="1">
      <c r="B139" s="42"/>
      <c r="C139" s="203" t="s">
        <v>106</v>
      </c>
      <c r="D139" s="203" t="s">
        <v>158</v>
      </c>
      <c r="E139" s="204" t="s">
        <v>168</v>
      </c>
      <c r="F139" s="205" t="s">
        <v>169</v>
      </c>
      <c r="G139" s="167"/>
      <c r="H139" s="167"/>
      <c r="I139" s="167"/>
      <c r="J139" s="206" t="s">
        <v>161</v>
      </c>
      <c r="K139" s="207">
        <v>2</v>
      </c>
      <c r="L139" s="208">
        <v>0</v>
      </c>
      <c r="M139" s="167"/>
      <c r="N139" s="207">
        <f>ROUND(L139*K139,3)</f>
        <v>0</v>
      </c>
      <c r="O139" s="167"/>
      <c r="P139" s="167"/>
      <c r="Q139" s="167"/>
      <c r="R139" s="44"/>
      <c r="T139" s="209" t="s">
        <v>21</v>
      </c>
      <c r="U139" s="52" t="s">
        <v>47</v>
      </c>
      <c r="V139" s="43"/>
      <c r="W139" s="210">
        <f>V139*K139</f>
        <v>0</v>
      </c>
      <c r="X139" s="210">
        <v>0.12021</v>
      </c>
      <c r="Y139" s="210">
        <f>X139*K139</f>
        <v>0</v>
      </c>
      <c r="Z139" s="210">
        <v>0</v>
      </c>
      <c r="AA139" s="211">
        <f>Z139*K139</f>
        <v>0</v>
      </c>
      <c r="AR139" s="20" t="s">
        <v>162</v>
      </c>
      <c r="AT139" s="20" t="s">
        <v>158</v>
      </c>
      <c r="AU139" s="20" t="s">
        <v>106</v>
      </c>
      <c r="AY139" s="20" t="s">
        <v>157</v>
      </c>
      <c r="BE139" s="129">
        <f>IF(U139="základní",N139,0)</f>
        <v>0</v>
      </c>
      <c r="BF139" s="129">
        <f>IF(U139="snížená",N139,0)</f>
        <v>0</v>
      </c>
      <c r="BG139" s="129">
        <f>IF(U139="zákl. přenesená",N139,0)</f>
        <v>0</v>
      </c>
      <c r="BH139" s="129">
        <f>IF(U139="sníž. přenesená",N139,0)</f>
        <v>0</v>
      </c>
      <c r="BI139" s="129">
        <f>IF(U139="nulová",N139,0)</f>
        <v>0</v>
      </c>
      <c r="BJ139" s="20" t="s">
        <v>23</v>
      </c>
      <c r="BK139" s="212">
        <f>ROUND(L139*K139,3)</f>
        <v>0</v>
      </c>
      <c r="BL139" s="20" t="s">
        <v>162</v>
      </c>
      <c r="BM139" s="20" t="s">
        <v>170</v>
      </c>
    </row>
    <row r="140" s="10" customFormat="1" ht="20.4" customHeight="1">
      <c r="B140" s="213"/>
      <c r="C140" s="214"/>
      <c r="D140" s="214"/>
      <c r="E140" s="215" t="s">
        <v>21</v>
      </c>
      <c r="F140" s="216" t="s">
        <v>171</v>
      </c>
      <c r="G140" s="214"/>
      <c r="H140" s="214"/>
      <c r="I140" s="214"/>
      <c r="J140" s="214"/>
      <c r="K140" s="217">
        <v>2</v>
      </c>
      <c r="L140" s="214"/>
      <c r="M140" s="214"/>
      <c r="N140" s="214"/>
      <c r="O140" s="214"/>
      <c r="P140" s="214"/>
      <c r="Q140" s="214"/>
      <c r="R140" s="218"/>
      <c r="T140" s="219"/>
      <c r="U140" s="214"/>
      <c r="V140" s="214"/>
      <c r="W140" s="214"/>
      <c r="X140" s="214"/>
      <c r="Y140" s="214"/>
      <c r="Z140" s="214"/>
      <c r="AA140" s="220"/>
      <c r="AT140" s="221" t="s">
        <v>165</v>
      </c>
      <c r="AU140" s="221" t="s">
        <v>106</v>
      </c>
      <c r="AV140" s="10" t="s">
        <v>106</v>
      </c>
      <c r="AW140" s="10" t="s">
        <v>166</v>
      </c>
      <c r="AX140" s="10" t="s">
        <v>82</v>
      </c>
      <c r="AY140" s="221" t="s">
        <v>157</v>
      </c>
    </row>
    <row r="141" s="11" customFormat="1" ht="20.4" customHeight="1">
      <c r="B141" s="222"/>
      <c r="C141" s="223"/>
      <c r="D141" s="223"/>
      <c r="E141" s="224" t="s">
        <v>21</v>
      </c>
      <c r="F141" s="225" t="s">
        <v>167</v>
      </c>
      <c r="G141" s="223"/>
      <c r="H141" s="223"/>
      <c r="I141" s="223"/>
      <c r="J141" s="223"/>
      <c r="K141" s="226">
        <v>2</v>
      </c>
      <c r="L141" s="223"/>
      <c r="M141" s="223"/>
      <c r="N141" s="223"/>
      <c r="O141" s="223"/>
      <c r="P141" s="223"/>
      <c r="Q141" s="223"/>
      <c r="R141" s="227"/>
      <c r="T141" s="228"/>
      <c r="U141" s="223"/>
      <c r="V141" s="223"/>
      <c r="W141" s="223"/>
      <c r="X141" s="223"/>
      <c r="Y141" s="223"/>
      <c r="Z141" s="223"/>
      <c r="AA141" s="229"/>
      <c r="AT141" s="230" t="s">
        <v>165</v>
      </c>
      <c r="AU141" s="230" t="s">
        <v>106</v>
      </c>
      <c r="AV141" s="11" t="s">
        <v>162</v>
      </c>
      <c r="AW141" s="11" t="s">
        <v>166</v>
      </c>
      <c r="AX141" s="11" t="s">
        <v>23</v>
      </c>
      <c r="AY141" s="230" t="s">
        <v>157</v>
      </c>
    </row>
    <row r="142" s="9" customFormat="1" ht="29.88" customHeight="1">
      <c r="B142" s="188"/>
      <c r="C142" s="189"/>
      <c r="D142" s="200" t="s">
        <v>116</v>
      </c>
      <c r="E142" s="200"/>
      <c r="F142" s="200"/>
      <c r="G142" s="200"/>
      <c r="H142" s="200"/>
      <c r="I142" s="200"/>
      <c r="J142" s="200"/>
      <c r="K142" s="200"/>
      <c r="L142" s="200"/>
      <c r="M142" s="200"/>
      <c r="N142" s="201">
        <f>BK142</f>
        <v>0</v>
      </c>
      <c r="O142" s="202"/>
      <c r="P142" s="202"/>
      <c r="Q142" s="202"/>
      <c r="R142" s="193"/>
      <c r="T142" s="194"/>
      <c r="U142" s="189"/>
      <c r="V142" s="189"/>
      <c r="W142" s="195">
        <f>SUM(W143:W160)</f>
        <v>0</v>
      </c>
      <c r="X142" s="189"/>
      <c r="Y142" s="195">
        <f>SUM(Y143:Y160)</f>
        <v>0</v>
      </c>
      <c r="Z142" s="189"/>
      <c r="AA142" s="196">
        <f>SUM(AA143:AA160)</f>
        <v>0</v>
      </c>
      <c r="AR142" s="197" t="s">
        <v>23</v>
      </c>
      <c r="AT142" s="198" t="s">
        <v>81</v>
      </c>
      <c r="AU142" s="198" t="s">
        <v>23</v>
      </c>
      <c r="AY142" s="197" t="s">
        <v>157</v>
      </c>
      <c r="BK142" s="199">
        <f>SUM(BK143:BK160)</f>
        <v>0</v>
      </c>
    </row>
    <row r="143" s="1" customFormat="1" ht="20.4" customHeight="1">
      <c r="B143" s="42"/>
      <c r="C143" s="203" t="s">
        <v>172</v>
      </c>
      <c r="D143" s="203" t="s">
        <v>158</v>
      </c>
      <c r="E143" s="204" t="s">
        <v>173</v>
      </c>
      <c r="F143" s="205" t="s">
        <v>174</v>
      </c>
      <c r="G143" s="167"/>
      <c r="H143" s="167"/>
      <c r="I143" s="167"/>
      <c r="J143" s="206" t="s">
        <v>175</v>
      </c>
      <c r="K143" s="207">
        <v>0.83399999999999996</v>
      </c>
      <c r="L143" s="208">
        <v>0</v>
      </c>
      <c r="M143" s="167"/>
      <c r="N143" s="207">
        <f>ROUND(L143*K143,3)</f>
        <v>0</v>
      </c>
      <c r="O143" s="167"/>
      <c r="P143" s="167"/>
      <c r="Q143" s="167"/>
      <c r="R143" s="44"/>
      <c r="T143" s="209" t="s">
        <v>21</v>
      </c>
      <c r="U143" s="52" t="s">
        <v>47</v>
      </c>
      <c r="V143" s="43"/>
      <c r="W143" s="210">
        <f>V143*K143</f>
        <v>0</v>
      </c>
      <c r="X143" s="210">
        <v>2.45343</v>
      </c>
      <c r="Y143" s="210">
        <f>X143*K143</f>
        <v>0</v>
      </c>
      <c r="Z143" s="210">
        <v>0</v>
      </c>
      <c r="AA143" s="211">
        <f>Z143*K143</f>
        <v>0</v>
      </c>
      <c r="AR143" s="20" t="s">
        <v>162</v>
      </c>
      <c r="AT143" s="20" t="s">
        <v>158</v>
      </c>
      <c r="AU143" s="20" t="s">
        <v>106</v>
      </c>
      <c r="AY143" s="20" t="s">
        <v>157</v>
      </c>
      <c r="BE143" s="129">
        <f>IF(U143="základní",N143,0)</f>
        <v>0</v>
      </c>
      <c r="BF143" s="129">
        <f>IF(U143="snížená",N143,0)</f>
        <v>0</v>
      </c>
      <c r="BG143" s="129">
        <f>IF(U143="zákl. přenesená",N143,0)</f>
        <v>0</v>
      </c>
      <c r="BH143" s="129">
        <f>IF(U143="sníž. přenesená",N143,0)</f>
        <v>0</v>
      </c>
      <c r="BI143" s="129">
        <f>IF(U143="nulová",N143,0)</f>
        <v>0</v>
      </c>
      <c r="BJ143" s="20" t="s">
        <v>23</v>
      </c>
      <c r="BK143" s="212">
        <f>ROUND(L143*K143,3)</f>
        <v>0</v>
      </c>
      <c r="BL143" s="20" t="s">
        <v>162</v>
      </c>
      <c r="BM143" s="20" t="s">
        <v>176</v>
      </c>
    </row>
    <row r="144" s="10" customFormat="1" ht="28.8" customHeight="1">
      <c r="B144" s="213"/>
      <c r="C144" s="214"/>
      <c r="D144" s="214"/>
      <c r="E144" s="215" t="s">
        <v>21</v>
      </c>
      <c r="F144" s="216" t="s">
        <v>177</v>
      </c>
      <c r="G144" s="214"/>
      <c r="H144" s="214"/>
      <c r="I144" s="214"/>
      <c r="J144" s="214"/>
      <c r="K144" s="217">
        <v>0.83420000000000005</v>
      </c>
      <c r="L144" s="214"/>
      <c r="M144" s="214"/>
      <c r="N144" s="214"/>
      <c r="O144" s="214"/>
      <c r="P144" s="214"/>
      <c r="Q144" s="214"/>
      <c r="R144" s="218"/>
      <c r="T144" s="219"/>
      <c r="U144" s="214"/>
      <c r="V144" s="214"/>
      <c r="W144" s="214"/>
      <c r="X144" s="214"/>
      <c r="Y144" s="214"/>
      <c r="Z144" s="214"/>
      <c r="AA144" s="220"/>
      <c r="AT144" s="221" t="s">
        <v>165</v>
      </c>
      <c r="AU144" s="221" t="s">
        <v>106</v>
      </c>
      <c r="AV144" s="10" t="s">
        <v>106</v>
      </c>
      <c r="AW144" s="10" t="s">
        <v>166</v>
      </c>
      <c r="AX144" s="10" t="s">
        <v>82</v>
      </c>
      <c r="AY144" s="221" t="s">
        <v>157</v>
      </c>
    </row>
    <row r="145" s="11" customFormat="1" ht="20.4" customHeight="1">
      <c r="B145" s="222"/>
      <c r="C145" s="223"/>
      <c r="D145" s="223"/>
      <c r="E145" s="224" t="s">
        <v>21</v>
      </c>
      <c r="F145" s="225" t="s">
        <v>167</v>
      </c>
      <c r="G145" s="223"/>
      <c r="H145" s="223"/>
      <c r="I145" s="223"/>
      <c r="J145" s="223"/>
      <c r="K145" s="226">
        <v>0.83420000000000005</v>
      </c>
      <c r="L145" s="223"/>
      <c r="M145" s="223"/>
      <c r="N145" s="223"/>
      <c r="O145" s="223"/>
      <c r="P145" s="223"/>
      <c r="Q145" s="223"/>
      <c r="R145" s="227"/>
      <c r="T145" s="228"/>
      <c r="U145" s="223"/>
      <c r="V145" s="223"/>
      <c r="W145" s="223"/>
      <c r="X145" s="223"/>
      <c r="Y145" s="223"/>
      <c r="Z145" s="223"/>
      <c r="AA145" s="229"/>
      <c r="AT145" s="230" t="s">
        <v>165</v>
      </c>
      <c r="AU145" s="230" t="s">
        <v>106</v>
      </c>
      <c r="AV145" s="11" t="s">
        <v>162</v>
      </c>
      <c r="AW145" s="11" t="s">
        <v>166</v>
      </c>
      <c r="AX145" s="11" t="s">
        <v>23</v>
      </c>
      <c r="AY145" s="230" t="s">
        <v>157</v>
      </c>
    </row>
    <row r="146" s="1" customFormat="1" ht="20.4" customHeight="1">
      <c r="B146" s="42"/>
      <c r="C146" s="203" t="s">
        <v>162</v>
      </c>
      <c r="D146" s="203" t="s">
        <v>158</v>
      </c>
      <c r="E146" s="204" t="s">
        <v>178</v>
      </c>
      <c r="F146" s="205" t="s">
        <v>179</v>
      </c>
      <c r="G146" s="167"/>
      <c r="H146" s="167"/>
      <c r="I146" s="167"/>
      <c r="J146" s="206" t="s">
        <v>180</v>
      </c>
      <c r="K146" s="207">
        <v>4.1710000000000003</v>
      </c>
      <c r="L146" s="208">
        <v>0</v>
      </c>
      <c r="M146" s="167"/>
      <c r="N146" s="207">
        <f>ROUND(L146*K146,3)</f>
        <v>0</v>
      </c>
      <c r="O146" s="167"/>
      <c r="P146" s="167"/>
      <c r="Q146" s="167"/>
      <c r="R146" s="44"/>
      <c r="T146" s="209" t="s">
        <v>21</v>
      </c>
      <c r="U146" s="52" t="s">
        <v>47</v>
      </c>
      <c r="V146" s="43"/>
      <c r="W146" s="210">
        <f>V146*K146</f>
        <v>0</v>
      </c>
      <c r="X146" s="210">
        <v>0.00215</v>
      </c>
      <c r="Y146" s="210">
        <f>X146*K146</f>
        <v>0</v>
      </c>
      <c r="Z146" s="210">
        <v>0</v>
      </c>
      <c r="AA146" s="211">
        <f>Z146*K146</f>
        <v>0</v>
      </c>
      <c r="AR146" s="20" t="s">
        <v>162</v>
      </c>
      <c r="AT146" s="20" t="s">
        <v>158</v>
      </c>
      <c r="AU146" s="20" t="s">
        <v>106</v>
      </c>
      <c r="AY146" s="20" t="s">
        <v>157</v>
      </c>
      <c r="BE146" s="129">
        <f>IF(U146="základní",N146,0)</f>
        <v>0</v>
      </c>
      <c r="BF146" s="129">
        <f>IF(U146="snížená",N146,0)</f>
        <v>0</v>
      </c>
      <c r="BG146" s="129">
        <f>IF(U146="zákl. přenesená",N146,0)</f>
        <v>0</v>
      </c>
      <c r="BH146" s="129">
        <f>IF(U146="sníž. přenesená",N146,0)</f>
        <v>0</v>
      </c>
      <c r="BI146" s="129">
        <f>IF(U146="nulová",N146,0)</f>
        <v>0</v>
      </c>
      <c r="BJ146" s="20" t="s">
        <v>23</v>
      </c>
      <c r="BK146" s="212">
        <f>ROUND(L146*K146,3)</f>
        <v>0</v>
      </c>
      <c r="BL146" s="20" t="s">
        <v>162</v>
      </c>
      <c r="BM146" s="20" t="s">
        <v>181</v>
      </c>
    </row>
    <row r="147" s="10" customFormat="1" ht="28.8" customHeight="1">
      <c r="B147" s="213"/>
      <c r="C147" s="214"/>
      <c r="D147" s="214"/>
      <c r="E147" s="215" t="s">
        <v>21</v>
      </c>
      <c r="F147" s="216" t="s">
        <v>182</v>
      </c>
      <c r="G147" s="214"/>
      <c r="H147" s="214"/>
      <c r="I147" s="214"/>
      <c r="J147" s="214"/>
      <c r="K147" s="217">
        <v>4.1710000000000003</v>
      </c>
      <c r="L147" s="214"/>
      <c r="M147" s="214"/>
      <c r="N147" s="214"/>
      <c r="O147" s="214"/>
      <c r="P147" s="214"/>
      <c r="Q147" s="214"/>
      <c r="R147" s="218"/>
      <c r="T147" s="219"/>
      <c r="U147" s="214"/>
      <c r="V147" s="214"/>
      <c r="W147" s="214"/>
      <c r="X147" s="214"/>
      <c r="Y147" s="214"/>
      <c r="Z147" s="214"/>
      <c r="AA147" s="220"/>
      <c r="AT147" s="221" t="s">
        <v>165</v>
      </c>
      <c r="AU147" s="221" t="s">
        <v>106</v>
      </c>
      <c r="AV147" s="10" t="s">
        <v>106</v>
      </c>
      <c r="AW147" s="10" t="s">
        <v>166</v>
      </c>
      <c r="AX147" s="10" t="s">
        <v>82</v>
      </c>
      <c r="AY147" s="221" t="s">
        <v>157</v>
      </c>
    </row>
    <row r="148" s="11" customFormat="1" ht="20.4" customHeight="1">
      <c r="B148" s="222"/>
      <c r="C148" s="223"/>
      <c r="D148" s="223"/>
      <c r="E148" s="224" t="s">
        <v>21</v>
      </c>
      <c r="F148" s="225" t="s">
        <v>167</v>
      </c>
      <c r="G148" s="223"/>
      <c r="H148" s="223"/>
      <c r="I148" s="223"/>
      <c r="J148" s="223"/>
      <c r="K148" s="226">
        <v>4.1710000000000003</v>
      </c>
      <c r="L148" s="223"/>
      <c r="M148" s="223"/>
      <c r="N148" s="223"/>
      <c r="O148" s="223"/>
      <c r="P148" s="223"/>
      <c r="Q148" s="223"/>
      <c r="R148" s="227"/>
      <c r="T148" s="228"/>
      <c r="U148" s="223"/>
      <c r="V148" s="223"/>
      <c r="W148" s="223"/>
      <c r="X148" s="223"/>
      <c r="Y148" s="223"/>
      <c r="Z148" s="223"/>
      <c r="AA148" s="229"/>
      <c r="AT148" s="230" t="s">
        <v>165</v>
      </c>
      <c r="AU148" s="230" t="s">
        <v>106</v>
      </c>
      <c r="AV148" s="11" t="s">
        <v>162</v>
      </c>
      <c r="AW148" s="11" t="s">
        <v>166</v>
      </c>
      <c r="AX148" s="11" t="s">
        <v>23</v>
      </c>
      <c r="AY148" s="230" t="s">
        <v>157</v>
      </c>
    </row>
    <row r="149" s="1" customFormat="1" ht="20.4" customHeight="1">
      <c r="B149" s="42"/>
      <c r="C149" s="203" t="s">
        <v>183</v>
      </c>
      <c r="D149" s="203" t="s">
        <v>158</v>
      </c>
      <c r="E149" s="204" t="s">
        <v>184</v>
      </c>
      <c r="F149" s="205" t="s">
        <v>185</v>
      </c>
      <c r="G149" s="167"/>
      <c r="H149" s="167"/>
      <c r="I149" s="167"/>
      <c r="J149" s="206" t="s">
        <v>180</v>
      </c>
      <c r="K149" s="207">
        <v>4.1710000000000003</v>
      </c>
      <c r="L149" s="208">
        <v>0</v>
      </c>
      <c r="M149" s="167"/>
      <c r="N149" s="207">
        <f>ROUND(L149*K149,3)</f>
        <v>0</v>
      </c>
      <c r="O149" s="167"/>
      <c r="P149" s="167"/>
      <c r="Q149" s="167"/>
      <c r="R149" s="44"/>
      <c r="T149" s="209" t="s">
        <v>21</v>
      </c>
      <c r="U149" s="52" t="s">
        <v>47</v>
      </c>
      <c r="V149" s="43"/>
      <c r="W149" s="210">
        <f>V149*K149</f>
        <v>0</v>
      </c>
      <c r="X149" s="210">
        <v>0</v>
      </c>
      <c r="Y149" s="210">
        <f>X149*K149</f>
        <v>0</v>
      </c>
      <c r="Z149" s="210">
        <v>0</v>
      </c>
      <c r="AA149" s="211">
        <f>Z149*K149</f>
        <v>0</v>
      </c>
      <c r="AR149" s="20" t="s">
        <v>162</v>
      </c>
      <c r="AT149" s="20" t="s">
        <v>158</v>
      </c>
      <c r="AU149" s="20" t="s">
        <v>106</v>
      </c>
      <c r="AY149" s="20" t="s">
        <v>157</v>
      </c>
      <c r="BE149" s="129">
        <f>IF(U149="základní",N149,0)</f>
        <v>0</v>
      </c>
      <c r="BF149" s="129">
        <f>IF(U149="snížená",N149,0)</f>
        <v>0</v>
      </c>
      <c r="BG149" s="129">
        <f>IF(U149="zákl. přenesená",N149,0)</f>
        <v>0</v>
      </c>
      <c r="BH149" s="129">
        <f>IF(U149="sníž. přenesená",N149,0)</f>
        <v>0</v>
      </c>
      <c r="BI149" s="129">
        <f>IF(U149="nulová",N149,0)</f>
        <v>0</v>
      </c>
      <c r="BJ149" s="20" t="s">
        <v>23</v>
      </c>
      <c r="BK149" s="212">
        <f>ROUND(L149*K149,3)</f>
        <v>0</v>
      </c>
      <c r="BL149" s="20" t="s">
        <v>162</v>
      </c>
      <c r="BM149" s="20" t="s">
        <v>186</v>
      </c>
    </row>
    <row r="150" s="10" customFormat="1" ht="28.8" customHeight="1">
      <c r="B150" s="213"/>
      <c r="C150" s="214"/>
      <c r="D150" s="214"/>
      <c r="E150" s="215" t="s">
        <v>21</v>
      </c>
      <c r="F150" s="216" t="s">
        <v>182</v>
      </c>
      <c r="G150" s="214"/>
      <c r="H150" s="214"/>
      <c r="I150" s="214"/>
      <c r="J150" s="214"/>
      <c r="K150" s="217">
        <v>4.1710000000000003</v>
      </c>
      <c r="L150" s="214"/>
      <c r="M150" s="214"/>
      <c r="N150" s="214"/>
      <c r="O150" s="214"/>
      <c r="P150" s="214"/>
      <c r="Q150" s="214"/>
      <c r="R150" s="218"/>
      <c r="T150" s="219"/>
      <c r="U150" s="214"/>
      <c r="V150" s="214"/>
      <c r="W150" s="214"/>
      <c r="X150" s="214"/>
      <c r="Y150" s="214"/>
      <c r="Z150" s="214"/>
      <c r="AA150" s="220"/>
      <c r="AT150" s="221" t="s">
        <v>165</v>
      </c>
      <c r="AU150" s="221" t="s">
        <v>106</v>
      </c>
      <c r="AV150" s="10" t="s">
        <v>106</v>
      </c>
      <c r="AW150" s="10" t="s">
        <v>166</v>
      </c>
      <c r="AX150" s="10" t="s">
        <v>82</v>
      </c>
      <c r="AY150" s="221" t="s">
        <v>157</v>
      </c>
    </row>
    <row r="151" s="11" customFormat="1" ht="20.4" customHeight="1">
      <c r="B151" s="222"/>
      <c r="C151" s="223"/>
      <c r="D151" s="223"/>
      <c r="E151" s="224" t="s">
        <v>21</v>
      </c>
      <c r="F151" s="225" t="s">
        <v>167</v>
      </c>
      <c r="G151" s="223"/>
      <c r="H151" s="223"/>
      <c r="I151" s="223"/>
      <c r="J151" s="223"/>
      <c r="K151" s="226">
        <v>4.1710000000000003</v>
      </c>
      <c r="L151" s="223"/>
      <c r="M151" s="223"/>
      <c r="N151" s="223"/>
      <c r="O151" s="223"/>
      <c r="P151" s="223"/>
      <c r="Q151" s="223"/>
      <c r="R151" s="227"/>
      <c r="T151" s="228"/>
      <c r="U151" s="223"/>
      <c r="V151" s="223"/>
      <c r="W151" s="223"/>
      <c r="X151" s="223"/>
      <c r="Y151" s="223"/>
      <c r="Z151" s="223"/>
      <c r="AA151" s="229"/>
      <c r="AT151" s="230" t="s">
        <v>165</v>
      </c>
      <c r="AU151" s="230" t="s">
        <v>106</v>
      </c>
      <c r="AV151" s="11" t="s">
        <v>162</v>
      </c>
      <c r="AW151" s="11" t="s">
        <v>166</v>
      </c>
      <c r="AX151" s="11" t="s">
        <v>23</v>
      </c>
      <c r="AY151" s="230" t="s">
        <v>157</v>
      </c>
    </row>
    <row r="152" s="1" customFormat="1" ht="28.8" customHeight="1">
      <c r="B152" s="42"/>
      <c r="C152" s="203" t="s">
        <v>187</v>
      </c>
      <c r="D152" s="203" t="s">
        <v>158</v>
      </c>
      <c r="E152" s="204" t="s">
        <v>188</v>
      </c>
      <c r="F152" s="205" t="s">
        <v>189</v>
      </c>
      <c r="G152" s="167"/>
      <c r="H152" s="167"/>
      <c r="I152" s="167"/>
      <c r="J152" s="206" t="s">
        <v>180</v>
      </c>
      <c r="K152" s="207">
        <v>4.1710000000000003</v>
      </c>
      <c r="L152" s="208">
        <v>0</v>
      </c>
      <c r="M152" s="167"/>
      <c r="N152" s="207">
        <f>ROUND(L152*K152,3)</f>
        <v>0</v>
      </c>
      <c r="O152" s="167"/>
      <c r="P152" s="167"/>
      <c r="Q152" s="167"/>
      <c r="R152" s="44"/>
      <c r="T152" s="209" t="s">
        <v>21</v>
      </c>
      <c r="U152" s="52" t="s">
        <v>47</v>
      </c>
      <c r="V152" s="43"/>
      <c r="W152" s="210">
        <f>V152*K152</f>
        <v>0</v>
      </c>
      <c r="X152" s="210">
        <v>0.0030999999999999999</v>
      </c>
      <c r="Y152" s="210">
        <f>X152*K152</f>
        <v>0</v>
      </c>
      <c r="Z152" s="210">
        <v>0</v>
      </c>
      <c r="AA152" s="211">
        <f>Z152*K152</f>
        <v>0</v>
      </c>
      <c r="AR152" s="20" t="s">
        <v>162</v>
      </c>
      <c r="AT152" s="20" t="s">
        <v>158</v>
      </c>
      <c r="AU152" s="20" t="s">
        <v>106</v>
      </c>
      <c r="AY152" s="20" t="s">
        <v>157</v>
      </c>
      <c r="BE152" s="129">
        <f>IF(U152="základní",N152,0)</f>
        <v>0</v>
      </c>
      <c r="BF152" s="129">
        <f>IF(U152="snížená",N152,0)</f>
        <v>0</v>
      </c>
      <c r="BG152" s="129">
        <f>IF(U152="zákl. přenesená",N152,0)</f>
        <v>0</v>
      </c>
      <c r="BH152" s="129">
        <f>IF(U152="sníž. přenesená",N152,0)</f>
        <v>0</v>
      </c>
      <c r="BI152" s="129">
        <f>IF(U152="nulová",N152,0)</f>
        <v>0</v>
      </c>
      <c r="BJ152" s="20" t="s">
        <v>23</v>
      </c>
      <c r="BK152" s="212">
        <f>ROUND(L152*K152,3)</f>
        <v>0</v>
      </c>
      <c r="BL152" s="20" t="s">
        <v>162</v>
      </c>
      <c r="BM152" s="20" t="s">
        <v>190</v>
      </c>
    </row>
    <row r="153" s="10" customFormat="1" ht="28.8" customHeight="1">
      <c r="B153" s="213"/>
      <c r="C153" s="214"/>
      <c r="D153" s="214"/>
      <c r="E153" s="215" t="s">
        <v>21</v>
      </c>
      <c r="F153" s="216" t="s">
        <v>182</v>
      </c>
      <c r="G153" s="214"/>
      <c r="H153" s="214"/>
      <c r="I153" s="214"/>
      <c r="J153" s="214"/>
      <c r="K153" s="217">
        <v>4.1710000000000003</v>
      </c>
      <c r="L153" s="214"/>
      <c r="M153" s="214"/>
      <c r="N153" s="214"/>
      <c r="O153" s="214"/>
      <c r="P153" s="214"/>
      <c r="Q153" s="214"/>
      <c r="R153" s="218"/>
      <c r="T153" s="219"/>
      <c r="U153" s="214"/>
      <c r="V153" s="214"/>
      <c r="W153" s="214"/>
      <c r="X153" s="214"/>
      <c r="Y153" s="214"/>
      <c r="Z153" s="214"/>
      <c r="AA153" s="220"/>
      <c r="AT153" s="221" t="s">
        <v>165</v>
      </c>
      <c r="AU153" s="221" t="s">
        <v>106</v>
      </c>
      <c r="AV153" s="10" t="s">
        <v>106</v>
      </c>
      <c r="AW153" s="10" t="s">
        <v>166</v>
      </c>
      <c r="AX153" s="10" t="s">
        <v>82</v>
      </c>
      <c r="AY153" s="221" t="s">
        <v>157</v>
      </c>
    </row>
    <row r="154" s="11" customFormat="1" ht="20.4" customHeight="1">
      <c r="B154" s="222"/>
      <c r="C154" s="223"/>
      <c r="D154" s="223"/>
      <c r="E154" s="224" t="s">
        <v>21</v>
      </c>
      <c r="F154" s="225" t="s">
        <v>167</v>
      </c>
      <c r="G154" s="223"/>
      <c r="H154" s="223"/>
      <c r="I154" s="223"/>
      <c r="J154" s="223"/>
      <c r="K154" s="226">
        <v>4.1710000000000003</v>
      </c>
      <c r="L154" s="223"/>
      <c r="M154" s="223"/>
      <c r="N154" s="223"/>
      <c r="O154" s="223"/>
      <c r="P154" s="223"/>
      <c r="Q154" s="223"/>
      <c r="R154" s="227"/>
      <c r="T154" s="228"/>
      <c r="U154" s="223"/>
      <c r="V154" s="223"/>
      <c r="W154" s="223"/>
      <c r="X154" s="223"/>
      <c r="Y154" s="223"/>
      <c r="Z154" s="223"/>
      <c r="AA154" s="229"/>
      <c r="AT154" s="230" t="s">
        <v>165</v>
      </c>
      <c r="AU154" s="230" t="s">
        <v>106</v>
      </c>
      <c r="AV154" s="11" t="s">
        <v>162</v>
      </c>
      <c r="AW154" s="11" t="s">
        <v>166</v>
      </c>
      <c r="AX154" s="11" t="s">
        <v>23</v>
      </c>
      <c r="AY154" s="230" t="s">
        <v>157</v>
      </c>
    </row>
    <row r="155" s="1" customFormat="1" ht="28.8" customHeight="1">
      <c r="B155" s="42"/>
      <c r="C155" s="203" t="s">
        <v>191</v>
      </c>
      <c r="D155" s="203" t="s">
        <v>158</v>
      </c>
      <c r="E155" s="204" t="s">
        <v>192</v>
      </c>
      <c r="F155" s="205" t="s">
        <v>193</v>
      </c>
      <c r="G155" s="167"/>
      <c r="H155" s="167"/>
      <c r="I155" s="167"/>
      <c r="J155" s="206" t="s">
        <v>180</v>
      </c>
      <c r="K155" s="207">
        <v>4.1710000000000003</v>
      </c>
      <c r="L155" s="208">
        <v>0</v>
      </c>
      <c r="M155" s="167"/>
      <c r="N155" s="207">
        <f>ROUND(L155*K155,3)</f>
        <v>0</v>
      </c>
      <c r="O155" s="167"/>
      <c r="P155" s="167"/>
      <c r="Q155" s="167"/>
      <c r="R155" s="44"/>
      <c r="T155" s="209" t="s">
        <v>21</v>
      </c>
      <c r="U155" s="52" t="s">
        <v>47</v>
      </c>
      <c r="V155" s="43"/>
      <c r="W155" s="210">
        <f>V155*K155</f>
        <v>0</v>
      </c>
      <c r="X155" s="210">
        <v>0</v>
      </c>
      <c r="Y155" s="210">
        <f>X155*K155</f>
        <v>0</v>
      </c>
      <c r="Z155" s="210">
        <v>0</v>
      </c>
      <c r="AA155" s="211">
        <f>Z155*K155</f>
        <v>0</v>
      </c>
      <c r="AR155" s="20" t="s">
        <v>162</v>
      </c>
      <c r="AT155" s="20" t="s">
        <v>158</v>
      </c>
      <c r="AU155" s="20" t="s">
        <v>106</v>
      </c>
      <c r="AY155" s="20" t="s">
        <v>157</v>
      </c>
      <c r="BE155" s="129">
        <f>IF(U155="základní",N155,0)</f>
        <v>0</v>
      </c>
      <c r="BF155" s="129">
        <f>IF(U155="snížená",N155,0)</f>
        <v>0</v>
      </c>
      <c r="BG155" s="129">
        <f>IF(U155="zákl. přenesená",N155,0)</f>
        <v>0</v>
      </c>
      <c r="BH155" s="129">
        <f>IF(U155="sníž. přenesená",N155,0)</f>
        <v>0</v>
      </c>
      <c r="BI155" s="129">
        <f>IF(U155="nulová",N155,0)</f>
        <v>0</v>
      </c>
      <c r="BJ155" s="20" t="s">
        <v>23</v>
      </c>
      <c r="BK155" s="212">
        <f>ROUND(L155*K155,3)</f>
        <v>0</v>
      </c>
      <c r="BL155" s="20" t="s">
        <v>162</v>
      </c>
      <c r="BM155" s="20" t="s">
        <v>194</v>
      </c>
    </row>
    <row r="156" s="10" customFormat="1" ht="28.8" customHeight="1">
      <c r="B156" s="213"/>
      <c r="C156" s="214"/>
      <c r="D156" s="214"/>
      <c r="E156" s="215" t="s">
        <v>21</v>
      </c>
      <c r="F156" s="216" t="s">
        <v>182</v>
      </c>
      <c r="G156" s="214"/>
      <c r="H156" s="214"/>
      <c r="I156" s="214"/>
      <c r="J156" s="214"/>
      <c r="K156" s="217">
        <v>4.1710000000000003</v>
      </c>
      <c r="L156" s="214"/>
      <c r="M156" s="214"/>
      <c r="N156" s="214"/>
      <c r="O156" s="214"/>
      <c r="P156" s="214"/>
      <c r="Q156" s="214"/>
      <c r="R156" s="218"/>
      <c r="T156" s="219"/>
      <c r="U156" s="214"/>
      <c r="V156" s="214"/>
      <c r="W156" s="214"/>
      <c r="X156" s="214"/>
      <c r="Y156" s="214"/>
      <c r="Z156" s="214"/>
      <c r="AA156" s="220"/>
      <c r="AT156" s="221" t="s">
        <v>165</v>
      </c>
      <c r="AU156" s="221" t="s">
        <v>106</v>
      </c>
      <c r="AV156" s="10" t="s">
        <v>106</v>
      </c>
      <c r="AW156" s="10" t="s">
        <v>166</v>
      </c>
      <c r="AX156" s="10" t="s">
        <v>82</v>
      </c>
      <c r="AY156" s="221" t="s">
        <v>157</v>
      </c>
    </row>
    <row r="157" s="11" customFormat="1" ht="20.4" customHeight="1">
      <c r="B157" s="222"/>
      <c r="C157" s="223"/>
      <c r="D157" s="223"/>
      <c r="E157" s="224" t="s">
        <v>21</v>
      </c>
      <c r="F157" s="225" t="s">
        <v>167</v>
      </c>
      <c r="G157" s="223"/>
      <c r="H157" s="223"/>
      <c r="I157" s="223"/>
      <c r="J157" s="223"/>
      <c r="K157" s="226">
        <v>4.1710000000000003</v>
      </c>
      <c r="L157" s="223"/>
      <c r="M157" s="223"/>
      <c r="N157" s="223"/>
      <c r="O157" s="223"/>
      <c r="P157" s="223"/>
      <c r="Q157" s="223"/>
      <c r="R157" s="227"/>
      <c r="T157" s="228"/>
      <c r="U157" s="223"/>
      <c r="V157" s="223"/>
      <c r="W157" s="223"/>
      <c r="X157" s="223"/>
      <c r="Y157" s="223"/>
      <c r="Z157" s="223"/>
      <c r="AA157" s="229"/>
      <c r="AT157" s="230" t="s">
        <v>165</v>
      </c>
      <c r="AU157" s="230" t="s">
        <v>106</v>
      </c>
      <c r="AV157" s="11" t="s">
        <v>162</v>
      </c>
      <c r="AW157" s="11" t="s">
        <v>166</v>
      </c>
      <c r="AX157" s="11" t="s">
        <v>23</v>
      </c>
      <c r="AY157" s="230" t="s">
        <v>157</v>
      </c>
    </row>
    <row r="158" s="1" customFormat="1" ht="20.4" customHeight="1">
      <c r="B158" s="42"/>
      <c r="C158" s="203" t="s">
        <v>195</v>
      </c>
      <c r="D158" s="203" t="s">
        <v>158</v>
      </c>
      <c r="E158" s="204" t="s">
        <v>196</v>
      </c>
      <c r="F158" s="205" t="s">
        <v>197</v>
      </c>
      <c r="G158" s="167"/>
      <c r="H158" s="167"/>
      <c r="I158" s="167"/>
      <c r="J158" s="206" t="s">
        <v>198</v>
      </c>
      <c r="K158" s="207">
        <v>0.082000000000000003</v>
      </c>
      <c r="L158" s="208">
        <v>0</v>
      </c>
      <c r="M158" s="167"/>
      <c r="N158" s="207">
        <f>ROUND(L158*K158,3)</f>
        <v>0</v>
      </c>
      <c r="O158" s="167"/>
      <c r="P158" s="167"/>
      <c r="Q158" s="167"/>
      <c r="R158" s="44"/>
      <c r="T158" s="209" t="s">
        <v>21</v>
      </c>
      <c r="U158" s="52" t="s">
        <v>47</v>
      </c>
      <c r="V158" s="43"/>
      <c r="W158" s="210">
        <f>V158*K158</f>
        <v>0</v>
      </c>
      <c r="X158" s="210">
        <v>1.0530600000000001</v>
      </c>
      <c r="Y158" s="210">
        <f>X158*K158</f>
        <v>0</v>
      </c>
      <c r="Z158" s="210">
        <v>0</v>
      </c>
      <c r="AA158" s="211">
        <f>Z158*K158</f>
        <v>0</v>
      </c>
      <c r="AR158" s="20" t="s">
        <v>162</v>
      </c>
      <c r="AT158" s="20" t="s">
        <v>158</v>
      </c>
      <c r="AU158" s="20" t="s">
        <v>106</v>
      </c>
      <c r="AY158" s="20" t="s">
        <v>157</v>
      </c>
      <c r="BE158" s="129">
        <f>IF(U158="základní",N158,0)</f>
        <v>0</v>
      </c>
      <c r="BF158" s="129">
        <f>IF(U158="snížená",N158,0)</f>
        <v>0</v>
      </c>
      <c r="BG158" s="129">
        <f>IF(U158="zákl. přenesená",N158,0)</f>
        <v>0</v>
      </c>
      <c r="BH158" s="129">
        <f>IF(U158="sníž. přenesená",N158,0)</f>
        <v>0</v>
      </c>
      <c r="BI158" s="129">
        <f>IF(U158="nulová",N158,0)</f>
        <v>0</v>
      </c>
      <c r="BJ158" s="20" t="s">
        <v>23</v>
      </c>
      <c r="BK158" s="212">
        <f>ROUND(L158*K158,3)</f>
        <v>0</v>
      </c>
      <c r="BL158" s="20" t="s">
        <v>162</v>
      </c>
      <c r="BM158" s="20" t="s">
        <v>199</v>
      </c>
    </row>
    <row r="159" s="10" customFormat="1" ht="28.8" customHeight="1">
      <c r="B159" s="213"/>
      <c r="C159" s="214"/>
      <c r="D159" s="214"/>
      <c r="E159" s="215" t="s">
        <v>21</v>
      </c>
      <c r="F159" s="216" t="s">
        <v>200</v>
      </c>
      <c r="G159" s="214"/>
      <c r="H159" s="214"/>
      <c r="I159" s="214"/>
      <c r="J159" s="214"/>
      <c r="K159" s="217">
        <v>0.081818336000000005</v>
      </c>
      <c r="L159" s="214"/>
      <c r="M159" s="214"/>
      <c r="N159" s="214"/>
      <c r="O159" s="214"/>
      <c r="P159" s="214"/>
      <c r="Q159" s="214"/>
      <c r="R159" s="218"/>
      <c r="T159" s="219"/>
      <c r="U159" s="214"/>
      <c r="V159" s="214"/>
      <c r="W159" s="214"/>
      <c r="X159" s="214"/>
      <c r="Y159" s="214"/>
      <c r="Z159" s="214"/>
      <c r="AA159" s="220"/>
      <c r="AT159" s="221" t="s">
        <v>165</v>
      </c>
      <c r="AU159" s="221" t="s">
        <v>106</v>
      </c>
      <c r="AV159" s="10" t="s">
        <v>106</v>
      </c>
      <c r="AW159" s="10" t="s">
        <v>166</v>
      </c>
      <c r="AX159" s="10" t="s">
        <v>82</v>
      </c>
      <c r="AY159" s="221" t="s">
        <v>157</v>
      </c>
    </row>
    <row r="160" s="11" customFormat="1" ht="20.4" customHeight="1">
      <c r="B160" s="222"/>
      <c r="C160" s="223"/>
      <c r="D160" s="223"/>
      <c r="E160" s="224" t="s">
        <v>21</v>
      </c>
      <c r="F160" s="225" t="s">
        <v>167</v>
      </c>
      <c r="G160" s="223"/>
      <c r="H160" s="223"/>
      <c r="I160" s="223"/>
      <c r="J160" s="223"/>
      <c r="K160" s="226">
        <v>0.081818336000000005</v>
      </c>
      <c r="L160" s="223"/>
      <c r="M160" s="223"/>
      <c r="N160" s="223"/>
      <c r="O160" s="223"/>
      <c r="P160" s="223"/>
      <c r="Q160" s="223"/>
      <c r="R160" s="227"/>
      <c r="T160" s="228"/>
      <c r="U160" s="223"/>
      <c r="V160" s="223"/>
      <c r="W160" s="223"/>
      <c r="X160" s="223"/>
      <c r="Y160" s="223"/>
      <c r="Z160" s="223"/>
      <c r="AA160" s="229"/>
      <c r="AT160" s="230" t="s">
        <v>165</v>
      </c>
      <c r="AU160" s="230" t="s">
        <v>106</v>
      </c>
      <c r="AV160" s="11" t="s">
        <v>162</v>
      </c>
      <c r="AW160" s="11" t="s">
        <v>166</v>
      </c>
      <c r="AX160" s="11" t="s">
        <v>23</v>
      </c>
      <c r="AY160" s="230" t="s">
        <v>157</v>
      </c>
    </row>
    <row r="161" s="9" customFormat="1" ht="29.88" customHeight="1">
      <c r="B161" s="188"/>
      <c r="C161" s="189"/>
      <c r="D161" s="200" t="s">
        <v>117</v>
      </c>
      <c r="E161" s="200"/>
      <c r="F161" s="200"/>
      <c r="G161" s="200"/>
      <c r="H161" s="200"/>
      <c r="I161" s="200"/>
      <c r="J161" s="200"/>
      <c r="K161" s="200"/>
      <c r="L161" s="200"/>
      <c r="M161" s="200"/>
      <c r="N161" s="201">
        <f>BK161</f>
        <v>0</v>
      </c>
      <c r="O161" s="202"/>
      <c r="P161" s="202"/>
      <c r="Q161" s="202"/>
      <c r="R161" s="193"/>
      <c r="T161" s="194"/>
      <c r="U161" s="189"/>
      <c r="V161" s="189"/>
      <c r="W161" s="195">
        <f>SUM(W162:W196)</f>
        <v>0</v>
      </c>
      <c r="X161" s="189"/>
      <c r="Y161" s="195">
        <f>SUM(Y162:Y196)</f>
        <v>0</v>
      </c>
      <c r="Z161" s="189"/>
      <c r="AA161" s="196">
        <f>SUM(AA162:AA196)</f>
        <v>0</v>
      </c>
      <c r="AR161" s="197" t="s">
        <v>23</v>
      </c>
      <c r="AT161" s="198" t="s">
        <v>81</v>
      </c>
      <c r="AU161" s="198" t="s">
        <v>23</v>
      </c>
      <c r="AY161" s="197" t="s">
        <v>157</v>
      </c>
      <c r="BK161" s="199">
        <f>SUM(BK162:BK196)</f>
        <v>0</v>
      </c>
    </row>
    <row r="162" s="1" customFormat="1" ht="28.8" customHeight="1">
      <c r="B162" s="42"/>
      <c r="C162" s="203" t="s">
        <v>201</v>
      </c>
      <c r="D162" s="203" t="s">
        <v>158</v>
      </c>
      <c r="E162" s="204" t="s">
        <v>202</v>
      </c>
      <c r="F162" s="205" t="s">
        <v>203</v>
      </c>
      <c r="G162" s="167"/>
      <c r="H162" s="167"/>
      <c r="I162" s="167"/>
      <c r="J162" s="206" t="s">
        <v>180</v>
      </c>
      <c r="K162" s="207">
        <v>4.7969999999999997</v>
      </c>
      <c r="L162" s="208">
        <v>0</v>
      </c>
      <c r="M162" s="167"/>
      <c r="N162" s="207">
        <f>ROUND(L162*K162,3)</f>
        <v>0</v>
      </c>
      <c r="O162" s="167"/>
      <c r="P162" s="167"/>
      <c r="Q162" s="167"/>
      <c r="R162" s="44"/>
      <c r="T162" s="209" t="s">
        <v>21</v>
      </c>
      <c r="U162" s="52" t="s">
        <v>47</v>
      </c>
      <c r="V162" s="43"/>
      <c r="W162" s="210">
        <f>V162*K162</f>
        <v>0</v>
      </c>
      <c r="X162" s="210">
        <v>0.0073499999999999998</v>
      </c>
      <c r="Y162" s="210">
        <f>X162*K162</f>
        <v>0</v>
      </c>
      <c r="Z162" s="210">
        <v>0</v>
      </c>
      <c r="AA162" s="211">
        <f>Z162*K162</f>
        <v>0</v>
      </c>
      <c r="AR162" s="20" t="s">
        <v>162</v>
      </c>
      <c r="AT162" s="20" t="s">
        <v>158</v>
      </c>
      <c r="AU162" s="20" t="s">
        <v>106</v>
      </c>
      <c r="AY162" s="20" t="s">
        <v>157</v>
      </c>
      <c r="BE162" s="129">
        <f>IF(U162="základní",N162,0)</f>
        <v>0</v>
      </c>
      <c r="BF162" s="129">
        <f>IF(U162="snížená",N162,0)</f>
        <v>0</v>
      </c>
      <c r="BG162" s="129">
        <f>IF(U162="zákl. přenesená",N162,0)</f>
        <v>0</v>
      </c>
      <c r="BH162" s="129">
        <f>IF(U162="sníž. přenesená",N162,0)</f>
        <v>0</v>
      </c>
      <c r="BI162" s="129">
        <f>IF(U162="nulová",N162,0)</f>
        <v>0</v>
      </c>
      <c r="BJ162" s="20" t="s">
        <v>23</v>
      </c>
      <c r="BK162" s="212">
        <f>ROUND(L162*K162,3)</f>
        <v>0</v>
      </c>
      <c r="BL162" s="20" t="s">
        <v>162</v>
      </c>
      <c r="BM162" s="20" t="s">
        <v>204</v>
      </c>
    </row>
    <row r="163" s="10" customFormat="1" ht="28.8" customHeight="1">
      <c r="B163" s="213"/>
      <c r="C163" s="214"/>
      <c r="D163" s="214"/>
      <c r="E163" s="215" t="s">
        <v>21</v>
      </c>
      <c r="F163" s="216" t="s">
        <v>205</v>
      </c>
      <c r="G163" s="214"/>
      <c r="H163" s="214"/>
      <c r="I163" s="214"/>
      <c r="J163" s="214"/>
      <c r="K163" s="217">
        <v>4.1710000000000003</v>
      </c>
      <c r="L163" s="214"/>
      <c r="M163" s="214"/>
      <c r="N163" s="214"/>
      <c r="O163" s="214"/>
      <c r="P163" s="214"/>
      <c r="Q163" s="214"/>
      <c r="R163" s="218"/>
      <c r="T163" s="219"/>
      <c r="U163" s="214"/>
      <c r="V163" s="214"/>
      <c r="W163" s="214"/>
      <c r="X163" s="214"/>
      <c r="Y163" s="214"/>
      <c r="Z163" s="214"/>
      <c r="AA163" s="220"/>
      <c r="AT163" s="221" t="s">
        <v>165</v>
      </c>
      <c r="AU163" s="221" t="s">
        <v>106</v>
      </c>
      <c r="AV163" s="10" t="s">
        <v>106</v>
      </c>
      <c r="AW163" s="10" t="s">
        <v>166</v>
      </c>
      <c r="AX163" s="10" t="s">
        <v>82</v>
      </c>
      <c r="AY163" s="221" t="s">
        <v>157</v>
      </c>
    </row>
    <row r="164" s="11" customFormat="1" ht="20.4" customHeight="1">
      <c r="B164" s="222"/>
      <c r="C164" s="223"/>
      <c r="D164" s="223"/>
      <c r="E164" s="224" t="s">
        <v>21</v>
      </c>
      <c r="F164" s="225" t="s">
        <v>167</v>
      </c>
      <c r="G164" s="223"/>
      <c r="H164" s="223"/>
      <c r="I164" s="223"/>
      <c r="J164" s="223"/>
      <c r="K164" s="226">
        <v>4.1710000000000003</v>
      </c>
      <c r="L164" s="223"/>
      <c r="M164" s="223"/>
      <c r="N164" s="223"/>
      <c r="O164" s="223"/>
      <c r="P164" s="223"/>
      <c r="Q164" s="223"/>
      <c r="R164" s="227"/>
      <c r="T164" s="228"/>
      <c r="U164" s="223"/>
      <c r="V164" s="223"/>
      <c r="W164" s="223"/>
      <c r="X164" s="223"/>
      <c r="Y164" s="223"/>
      <c r="Z164" s="223"/>
      <c r="AA164" s="229"/>
      <c r="AT164" s="230" t="s">
        <v>165</v>
      </c>
      <c r="AU164" s="230" t="s">
        <v>106</v>
      </c>
      <c r="AV164" s="11" t="s">
        <v>162</v>
      </c>
      <c r="AW164" s="11" t="s">
        <v>166</v>
      </c>
      <c r="AX164" s="11" t="s">
        <v>23</v>
      </c>
      <c r="AY164" s="230" t="s">
        <v>157</v>
      </c>
    </row>
    <row r="165" s="1" customFormat="1" ht="40.2" customHeight="1">
      <c r="B165" s="42"/>
      <c r="C165" s="203" t="s">
        <v>28</v>
      </c>
      <c r="D165" s="203" t="s">
        <v>158</v>
      </c>
      <c r="E165" s="204" t="s">
        <v>206</v>
      </c>
      <c r="F165" s="205" t="s">
        <v>207</v>
      </c>
      <c r="G165" s="167"/>
      <c r="H165" s="167"/>
      <c r="I165" s="167"/>
      <c r="J165" s="206" t="s">
        <v>180</v>
      </c>
      <c r="K165" s="207">
        <v>4.7969999999999997</v>
      </c>
      <c r="L165" s="208">
        <v>0</v>
      </c>
      <c r="M165" s="167"/>
      <c r="N165" s="207">
        <f>ROUND(L165*K165,3)</f>
        <v>0</v>
      </c>
      <c r="O165" s="167"/>
      <c r="P165" s="167"/>
      <c r="Q165" s="167"/>
      <c r="R165" s="44"/>
      <c r="T165" s="209" t="s">
        <v>21</v>
      </c>
      <c r="U165" s="52" t="s">
        <v>47</v>
      </c>
      <c r="V165" s="43"/>
      <c r="W165" s="210">
        <f>V165*K165</f>
        <v>0</v>
      </c>
      <c r="X165" s="210">
        <v>0.018380000000000001</v>
      </c>
      <c r="Y165" s="210">
        <f>X165*K165</f>
        <v>0</v>
      </c>
      <c r="Z165" s="210">
        <v>0</v>
      </c>
      <c r="AA165" s="211">
        <f>Z165*K165</f>
        <v>0</v>
      </c>
      <c r="AR165" s="20" t="s">
        <v>162</v>
      </c>
      <c r="AT165" s="20" t="s">
        <v>158</v>
      </c>
      <c r="AU165" s="20" t="s">
        <v>106</v>
      </c>
      <c r="AY165" s="20" t="s">
        <v>157</v>
      </c>
      <c r="BE165" s="129">
        <f>IF(U165="základní",N165,0)</f>
        <v>0</v>
      </c>
      <c r="BF165" s="129">
        <f>IF(U165="snížená",N165,0)</f>
        <v>0</v>
      </c>
      <c r="BG165" s="129">
        <f>IF(U165="zákl. přenesená",N165,0)</f>
        <v>0</v>
      </c>
      <c r="BH165" s="129">
        <f>IF(U165="sníž. přenesená",N165,0)</f>
        <v>0</v>
      </c>
      <c r="BI165" s="129">
        <f>IF(U165="nulová",N165,0)</f>
        <v>0</v>
      </c>
      <c r="BJ165" s="20" t="s">
        <v>23</v>
      </c>
      <c r="BK165" s="212">
        <f>ROUND(L165*K165,3)</f>
        <v>0</v>
      </c>
      <c r="BL165" s="20" t="s">
        <v>162</v>
      </c>
      <c r="BM165" s="20" t="s">
        <v>208</v>
      </c>
    </row>
    <row r="166" s="10" customFormat="1" ht="28.8" customHeight="1">
      <c r="B166" s="213"/>
      <c r="C166" s="214"/>
      <c r="D166" s="214"/>
      <c r="E166" s="215" t="s">
        <v>21</v>
      </c>
      <c r="F166" s="216" t="s">
        <v>205</v>
      </c>
      <c r="G166" s="214"/>
      <c r="H166" s="214"/>
      <c r="I166" s="214"/>
      <c r="J166" s="214"/>
      <c r="K166" s="217">
        <v>4.1710000000000003</v>
      </c>
      <c r="L166" s="214"/>
      <c r="M166" s="214"/>
      <c r="N166" s="214"/>
      <c r="O166" s="214"/>
      <c r="P166" s="214"/>
      <c r="Q166" s="214"/>
      <c r="R166" s="218"/>
      <c r="T166" s="219"/>
      <c r="U166" s="214"/>
      <c r="V166" s="214"/>
      <c r="W166" s="214"/>
      <c r="X166" s="214"/>
      <c r="Y166" s="214"/>
      <c r="Z166" s="214"/>
      <c r="AA166" s="220"/>
      <c r="AT166" s="221" t="s">
        <v>165</v>
      </c>
      <c r="AU166" s="221" t="s">
        <v>106</v>
      </c>
      <c r="AV166" s="10" t="s">
        <v>106</v>
      </c>
      <c r="AW166" s="10" t="s">
        <v>166</v>
      </c>
      <c r="AX166" s="10" t="s">
        <v>82</v>
      </c>
      <c r="AY166" s="221" t="s">
        <v>157</v>
      </c>
    </row>
    <row r="167" s="11" customFormat="1" ht="20.4" customHeight="1">
      <c r="B167" s="222"/>
      <c r="C167" s="223"/>
      <c r="D167" s="223"/>
      <c r="E167" s="224" t="s">
        <v>21</v>
      </c>
      <c r="F167" s="225" t="s">
        <v>167</v>
      </c>
      <c r="G167" s="223"/>
      <c r="H167" s="223"/>
      <c r="I167" s="223"/>
      <c r="J167" s="223"/>
      <c r="K167" s="226">
        <v>4.1710000000000003</v>
      </c>
      <c r="L167" s="223"/>
      <c r="M167" s="223"/>
      <c r="N167" s="223"/>
      <c r="O167" s="223"/>
      <c r="P167" s="223"/>
      <c r="Q167" s="223"/>
      <c r="R167" s="227"/>
      <c r="T167" s="228"/>
      <c r="U167" s="223"/>
      <c r="V167" s="223"/>
      <c r="W167" s="223"/>
      <c r="X167" s="223"/>
      <c r="Y167" s="223"/>
      <c r="Z167" s="223"/>
      <c r="AA167" s="229"/>
      <c r="AT167" s="230" t="s">
        <v>165</v>
      </c>
      <c r="AU167" s="230" t="s">
        <v>106</v>
      </c>
      <c r="AV167" s="11" t="s">
        <v>162</v>
      </c>
      <c r="AW167" s="11" t="s">
        <v>166</v>
      </c>
      <c r="AX167" s="11" t="s">
        <v>23</v>
      </c>
      <c r="AY167" s="230" t="s">
        <v>157</v>
      </c>
    </row>
    <row r="168" s="1" customFormat="1" ht="28.8" customHeight="1">
      <c r="B168" s="42"/>
      <c r="C168" s="203" t="s">
        <v>209</v>
      </c>
      <c r="D168" s="203" t="s">
        <v>158</v>
      </c>
      <c r="E168" s="204" t="s">
        <v>210</v>
      </c>
      <c r="F168" s="205" t="s">
        <v>211</v>
      </c>
      <c r="G168" s="167"/>
      <c r="H168" s="167"/>
      <c r="I168" s="167"/>
      <c r="J168" s="206" t="s">
        <v>180</v>
      </c>
      <c r="K168" s="207">
        <v>7.0110000000000001</v>
      </c>
      <c r="L168" s="208">
        <v>0</v>
      </c>
      <c r="M168" s="167"/>
      <c r="N168" s="207">
        <f>ROUND(L168*K168,3)</f>
        <v>0</v>
      </c>
      <c r="O168" s="167"/>
      <c r="P168" s="167"/>
      <c r="Q168" s="167"/>
      <c r="R168" s="44"/>
      <c r="T168" s="209" t="s">
        <v>21</v>
      </c>
      <c r="U168" s="52" t="s">
        <v>47</v>
      </c>
      <c r="V168" s="43"/>
      <c r="W168" s="210">
        <f>V168*K168</f>
        <v>0</v>
      </c>
      <c r="X168" s="210">
        <v>0.0023999999999999998</v>
      </c>
      <c r="Y168" s="210">
        <f>X168*K168</f>
        <v>0</v>
      </c>
      <c r="Z168" s="210">
        <v>0</v>
      </c>
      <c r="AA168" s="211">
        <f>Z168*K168</f>
        <v>0</v>
      </c>
      <c r="AR168" s="20" t="s">
        <v>162</v>
      </c>
      <c r="AT168" s="20" t="s">
        <v>158</v>
      </c>
      <c r="AU168" s="20" t="s">
        <v>106</v>
      </c>
      <c r="AY168" s="20" t="s">
        <v>157</v>
      </c>
      <c r="BE168" s="129">
        <f>IF(U168="základní",N168,0)</f>
        <v>0</v>
      </c>
      <c r="BF168" s="129">
        <f>IF(U168="snížená",N168,0)</f>
        <v>0</v>
      </c>
      <c r="BG168" s="129">
        <f>IF(U168="zákl. přenesená",N168,0)</f>
        <v>0</v>
      </c>
      <c r="BH168" s="129">
        <f>IF(U168="sníž. přenesená",N168,0)</f>
        <v>0</v>
      </c>
      <c r="BI168" s="129">
        <f>IF(U168="nulová",N168,0)</f>
        <v>0</v>
      </c>
      <c r="BJ168" s="20" t="s">
        <v>23</v>
      </c>
      <c r="BK168" s="212">
        <f>ROUND(L168*K168,3)</f>
        <v>0</v>
      </c>
      <c r="BL168" s="20" t="s">
        <v>162</v>
      </c>
      <c r="BM168" s="20" t="s">
        <v>212</v>
      </c>
    </row>
    <row r="169" s="10" customFormat="1" ht="28.8" customHeight="1">
      <c r="B169" s="213"/>
      <c r="C169" s="214"/>
      <c r="D169" s="214"/>
      <c r="E169" s="215" t="s">
        <v>21</v>
      </c>
      <c r="F169" s="216" t="s">
        <v>213</v>
      </c>
      <c r="G169" s="214"/>
      <c r="H169" s="214"/>
      <c r="I169" s="214"/>
      <c r="J169" s="214"/>
      <c r="K169" s="217">
        <v>7.0110000000000001</v>
      </c>
      <c r="L169" s="214"/>
      <c r="M169" s="214"/>
      <c r="N169" s="214"/>
      <c r="O169" s="214"/>
      <c r="P169" s="214"/>
      <c r="Q169" s="214"/>
      <c r="R169" s="218"/>
      <c r="T169" s="219"/>
      <c r="U169" s="214"/>
      <c r="V169" s="214"/>
      <c r="W169" s="214"/>
      <c r="X169" s="214"/>
      <c r="Y169" s="214"/>
      <c r="Z169" s="214"/>
      <c r="AA169" s="220"/>
      <c r="AT169" s="221" t="s">
        <v>165</v>
      </c>
      <c r="AU169" s="221" t="s">
        <v>106</v>
      </c>
      <c r="AV169" s="10" t="s">
        <v>106</v>
      </c>
      <c r="AW169" s="10" t="s">
        <v>166</v>
      </c>
      <c r="AX169" s="10" t="s">
        <v>82</v>
      </c>
      <c r="AY169" s="221" t="s">
        <v>157</v>
      </c>
    </row>
    <row r="170" s="11" customFormat="1" ht="20.4" customHeight="1">
      <c r="B170" s="222"/>
      <c r="C170" s="223"/>
      <c r="D170" s="223"/>
      <c r="E170" s="224" t="s">
        <v>21</v>
      </c>
      <c r="F170" s="225" t="s">
        <v>167</v>
      </c>
      <c r="G170" s="223"/>
      <c r="H170" s="223"/>
      <c r="I170" s="223"/>
      <c r="J170" s="223"/>
      <c r="K170" s="226">
        <v>7.0110000000000001</v>
      </c>
      <c r="L170" s="223"/>
      <c r="M170" s="223"/>
      <c r="N170" s="223"/>
      <c r="O170" s="223"/>
      <c r="P170" s="223"/>
      <c r="Q170" s="223"/>
      <c r="R170" s="227"/>
      <c r="T170" s="228"/>
      <c r="U170" s="223"/>
      <c r="V170" s="223"/>
      <c r="W170" s="223"/>
      <c r="X170" s="223"/>
      <c r="Y170" s="223"/>
      <c r="Z170" s="223"/>
      <c r="AA170" s="229"/>
      <c r="AT170" s="230" t="s">
        <v>165</v>
      </c>
      <c r="AU170" s="230" t="s">
        <v>106</v>
      </c>
      <c r="AV170" s="11" t="s">
        <v>162</v>
      </c>
      <c r="AW170" s="11" t="s">
        <v>166</v>
      </c>
      <c r="AX170" s="11" t="s">
        <v>23</v>
      </c>
      <c r="AY170" s="230" t="s">
        <v>157</v>
      </c>
    </row>
    <row r="171" s="1" customFormat="1" ht="28.8" customHeight="1">
      <c r="B171" s="42"/>
      <c r="C171" s="203" t="s">
        <v>214</v>
      </c>
      <c r="D171" s="203" t="s">
        <v>158</v>
      </c>
      <c r="E171" s="204" t="s">
        <v>215</v>
      </c>
      <c r="F171" s="205" t="s">
        <v>216</v>
      </c>
      <c r="G171" s="167"/>
      <c r="H171" s="167"/>
      <c r="I171" s="167"/>
      <c r="J171" s="206" t="s">
        <v>180</v>
      </c>
      <c r="K171" s="207">
        <v>7.0110000000000001</v>
      </c>
      <c r="L171" s="208">
        <v>0</v>
      </c>
      <c r="M171" s="167"/>
      <c r="N171" s="207">
        <f>ROUND(L171*K171,3)</f>
        <v>0</v>
      </c>
      <c r="O171" s="167"/>
      <c r="P171" s="167"/>
      <c r="Q171" s="167"/>
      <c r="R171" s="44"/>
      <c r="T171" s="209" t="s">
        <v>21</v>
      </c>
      <c r="U171" s="52" t="s">
        <v>47</v>
      </c>
      <c r="V171" s="43"/>
      <c r="W171" s="210">
        <f>V171*K171</f>
        <v>0</v>
      </c>
      <c r="X171" s="210">
        <v>0.0073499999999999998</v>
      </c>
      <c r="Y171" s="210">
        <f>X171*K171</f>
        <v>0</v>
      </c>
      <c r="Z171" s="210">
        <v>0</v>
      </c>
      <c r="AA171" s="211">
        <f>Z171*K171</f>
        <v>0</v>
      </c>
      <c r="AR171" s="20" t="s">
        <v>162</v>
      </c>
      <c r="AT171" s="20" t="s">
        <v>158</v>
      </c>
      <c r="AU171" s="20" t="s">
        <v>106</v>
      </c>
      <c r="AY171" s="20" t="s">
        <v>157</v>
      </c>
      <c r="BE171" s="129">
        <f>IF(U171="základní",N171,0)</f>
        <v>0</v>
      </c>
      <c r="BF171" s="129">
        <f>IF(U171="snížená",N171,0)</f>
        <v>0</v>
      </c>
      <c r="BG171" s="129">
        <f>IF(U171="zákl. přenesená",N171,0)</f>
        <v>0</v>
      </c>
      <c r="BH171" s="129">
        <f>IF(U171="sníž. přenesená",N171,0)</f>
        <v>0</v>
      </c>
      <c r="BI171" s="129">
        <f>IF(U171="nulová",N171,0)</f>
        <v>0</v>
      </c>
      <c r="BJ171" s="20" t="s">
        <v>23</v>
      </c>
      <c r="BK171" s="212">
        <f>ROUND(L171*K171,3)</f>
        <v>0</v>
      </c>
      <c r="BL171" s="20" t="s">
        <v>162</v>
      </c>
      <c r="BM171" s="20" t="s">
        <v>217</v>
      </c>
    </row>
    <row r="172" s="10" customFormat="1" ht="28.8" customHeight="1">
      <c r="B172" s="213"/>
      <c r="C172" s="214"/>
      <c r="D172" s="214"/>
      <c r="E172" s="215" t="s">
        <v>21</v>
      </c>
      <c r="F172" s="216" t="s">
        <v>213</v>
      </c>
      <c r="G172" s="214"/>
      <c r="H172" s="214"/>
      <c r="I172" s="214"/>
      <c r="J172" s="214"/>
      <c r="K172" s="217">
        <v>7.0110000000000001</v>
      </c>
      <c r="L172" s="214"/>
      <c r="M172" s="214"/>
      <c r="N172" s="214"/>
      <c r="O172" s="214"/>
      <c r="P172" s="214"/>
      <c r="Q172" s="214"/>
      <c r="R172" s="218"/>
      <c r="T172" s="219"/>
      <c r="U172" s="214"/>
      <c r="V172" s="214"/>
      <c r="W172" s="214"/>
      <c r="X172" s="214"/>
      <c r="Y172" s="214"/>
      <c r="Z172" s="214"/>
      <c r="AA172" s="220"/>
      <c r="AT172" s="221" t="s">
        <v>165</v>
      </c>
      <c r="AU172" s="221" t="s">
        <v>106</v>
      </c>
      <c r="AV172" s="10" t="s">
        <v>106</v>
      </c>
      <c r="AW172" s="10" t="s">
        <v>166</v>
      </c>
      <c r="AX172" s="10" t="s">
        <v>82</v>
      </c>
      <c r="AY172" s="221" t="s">
        <v>157</v>
      </c>
    </row>
    <row r="173" s="11" customFormat="1" ht="20.4" customHeight="1">
      <c r="B173" s="222"/>
      <c r="C173" s="223"/>
      <c r="D173" s="223"/>
      <c r="E173" s="224" t="s">
        <v>21</v>
      </c>
      <c r="F173" s="225" t="s">
        <v>167</v>
      </c>
      <c r="G173" s="223"/>
      <c r="H173" s="223"/>
      <c r="I173" s="223"/>
      <c r="J173" s="223"/>
      <c r="K173" s="226">
        <v>7.0110000000000001</v>
      </c>
      <c r="L173" s="223"/>
      <c r="M173" s="223"/>
      <c r="N173" s="223"/>
      <c r="O173" s="223"/>
      <c r="P173" s="223"/>
      <c r="Q173" s="223"/>
      <c r="R173" s="227"/>
      <c r="T173" s="228"/>
      <c r="U173" s="223"/>
      <c r="V173" s="223"/>
      <c r="W173" s="223"/>
      <c r="X173" s="223"/>
      <c r="Y173" s="223"/>
      <c r="Z173" s="223"/>
      <c r="AA173" s="229"/>
      <c r="AT173" s="230" t="s">
        <v>165</v>
      </c>
      <c r="AU173" s="230" t="s">
        <v>106</v>
      </c>
      <c r="AV173" s="11" t="s">
        <v>162</v>
      </c>
      <c r="AW173" s="11" t="s">
        <v>166</v>
      </c>
      <c r="AX173" s="11" t="s">
        <v>23</v>
      </c>
      <c r="AY173" s="230" t="s">
        <v>157</v>
      </c>
    </row>
    <row r="174" s="1" customFormat="1" ht="40.2" customHeight="1">
      <c r="B174" s="42"/>
      <c r="C174" s="203" t="s">
        <v>218</v>
      </c>
      <c r="D174" s="203" t="s">
        <v>158</v>
      </c>
      <c r="E174" s="204" t="s">
        <v>219</v>
      </c>
      <c r="F174" s="205" t="s">
        <v>220</v>
      </c>
      <c r="G174" s="167"/>
      <c r="H174" s="167"/>
      <c r="I174" s="167"/>
      <c r="J174" s="206" t="s">
        <v>180</v>
      </c>
      <c r="K174" s="207">
        <v>7.0019999999999998</v>
      </c>
      <c r="L174" s="208">
        <v>0</v>
      </c>
      <c r="M174" s="167"/>
      <c r="N174" s="207">
        <f>ROUND(L174*K174,3)</f>
        <v>0</v>
      </c>
      <c r="O174" s="167"/>
      <c r="P174" s="167"/>
      <c r="Q174" s="167"/>
      <c r="R174" s="44"/>
      <c r="T174" s="209" t="s">
        <v>21</v>
      </c>
      <c r="U174" s="52" t="s">
        <v>47</v>
      </c>
      <c r="V174" s="43"/>
      <c r="W174" s="210">
        <f>V174*K174</f>
        <v>0</v>
      </c>
      <c r="X174" s="210">
        <v>0.0083199999999999993</v>
      </c>
      <c r="Y174" s="210">
        <f>X174*K174</f>
        <v>0</v>
      </c>
      <c r="Z174" s="210">
        <v>0</v>
      </c>
      <c r="AA174" s="211">
        <f>Z174*K174</f>
        <v>0</v>
      </c>
      <c r="AR174" s="20" t="s">
        <v>162</v>
      </c>
      <c r="AT174" s="20" t="s">
        <v>158</v>
      </c>
      <c r="AU174" s="20" t="s">
        <v>106</v>
      </c>
      <c r="AY174" s="20" t="s">
        <v>157</v>
      </c>
      <c r="BE174" s="129">
        <f>IF(U174="základní",N174,0)</f>
        <v>0</v>
      </c>
      <c r="BF174" s="129">
        <f>IF(U174="snížená",N174,0)</f>
        <v>0</v>
      </c>
      <c r="BG174" s="129">
        <f>IF(U174="zákl. přenesená",N174,0)</f>
        <v>0</v>
      </c>
      <c r="BH174" s="129">
        <f>IF(U174="sníž. přenesená",N174,0)</f>
        <v>0</v>
      </c>
      <c r="BI174" s="129">
        <f>IF(U174="nulová",N174,0)</f>
        <v>0</v>
      </c>
      <c r="BJ174" s="20" t="s">
        <v>23</v>
      </c>
      <c r="BK174" s="212">
        <f>ROUND(L174*K174,3)</f>
        <v>0</v>
      </c>
      <c r="BL174" s="20" t="s">
        <v>162</v>
      </c>
      <c r="BM174" s="20" t="s">
        <v>221</v>
      </c>
    </row>
    <row r="175" s="10" customFormat="1" ht="28.8" customHeight="1">
      <c r="B175" s="213"/>
      <c r="C175" s="214"/>
      <c r="D175" s="214"/>
      <c r="E175" s="215" t="s">
        <v>21</v>
      </c>
      <c r="F175" s="216" t="s">
        <v>222</v>
      </c>
      <c r="G175" s="214"/>
      <c r="H175" s="214"/>
      <c r="I175" s="214"/>
      <c r="J175" s="214"/>
      <c r="K175" s="217">
        <v>7.0019999999999998</v>
      </c>
      <c r="L175" s="214"/>
      <c r="M175" s="214"/>
      <c r="N175" s="214"/>
      <c r="O175" s="214"/>
      <c r="P175" s="214"/>
      <c r="Q175" s="214"/>
      <c r="R175" s="218"/>
      <c r="T175" s="219"/>
      <c r="U175" s="214"/>
      <c r="V175" s="214"/>
      <c r="W175" s="214"/>
      <c r="X175" s="214"/>
      <c r="Y175" s="214"/>
      <c r="Z175" s="214"/>
      <c r="AA175" s="220"/>
      <c r="AT175" s="221" t="s">
        <v>165</v>
      </c>
      <c r="AU175" s="221" t="s">
        <v>106</v>
      </c>
      <c r="AV175" s="10" t="s">
        <v>106</v>
      </c>
      <c r="AW175" s="10" t="s">
        <v>166</v>
      </c>
      <c r="AX175" s="10" t="s">
        <v>82</v>
      </c>
      <c r="AY175" s="221" t="s">
        <v>157</v>
      </c>
    </row>
    <row r="176" s="11" customFormat="1" ht="20.4" customHeight="1">
      <c r="B176" s="222"/>
      <c r="C176" s="223"/>
      <c r="D176" s="223"/>
      <c r="E176" s="224" t="s">
        <v>21</v>
      </c>
      <c r="F176" s="225" t="s">
        <v>167</v>
      </c>
      <c r="G176" s="223"/>
      <c r="H176" s="223"/>
      <c r="I176" s="223"/>
      <c r="J176" s="223"/>
      <c r="K176" s="226">
        <v>7.0019999999999998</v>
      </c>
      <c r="L176" s="223"/>
      <c r="M176" s="223"/>
      <c r="N176" s="223"/>
      <c r="O176" s="223"/>
      <c r="P176" s="223"/>
      <c r="Q176" s="223"/>
      <c r="R176" s="227"/>
      <c r="T176" s="228"/>
      <c r="U176" s="223"/>
      <c r="V176" s="223"/>
      <c r="W176" s="223"/>
      <c r="X176" s="223"/>
      <c r="Y176" s="223"/>
      <c r="Z176" s="223"/>
      <c r="AA176" s="229"/>
      <c r="AT176" s="230" t="s">
        <v>165</v>
      </c>
      <c r="AU176" s="230" t="s">
        <v>106</v>
      </c>
      <c r="AV176" s="11" t="s">
        <v>162</v>
      </c>
      <c r="AW176" s="11" t="s">
        <v>166</v>
      </c>
      <c r="AX176" s="11" t="s">
        <v>23</v>
      </c>
      <c r="AY176" s="230" t="s">
        <v>157</v>
      </c>
    </row>
    <row r="177" s="1" customFormat="1" ht="28.8" customHeight="1">
      <c r="B177" s="42"/>
      <c r="C177" s="231" t="s">
        <v>223</v>
      </c>
      <c r="D177" s="231" t="s">
        <v>224</v>
      </c>
      <c r="E177" s="232" t="s">
        <v>225</v>
      </c>
      <c r="F177" s="233" t="s">
        <v>226</v>
      </c>
      <c r="G177" s="234"/>
      <c r="H177" s="234"/>
      <c r="I177" s="234"/>
      <c r="J177" s="235" t="s">
        <v>180</v>
      </c>
      <c r="K177" s="236">
        <v>7.1420000000000003</v>
      </c>
      <c r="L177" s="237">
        <v>0</v>
      </c>
      <c r="M177" s="234"/>
      <c r="N177" s="236">
        <f>ROUND(L177*K177,3)</f>
        <v>0</v>
      </c>
      <c r="O177" s="167"/>
      <c r="P177" s="167"/>
      <c r="Q177" s="167"/>
      <c r="R177" s="44"/>
      <c r="T177" s="209" t="s">
        <v>21</v>
      </c>
      <c r="U177" s="52" t="s">
        <v>47</v>
      </c>
      <c r="V177" s="43"/>
      <c r="W177" s="210">
        <f>V177*K177</f>
        <v>0</v>
      </c>
      <c r="X177" s="210">
        <v>0.0016999999999999999</v>
      </c>
      <c r="Y177" s="210">
        <f>X177*K177</f>
        <v>0</v>
      </c>
      <c r="Z177" s="210">
        <v>0</v>
      </c>
      <c r="AA177" s="211">
        <f>Z177*K177</f>
        <v>0</v>
      </c>
      <c r="AR177" s="20" t="s">
        <v>195</v>
      </c>
      <c r="AT177" s="20" t="s">
        <v>224</v>
      </c>
      <c r="AU177" s="20" t="s">
        <v>106</v>
      </c>
      <c r="AY177" s="20" t="s">
        <v>157</v>
      </c>
      <c r="BE177" s="129">
        <f>IF(U177="základní",N177,0)</f>
        <v>0</v>
      </c>
      <c r="BF177" s="129">
        <f>IF(U177="snížená",N177,0)</f>
        <v>0</v>
      </c>
      <c r="BG177" s="129">
        <f>IF(U177="zákl. přenesená",N177,0)</f>
        <v>0</v>
      </c>
      <c r="BH177" s="129">
        <f>IF(U177="sníž. přenesená",N177,0)</f>
        <v>0</v>
      </c>
      <c r="BI177" s="129">
        <f>IF(U177="nulová",N177,0)</f>
        <v>0</v>
      </c>
      <c r="BJ177" s="20" t="s">
        <v>23</v>
      </c>
      <c r="BK177" s="212">
        <f>ROUND(L177*K177,3)</f>
        <v>0</v>
      </c>
      <c r="BL177" s="20" t="s">
        <v>162</v>
      </c>
      <c r="BM177" s="20" t="s">
        <v>227</v>
      </c>
    </row>
    <row r="178" s="1" customFormat="1" ht="20.4" customHeight="1">
      <c r="B178" s="42"/>
      <c r="C178" s="43"/>
      <c r="D178" s="43"/>
      <c r="E178" s="43"/>
      <c r="F178" s="238" t="s">
        <v>228</v>
      </c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4"/>
      <c r="T178" s="93"/>
      <c r="U178" s="43"/>
      <c r="V178" s="43"/>
      <c r="W178" s="43"/>
      <c r="X178" s="43"/>
      <c r="Y178" s="43"/>
      <c r="Z178" s="43"/>
      <c r="AA178" s="94"/>
      <c r="AT178" s="20" t="s">
        <v>229</v>
      </c>
      <c r="AU178" s="20" t="s">
        <v>106</v>
      </c>
    </row>
    <row r="179" s="1" customFormat="1" ht="40.2" customHeight="1">
      <c r="B179" s="42"/>
      <c r="C179" s="203" t="s">
        <v>9</v>
      </c>
      <c r="D179" s="203" t="s">
        <v>158</v>
      </c>
      <c r="E179" s="204" t="s">
        <v>230</v>
      </c>
      <c r="F179" s="205" t="s">
        <v>220</v>
      </c>
      <c r="G179" s="167"/>
      <c r="H179" s="167"/>
      <c r="I179" s="167"/>
      <c r="J179" s="206" t="s">
        <v>180</v>
      </c>
      <c r="K179" s="207">
        <v>2.3340000000000001</v>
      </c>
      <c r="L179" s="208">
        <v>0</v>
      </c>
      <c r="M179" s="167"/>
      <c r="N179" s="207">
        <f>ROUND(L179*K179,3)</f>
        <v>0</v>
      </c>
      <c r="O179" s="167"/>
      <c r="P179" s="167"/>
      <c r="Q179" s="167"/>
      <c r="R179" s="44"/>
      <c r="T179" s="209" t="s">
        <v>21</v>
      </c>
      <c r="U179" s="52" t="s">
        <v>47</v>
      </c>
      <c r="V179" s="43"/>
      <c r="W179" s="210">
        <f>V179*K179</f>
        <v>0</v>
      </c>
      <c r="X179" s="210">
        <v>0.0083199999999999993</v>
      </c>
      <c r="Y179" s="210">
        <f>X179*K179</f>
        <v>0</v>
      </c>
      <c r="Z179" s="210">
        <v>0</v>
      </c>
      <c r="AA179" s="211">
        <f>Z179*K179</f>
        <v>0</v>
      </c>
      <c r="AR179" s="20" t="s">
        <v>162</v>
      </c>
      <c r="AT179" s="20" t="s">
        <v>158</v>
      </c>
      <c r="AU179" s="20" t="s">
        <v>106</v>
      </c>
      <c r="AY179" s="20" t="s">
        <v>157</v>
      </c>
      <c r="BE179" s="129">
        <f>IF(U179="základní",N179,0)</f>
        <v>0</v>
      </c>
      <c r="BF179" s="129">
        <f>IF(U179="snížená",N179,0)</f>
        <v>0</v>
      </c>
      <c r="BG179" s="129">
        <f>IF(U179="zákl. přenesená",N179,0)</f>
        <v>0</v>
      </c>
      <c r="BH179" s="129">
        <f>IF(U179="sníž. přenesená",N179,0)</f>
        <v>0</v>
      </c>
      <c r="BI179" s="129">
        <f>IF(U179="nulová",N179,0)</f>
        <v>0</v>
      </c>
      <c r="BJ179" s="20" t="s">
        <v>23</v>
      </c>
      <c r="BK179" s="212">
        <f>ROUND(L179*K179,3)</f>
        <v>0</v>
      </c>
      <c r="BL179" s="20" t="s">
        <v>162</v>
      </c>
      <c r="BM179" s="20" t="s">
        <v>231</v>
      </c>
    </row>
    <row r="180" s="10" customFormat="1" ht="28.8" customHeight="1">
      <c r="B180" s="213"/>
      <c r="C180" s="214"/>
      <c r="D180" s="214"/>
      <c r="E180" s="215" t="s">
        <v>21</v>
      </c>
      <c r="F180" s="216" t="s">
        <v>232</v>
      </c>
      <c r="G180" s="214"/>
      <c r="H180" s="214"/>
      <c r="I180" s="214"/>
      <c r="J180" s="214"/>
      <c r="K180" s="217">
        <v>2.3340000000000001</v>
      </c>
      <c r="L180" s="214"/>
      <c r="M180" s="214"/>
      <c r="N180" s="214"/>
      <c r="O180" s="214"/>
      <c r="P180" s="214"/>
      <c r="Q180" s="214"/>
      <c r="R180" s="218"/>
      <c r="T180" s="219"/>
      <c r="U180" s="214"/>
      <c r="V180" s="214"/>
      <c r="W180" s="214"/>
      <c r="X180" s="214"/>
      <c r="Y180" s="214"/>
      <c r="Z180" s="214"/>
      <c r="AA180" s="220"/>
      <c r="AT180" s="221" t="s">
        <v>165</v>
      </c>
      <c r="AU180" s="221" t="s">
        <v>106</v>
      </c>
      <c r="AV180" s="10" t="s">
        <v>106</v>
      </c>
      <c r="AW180" s="10" t="s">
        <v>166</v>
      </c>
      <c r="AX180" s="10" t="s">
        <v>82</v>
      </c>
      <c r="AY180" s="221" t="s">
        <v>157</v>
      </c>
    </row>
    <row r="181" s="11" customFormat="1" ht="20.4" customHeight="1">
      <c r="B181" s="222"/>
      <c r="C181" s="223"/>
      <c r="D181" s="223"/>
      <c r="E181" s="224" t="s">
        <v>21</v>
      </c>
      <c r="F181" s="225" t="s">
        <v>167</v>
      </c>
      <c r="G181" s="223"/>
      <c r="H181" s="223"/>
      <c r="I181" s="223"/>
      <c r="J181" s="223"/>
      <c r="K181" s="226">
        <v>2.3340000000000001</v>
      </c>
      <c r="L181" s="223"/>
      <c r="M181" s="223"/>
      <c r="N181" s="223"/>
      <c r="O181" s="223"/>
      <c r="P181" s="223"/>
      <c r="Q181" s="223"/>
      <c r="R181" s="227"/>
      <c r="T181" s="228"/>
      <c r="U181" s="223"/>
      <c r="V181" s="223"/>
      <c r="W181" s="223"/>
      <c r="X181" s="223"/>
      <c r="Y181" s="223"/>
      <c r="Z181" s="223"/>
      <c r="AA181" s="229"/>
      <c r="AT181" s="230" t="s">
        <v>165</v>
      </c>
      <c r="AU181" s="230" t="s">
        <v>106</v>
      </c>
      <c r="AV181" s="11" t="s">
        <v>162</v>
      </c>
      <c r="AW181" s="11" t="s">
        <v>166</v>
      </c>
      <c r="AX181" s="11" t="s">
        <v>23</v>
      </c>
      <c r="AY181" s="230" t="s">
        <v>157</v>
      </c>
    </row>
    <row r="182" s="1" customFormat="1" ht="28.8" customHeight="1">
      <c r="B182" s="42"/>
      <c r="C182" s="231" t="s">
        <v>233</v>
      </c>
      <c r="D182" s="231" t="s">
        <v>224</v>
      </c>
      <c r="E182" s="232" t="s">
        <v>234</v>
      </c>
      <c r="F182" s="233" t="s">
        <v>235</v>
      </c>
      <c r="G182" s="234"/>
      <c r="H182" s="234"/>
      <c r="I182" s="234"/>
      <c r="J182" s="235" t="s">
        <v>180</v>
      </c>
      <c r="K182" s="236">
        <v>2.3809999999999998</v>
      </c>
      <c r="L182" s="237">
        <v>0</v>
      </c>
      <c r="M182" s="234"/>
      <c r="N182" s="236">
        <f>ROUND(L182*K182,3)</f>
        <v>0</v>
      </c>
      <c r="O182" s="167"/>
      <c r="P182" s="167"/>
      <c r="Q182" s="167"/>
      <c r="R182" s="44"/>
      <c r="T182" s="209" t="s">
        <v>21</v>
      </c>
      <c r="U182" s="52" t="s">
        <v>47</v>
      </c>
      <c r="V182" s="43"/>
      <c r="W182" s="210">
        <f>V182*K182</f>
        <v>0</v>
      </c>
      <c r="X182" s="210">
        <v>0.0032000000000000002</v>
      </c>
      <c r="Y182" s="210">
        <f>X182*K182</f>
        <v>0</v>
      </c>
      <c r="Z182" s="210">
        <v>0</v>
      </c>
      <c r="AA182" s="211">
        <f>Z182*K182</f>
        <v>0</v>
      </c>
      <c r="AR182" s="20" t="s">
        <v>195</v>
      </c>
      <c r="AT182" s="20" t="s">
        <v>224</v>
      </c>
      <c r="AU182" s="20" t="s">
        <v>106</v>
      </c>
      <c r="AY182" s="20" t="s">
        <v>157</v>
      </c>
      <c r="BE182" s="129">
        <f>IF(U182="základní",N182,0)</f>
        <v>0</v>
      </c>
      <c r="BF182" s="129">
        <f>IF(U182="snížená",N182,0)</f>
        <v>0</v>
      </c>
      <c r="BG182" s="129">
        <f>IF(U182="zákl. přenesená",N182,0)</f>
        <v>0</v>
      </c>
      <c r="BH182" s="129">
        <f>IF(U182="sníž. přenesená",N182,0)</f>
        <v>0</v>
      </c>
      <c r="BI182" s="129">
        <f>IF(U182="nulová",N182,0)</f>
        <v>0</v>
      </c>
      <c r="BJ182" s="20" t="s">
        <v>23</v>
      </c>
      <c r="BK182" s="212">
        <f>ROUND(L182*K182,3)</f>
        <v>0</v>
      </c>
      <c r="BL182" s="20" t="s">
        <v>162</v>
      </c>
      <c r="BM182" s="20" t="s">
        <v>236</v>
      </c>
    </row>
    <row r="183" s="1" customFormat="1" ht="20.4" customHeight="1">
      <c r="B183" s="42"/>
      <c r="C183" s="43"/>
      <c r="D183" s="43"/>
      <c r="E183" s="43"/>
      <c r="F183" s="238" t="s">
        <v>237</v>
      </c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4"/>
      <c r="T183" s="93"/>
      <c r="U183" s="43"/>
      <c r="V183" s="43"/>
      <c r="W183" s="43"/>
      <c r="X183" s="43"/>
      <c r="Y183" s="43"/>
      <c r="Z183" s="43"/>
      <c r="AA183" s="94"/>
      <c r="AT183" s="20" t="s">
        <v>229</v>
      </c>
      <c r="AU183" s="20" t="s">
        <v>106</v>
      </c>
    </row>
    <row r="184" s="1" customFormat="1" ht="28.8" customHeight="1">
      <c r="B184" s="42"/>
      <c r="C184" s="203" t="s">
        <v>238</v>
      </c>
      <c r="D184" s="203" t="s">
        <v>158</v>
      </c>
      <c r="E184" s="204" t="s">
        <v>239</v>
      </c>
      <c r="F184" s="205" t="s">
        <v>240</v>
      </c>
      <c r="G184" s="167"/>
      <c r="H184" s="167"/>
      <c r="I184" s="167"/>
      <c r="J184" s="206" t="s">
        <v>180</v>
      </c>
      <c r="K184" s="207">
        <v>7.0110000000000001</v>
      </c>
      <c r="L184" s="208">
        <v>0</v>
      </c>
      <c r="M184" s="167"/>
      <c r="N184" s="207">
        <f>ROUND(L184*K184,3)</f>
        <v>0</v>
      </c>
      <c r="O184" s="167"/>
      <c r="P184" s="167"/>
      <c r="Q184" s="167"/>
      <c r="R184" s="44"/>
      <c r="T184" s="209" t="s">
        <v>21</v>
      </c>
      <c r="U184" s="52" t="s">
        <v>47</v>
      </c>
      <c r="V184" s="43"/>
      <c r="W184" s="210">
        <f>V184*K184</f>
        <v>0</v>
      </c>
      <c r="X184" s="210">
        <v>0.0315</v>
      </c>
      <c r="Y184" s="210">
        <f>X184*K184</f>
        <v>0</v>
      </c>
      <c r="Z184" s="210">
        <v>0</v>
      </c>
      <c r="AA184" s="211">
        <f>Z184*K184</f>
        <v>0</v>
      </c>
      <c r="AR184" s="20" t="s">
        <v>162</v>
      </c>
      <c r="AT184" s="20" t="s">
        <v>158</v>
      </c>
      <c r="AU184" s="20" t="s">
        <v>106</v>
      </c>
      <c r="AY184" s="20" t="s">
        <v>157</v>
      </c>
      <c r="BE184" s="129">
        <f>IF(U184="základní",N184,0)</f>
        <v>0</v>
      </c>
      <c r="BF184" s="129">
        <f>IF(U184="snížená",N184,0)</f>
        <v>0</v>
      </c>
      <c r="BG184" s="129">
        <f>IF(U184="zákl. přenesená",N184,0)</f>
        <v>0</v>
      </c>
      <c r="BH184" s="129">
        <f>IF(U184="sníž. přenesená",N184,0)</f>
        <v>0</v>
      </c>
      <c r="BI184" s="129">
        <f>IF(U184="nulová",N184,0)</f>
        <v>0</v>
      </c>
      <c r="BJ184" s="20" t="s">
        <v>23</v>
      </c>
      <c r="BK184" s="212">
        <f>ROUND(L184*K184,3)</f>
        <v>0</v>
      </c>
      <c r="BL184" s="20" t="s">
        <v>162</v>
      </c>
      <c r="BM184" s="20" t="s">
        <v>241</v>
      </c>
    </row>
    <row r="185" s="10" customFormat="1" ht="28.8" customHeight="1">
      <c r="B185" s="213"/>
      <c r="C185" s="214"/>
      <c r="D185" s="214"/>
      <c r="E185" s="215" t="s">
        <v>21</v>
      </c>
      <c r="F185" s="216" t="s">
        <v>213</v>
      </c>
      <c r="G185" s="214"/>
      <c r="H185" s="214"/>
      <c r="I185" s="214"/>
      <c r="J185" s="214"/>
      <c r="K185" s="217">
        <v>7.0110000000000001</v>
      </c>
      <c r="L185" s="214"/>
      <c r="M185" s="214"/>
      <c r="N185" s="214"/>
      <c r="O185" s="214"/>
      <c r="P185" s="214"/>
      <c r="Q185" s="214"/>
      <c r="R185" s="218"/>
      <c r="T185" s="219"/>
      <c r="U185" s="214"/>
      <c r="V185" s="214"/>
      <c r="W185" s="214"/>
      <c r="X185" s="214"/>
      <c r="Y185" s="214"/>
      <c r="Z185" s="214"/>
      <c r="AA185" s="220"/>
      <c r="AT185" s="221" t="s">
        <v>165</v>
      </c>
      <c r="AU185" s="221" t="s">
        <v>106</v>
      </c>
      <c r="AV185" s="10" t="s">
        <v>106</v>
      </c>
      <c r="AW185" s="10" t="s">
        <v>166</v>
      </c>
      <c r="AX185" s="10" t="s">
        <v>82</v>
      </c>
      <c r="AY185" s="221" t="s">
        <v>157</v>
      </c>
    </row>
    <row r="186" s="11" customFormat="1" ht="20.4" customHeight="1">
      <c r="B186" s="222"/>
      <c r="C186" s="223"/>
      <c r="D186" s="223"/>
      <c r="E186" s="224" t="s">
        <v>21</v>
      </c>
      <c r="F186" s="225" t="s">
        <v>167</v>
      </c>
      <c r="G186" s="223"/>
      <c r="H186" s="223"/>
      <c r="I186" s="223"/>
      <c r="J186" s="223"/>
      <c r="K186" s="226">
        <v>7.0110000000000001</v>
      </c>
      <c r="L186" s="223"/>
      <c r="M186" s="223"/>
      <c r="N186" s="223"/>
      <c r="O186" s="223"/>
      <c r="P186" s="223"/>
      <c r="Q186" s="223"/>
      <c r="R186" s="227"/>
      <c r="T186" s="228"/>
      <c r="U186" s="223"/>
      <c r="V186" s="223"/>
      <c r="W186" s="223"/>
      <c r="X186" s="223"/>
      <c r="Y186" s="223"/>
      <c r="Z186" s="223"/>
      <c r="AA186" s="229"/>
      <c r="AT186" s="230" t="s">
        <v>165</v>
      </c>
      <c r="AU186" s="230" t="s">
        <v>106</v>
      </c>
      <c r="AV186" s="11" t="s">
        <v>162</v>
      </c>
      <c r="AW186" s="11" t="s">
        <v>166</v>
      </c>
      <c r="AX186" s="11" t="s">
        <v>23</v>
      </c>
      <c r="AY186" s="230" t="s">
        <v>157</v>
      </c>
    </row>
    <row r="187" s="1" customFormat="1" ht="28.8" customHeight="1">
      <c r="B187" s="42"/>
      <c r="C187" s="203" t="s">
        <v>242</v>
      </c>
      <c r="D187" s="203" t="s">
        <v>158</v>
      </c>
      <c r="E187" s="204" t="s">
        <v>243</v>
      </c>
      <c r="F187" s="205" t="s">
        <v>244</v>
      </c>
      <c r="G187" s="167"/>
      <c r="H187" s="167"/>
      <c r="I187" s="167"/>
      <c r="J187" s="206" t="s">
        <v>180</v>
      </c>
      <c r="K187" s="207">
        <v>10.221</v>
      </c>
      <c r="L187" s="208">
        <v>0</v>
      </c>
      <c r="M187" s="167"/>
      <c r="N187" s="207">
        <f>ROUND(L187*K187,3)</f>
        <v>0</v>
      </c>
      <c r="O187" s="167"/>
      <c r="P187" s="167"/>
      <c r="Q187" s="167"/>
      <c r="R187" s="44"/>
      <c r="T187" s="209" t="s">
        <v>21</v>
      </c>
      <c r="U187" s="52" t="s">
        <v>47</v>
      </c>
      <c r="V187" s="43"/>
      <c r="W187" s="210">
        <f>V187*K187</f>
        <v>0</v>
      </c>
      <c r="X187" s="210">
        <v>0.00348</v>
      </c>
      <c r="Y187" s="210">
        <f>X187*K187</f>
        <v>0</v>
      </c>
      <c r="Z187" s="210">
        <v>0</v>
      </c>
      <c r="AA187" s="211">
        <f>Z187*K187</f>
        <v>0</v>
      </c>
      <c r="AR187" s="20" t="s">
        <v>162</v>
      </c>
      <c r="AT187" s="20" t="s">
        <v>158</v>
      </c>
      <c r="AU187" s="20" t="s">
        <v>106</v>
      </c>
      <c r="AY187" s="20" t="s">
        <v>157</v>
      </c>
      <c r="BE187" s="129">
        <f>IF(U187="základní",N187,0)</f>
        <v>0</v>
      </c>
      <c r="BF187" s="129">
        <f>IF(U187="snížená",N187,0)</f>
        <v>0</v>
      </c>
      <c r="BG187" s="129">
        <f>IF(U187="zákl. přenesená",N187,0)</f>
        <v>0</v>
      </c>
      <c r="BH187" s="129">
        <f>IF(U187="sníž. přenesená",N187,0)</f>
        <v>0</v>
      </c>
      <c r="BI187" s="129">
        <f>IF(U187="nulová",N187,0)</f>
        <v>0</v>
      </c>
      <c r="BJ187" s="20" t="s">
        <v>23</v>
      </c>
      <c r="BK187" s="212">
        <f>ROUND(L187*K187,3)</f>
        <v>0</v>
      </c>
      <c r="BL187" s="20" t="s">
        <v>162</v>
      </c>
      <c r="BM187" s="20" t="s">
        <v>245</v>
      </c>
    </row>
    <row r="188" s="10" customFormat="1" ht="28.8" customHeight="1">
      <c r="B188" s="213"/>
      <c r="C188" s="214"/>
      <c r="D188" s="214"/>
      <c r="E188" s="215" t="s">
        <v>21</v>
      </c>
      <c r="F188" s="216" t="s">
        <v>246</v>
      </c>
      <c r="G188" s="214"/>
      <c r="H188" s="214"/>
      <c r="I188" s="214"/>
      <c r="J188" s="214"/>
      <c r="K188" s="217">
        <v>9.8160000000000007</v>
      </c>
      <c r="L188" s="214"/>
      <c r="M188" s="214"/>
      <c r="N188" s="214"/>
      <c r="O188" s="214"/>
      <c r="P188" s="214"/>
      <c r="Q188" s="214"/>
      <c r="R188" s="218"/>
      <c r="T188" s="219"/>
      <c r="U188" s="214"/>
      <c r="V188" s="214"/>
      <c r="W188" s="214"/>
      <c r="X188" s="214"/>
      <c r="Y188" s="214"/>
      <c r="Z188" s="214"/>
      <c r="AA188" s="220"/>
      <c r="AT188" s="221" t="s">
        <v>165</v>
      </c>
      <c r="AU188" s="221" t="s">
        <v>106</v>
      </c>
      <c r="AV188" s="10" t="s">
        <v>106</v>
      </c>
      <c r="AW188" s="10" t="s">
        <v>166</v>
      </c>
      <c r="AX188" s="10" t="s">
        <v>82</v>
      </c>
      <c r="AY188" s="221" t="s">
        <v>157</v>
      </c>
    </row>
    <row r="189" s="10" customFormat="1" ht="28.8" customHeight="1">
      <c r="B189" s="213"/>
      <c r="C189" s="214"/>
      <c r="D189" s="214"/>
      <c r="E189" s="215" t="s">
        <v>21</v>
      </c>
      <c r="F189" s="239" t="s">
        <v>247</v>
      </c>
      <c r="G189" s="214"/>
      <c r="H189" s="214"/>
      <c r="I189" s="214"/>
      <c r="J189" s="214"/>
      <c r="K189" s="217">
        <v>0.40500000000000003</v>
      </c>
      <c r="L189" s="214"/>
      <c r="M189" s="214"/>
      <c r="N189" s="214"/>
      <c r="O189" s="214"/>
      <c r="P189" s="214"/>
      <c r="Q189" s="214"/>
      <c r="R189" s="218"/>
      <c r="T189" s="219"/>
      <c r="U189" s="214"/>
      <c r="V189" s="214"/>
      <c r="W189" s="214"/>
      <c r="X189" s="214"/>
      <c r="Y189" s="214"/>
      <c r="Z189" s="214"/>
      <c r="AA189" s="220"/>
      <c r="AT189" s="221" t="s">
        <v>165</v>
      </c>
      <c r="AU189" s="221" t="s">
        <v>106</v>
      </c>
      <c r="AV189" s="10" t="s">
        <v>106</v>
      </c>
      <c r="AW189" s="10" t="s">
        <v>166</v>
      </c>
      <c r="AX189" s="10" t="s">
        <v>82</v>
      </c>
      <c r="AY189" s="221" t="s">
        <v>157</v>
      </c>
    </row>
    <row r="190" s="11" customFormat="1" ht="20.4" customHeight="1">
      <c r="B190" s="222"/>
      <c r="C190" s="223"/>
      <c r="D190" s="223"/>
      <c r="E190" s="224" t="s">
        <v>21</v>
      </c>
      <c r="F190" s="225" t="s">
        <v>167</v>
      </c>
      <c r="G190" s="223"/>
      <c r="H190" s="223"/>
      <c r="I190" s="223"/>
      <c r="J190" s="223"/>
      <c r="K190" s="226">
        <v>10.221</v>
      </c>
      <c r="L190" s="223"/>
      <c r="M190" s="223"/>
      <c r="N190" s="223"/>
      <c r="O190" s="223"/>
      <c r="P190" s="223"/>
      <c r="Q190" s="223"/>
      <c r="R190" s="227"/>
      <c r="T190" s="228"/>
      <c r="U190" s="223"/>
      <c r="V190" s="223"/>
      <c r="W190" s="223"/>
      <c r="X190" s="223"/>
      <c r="Y190" s="223"/>
      <c r="Z190" s="223"/>
      <c r="AA190" s="229"/>
      <c r="AT190" s="230" t="s">
        <v>165</v>
      </c>
      <c r="AU190" s="230" t="s">
        <v>106</v>
      </c>
      <c r="AV190" s="11" t="s">
        <v>162</v>
      </c>
      <c r="AW190" s="11" t="s">
        <v>166</v>
      </c>
      <c r="AX190" s="11" t="s">
        <v>23</v>
      </c>
      <c r="AY190" s="230" t="s">
        <v>157</v>
      </c>
    </row>
    <row r="191" s="1" customFormat="1" ht="40.2" customHeight="1">
      <c r="B191" s="42"/>
      <c r="C191" s="203" t="s">
        <v>248</v>
      </c>
      <c r="D191" s="203" t="s">
        <v>158</v>
      </c>
      <c r="E191" s="204" t="s">
        <v>249</v>
      </c>
      <c r="F191" s="205" t="s">
        <v>250</v>
      </c>
      <c r="G191" s="167"/>
      <c r="H191" s="167"/>
      <c r="I191" s="167"/>
      <c r="J191" s="206" t="s">
        <v>180</v>
      </c>
      <c r="K191" s="207">
        <v>0.40500000000000003</v>
      </c>
      <c r="L191" s="208">
        <v>0</v>
      </c>
      <c r="M191" s="167"/>
      <c r="N191" s="207">
        <f>ROUND(L191*K191,3)</f>
        <v>0</v>
      </c>
      <c r="O191" s="167"/>
      <c r="P191" s="167"/>
      <c r="Q191" s="167"/>
      <c r="R191" s="44"/>
      <c r="T191" s="209" t="s">
        <v>21</v>
      </c>
      <c r="U191" s="52" t="s">
        <v>47</v>
      </c>
      <c r="V191" s="43"/>
      <c r="W191" s="210">
        <f>V191*K191</f>
        <v>0</v>
      </c>
      <c r="X191" s="210">
        <v>0.00348</v>
      </c>
      <c r="Y191" s="210">
        <f>X191*K191</f>
        <v>0</v>
      </c>
      <c r="Z191" s="210">
        <v>0</v>
      </c>
      <c r="AA191" s="211">
        <f>Z191*K191</f>
        <v>0</v>
      </c>
      <c r="AR191" s="20" t="s">
        <v>162</v>
      </c>
      <c r="AT191" s="20" t="s">
        <v>158</v>
      </c>
      <c r="AU191" s="20" t="s">
        <v>106</v>
      </c>
      <c r="AY191" s="20" t="s">
        <v>157</v>
      </c>
      <c r="BE191" s="129">
        <f>IF(U191="základní",N191,0)</f>
        <v>0</v>
      </c>
      <c r="BF191" s="129">
        <f>IF(U191="snížená",N191,0)</f>
        <v>0</v>
      </c>
      <c r="BG191" s="129">
        <f>IF(U191="zákl. přenesená",N191,0)</f>
        <v>0</v>
      </c>
      <c r="BH191" s="129">
        <f>IF(U191="sníž. přenesená",N191,0)</f>
        <v>0</v>
      </c>
      <c r="BI191" s="129">
        <f>IF(U191="nulová",N191,0)</f>
        <v>0</v>
      </c>
      <c r="BJ191" s="20" t="s">
        <v>23</v>
      </c>
      <c r="BK191" s="212">
        <f>ROUND(L191*K191,3)</f>
        <v>0</v>
      </c>
      <c r="BL191" s="20" t="s">
        <v>162</v>
      </c>
      <c r="BM191" s="20" t="s">
        <v>251</v>
      </c>
    </row>
    <row r="192" s="10" customFormat="1" ht="28.8" customHeight="1">
      <c r="B192" s="213"/>
      <c r="C192" s="214"/>
      <c r="D192" s="214"/>
      <c r="E192" s="215" t="s">
        <v>21</v>
      </c>
      <c r="F192" s="216" t="s">
        <v>247</v>
      </c>
      <c r="G192" s="214"/>
      <c r="H192" s="214"/>
      <c r="I192" s="214"/>
      <c r="J192" s="214"/>
      <c r="K192" s="217">
        <v>0.40500000000000003</v>
      </c>
      <c r="L192" s="214"/>
      <c r="M192" s="214"/>
      <c r="N192" s="214"/>
      <c r="O192" s="214"/>
      <c r="P192" s="214"/>
      <c r="Q192" s="214"/>
      <c r="R192" s="218"/>
      <c r="T192" s="219"/>
      <c r="U192" s="214"/>
      <c r="V192" s="214"/>
      <c r="W192" s="214"/>
      <c r="X192" s="214"/>
      <c r="Y192" s="214"/>
      <c r="Z192" s="214"/>
      <c r="AA192" s="220"/>
      <c r="AT192" s="221" t="s">
        <v>165</v>
      </c>
      <c r="AU192" s="221" t="s">
        <v>106</v>
      </c>
      <c r="AV192" s="10" t="s">
        <v>106</v>
      </c>
      <c r="AW192" s="10" t="s">
        <v>166</v>
      </c>
      <c r="AX192" s="10" t="s">
        <v>82</v>
      </c>
      <c r="AY192" s="221" t="s">
        <v>157</v>
      </c>
    </row>
    <row r="193" s="11" customFormat="1" ht="20.4" customHeight="1">
      <c r="B193" s="222"/>
      <c r="C193" s="223"/>
      <c r="D193" s="223"/>
      <c r="E193" s="224" t="s">
        <v>21</v>
      </c>
      <c r="F193" s="225" t="s">
        <v>167</v>
      </c>
      <c r="G193" s="223"/>
      <c r="H193" s="223"/>
      <c r="I193" s="223"/>
      <c r="J193" s="223"/>
      <c r="K193" s="226">
        <v>0.40500000000000003</v>
      </c>
      <c r="L193" s="223"/>
      <c r="M193" s="223"/>
      <c r="N193" s="223"/>
      <c r="O193" s="223"/>
      <c r="P193" s="223"/>
      <c r="Q193" s="223"/>
      <c r="R193" s="227"/>
      <c r="T193" s="228"/>
      <c r="U193" s="223"/>
      <c r="V193" s="223"/>
      <c r="W193" s="223"/>
      <c r="X193" s="223"/>
      <c r="Y193" s="223"/>
      <c r="Z193" s="223"/>
      <c r="AA193" s="229"/>
      <c r="AT193" s="230" t="s">
        <v>165</v>
      </c>
      <c r="AU193" s="230" t="s">
        <v>106</v>
      </c>
      <c r="AV193" s="11" t="s">
        <v>162</v>
      </c>
      <c r="AW193" s="11" t="s">
        <v>166</v>
      </c>
      <c r="AX193" s="11" t="s">
        <v>23</v>
      </c>
      <c r="AY193" s="230" t="s">
        <v>157</v>
      </c>
    </row>
    <row r="194" s="1" customFormat="1" ht="40.2" customHeight="1">
      <c r="B194" s="42"/>
      <c r="C194" s="203" t="s">
        <v>252</v>
      </c>
      <c r="D194" s="203" t="s">
        <v>158</v>
      </c>
      <c r="E194" s="204" t="s">
        <v>253</v>
      </c>
      <c r="F194" s="205" t="s">
        <v>254</v>
      </c>
      <c r="G194" s="167"/>
      <c r="H194" s="167"/>
      <c r="I194" s="167"/>
      <c r="J194" s="206" t="s">
        <v>180</v>
      </c>
      <c r="K194" s="207">
        <v>181.517</v>
      </c>
      <c r="L194" s="208">
        <v>0</v>
      </c>
      <c r="M194" s="167"/>
      <c r="N194" s="207">
        <f>ROUND(L194*K194,3)</f>
        <v>0</v>
      </c>
      <c r="O194" s="167"/>
      <c r="P194" s="167"/>
      <c r="Q194" s="167"/>
      <c r="R194" s="44"/>
      <c r="T194" s="209" t="s">
        <v>21</v>
      </c>
      <c r="U194" s="52" t="s">
        <v>47</v>
      </c>
      <c r="V194" s="43"/>
      <c r="W194" s="210">
        <f>V194*K194</f>
        <v>0</v>
      </c>
      <c r="X194" s="210">
        <v>0.067019999999999996</v>
      </c>
      <c r="Y194" s="210">
        <f>X194*K194</f>
        <v>0</v>
      </c>
      <c r="Z194" s="210">
        <v>0</v>
      </c>
      <c r="AA194" s="211">
        <f>Z194*K194</f>
        <v>0</v>
      </c>
      <c r="AR194" s="20" t="s">
        <v>162</v>
      </c>
      <c r="AT194" s="20" t="s">
        <v>158</v>
      </c>
      <c r="AU194" s="20" t="s">
        <v>106</v>
      </c>
      <c r="AY194" s="20" t="s">
        <v>157</v>
      </c>
      <c r="BE194" s="129">
        <f>IF(U194="základní",N194,0)</f>
        <v>0</v>
      </c>
      <c r="BF194" s="129">
        <f>IF(U194="snížená",N194,0)</f>
        <v>0</v>
      </c>
      <c r="BG194" s="129">
        <f>IF(U194="zákl. přenesená",N194,0)</f>
        <v>0</v>
      </c>
      <c r="BH194" s="129">
        <f>IF(U194="sníž. přenesená",N194,0)</f>
        <v>0</v>
      </c>
      <c r="BI194" s="129">
        <f>IF(U194="nulová",N194,0)</f>
        <v>0</v>
      </c>
      <c r="BJ194" s="20" t="s">
        <v>23</v>
      </c>
      <c r="BK194" s="212">
        <f>ROUND(L194*K194,3)</f>
        <v>0</v>
      </c>
      <c r="BL194" s="20" t="s">
        <v>162</v>
      </c>
      <c r="BM194" s="20" t="s">
        <v>255</v>
      </c>
    </row>
    <row r="195" s="10" customFormat="1" ht="40.2" customHeight="1">
      <c r="B195" s="213"/>
      <c r="C195" s="214"/>
      <c r="D195" s="214"/>
      <c r="E195" s="215" t="s">
        <v>21</v>
      </c>
      <c r="F195" s="216" t="s">
        <v>256</v>
      </c>
      <c r="G195" s="214"/>
      <c r="H195" s="214"/>
      <c r="I195" s="214"/>
      <c r="J195" s="214"/>
      <c r="K195" s="217">
        <v>181.517</v>
      </c>
      <c r="L195" s="214"/>
      <c r="M195" s="214"/>
      <c r="N195" s="214"/>
      <c r="O195" s="214"/>
      <c r="P195" s="214"/>
      <c r="Q195" s="214"/>
      <c r="R195" s="218"/>
      <c r="T195" s="219"/>
      <c r="U195" s="214"/>
      <c r="V195" s="214"/>
      <c r="W195" s="214"/>
      <c r="X195" s="214"/>
      <c r="Y195" s="214"/>
      <c r="Z195" s="214"/>
      <c r="AA195" s="220"/>
      <c r="AT195" s="221" t="s">
        <v>165</v>
      </c>
      <c r="AU195" s="221" t="s">
        <v>106</v>
      </c>
      <c r="AV195" s="10" t="s">
        <v>106</v>
      </c>
      <c r="AW195" s="10" t="s">
        <v>166</v>
      </c>
      <c r="AX195" s="10" t="s">
        <v>82</v>
      </c>
      <c r="AY195" s="221" t="s">
        <v>157</v>
      </c>
    </row>
    <row r="196" s="11" customFormat="1" ht="20.4" customHeight="1">
      <c r="B196" s="222"/>
      <c r="C196" s="223"/>
      <c r="D196" s="223"/>
      <c r="E196" s="224" t="s">
        <v>21</v>
      </c>
      <c r="F196" s="225" t="s">
        <v>167</v>
      </c>
      <c r="G196" s="223"/>
      <c r="H196" s="223"/>
      <c r="I196" s="223"/>
      <c r="J196" s="223"/>
      <c r="K196" s="226">
        <v>181.517</v>
      </c>
      <c r="L196" s="223"/>
      <c r="M196" s="223"/>
      <c r="N196" s="223"/>
      <c r="O196" s="223"/>
      <c r="P196" s="223"/>
      <c r="Q196" s="223"/>
      <c r="R196" s="227"/>
      <c r="T196" s="228"/>
      <c r="U196" s="223"/>
      <c r="V196" s="223"/>
      <c r="W196" s="223"/>
      <c r="X196" s="223"/>
      <c r="Y196" s="223"/>
      <c r="Z196" s="223"/>
      <c r="AA196" s="229"/>
      <c r="AT196" s="230" t="s">
        <v>165</v>
      </c>
      <c r="AU196" s="230" t="s">
        <v>106</v>
      </c>
      <c r="AV196" s="11" t="s">
        <v>162</v>
      </c>
      <c r="AW196" s="11" t="s">
        <v>166</v>
      </c>
      <c r="AX196" s="11" t="s">
        <v>23</v>
      </c>
      <c r="AY196" s="230" t="s">
        <v>157</v>
      </c>
    </row>
    <row r="197" s="9" customFormat="1" ht="29.88" customHeight="1">
      <c r="B197" s="188"/>
      <c r="C197" s="189"/>
      <c r="D197" s="200" t="s">
        <v>118</v>
      </c>
      <c r="E197" s="200"/>
      <c r="F197" s="200"/>
      <c r="G197" s="200"/>
      <c r="H197" s="200"/>
      <c r="I197" s="200"/>
      <c r="J197" s="200"/>
      <c r="K197" s="200"/>
      <c r="L197" s="200"/>
      <c r="M197" s="200"/>
      <c r="N197" s="201">
        <f>BK197</f>
        <v>0</v>
      </c>
      <c r="O197" s="202"/>
      <c r="P197" s="202"/>
      <c r="Q197" s="202"/>
      <c r="R197" s="193"/>
      <c r="T197" s="194"/>
      <c r="U197" s="189"/>
      <c r="V197" s="189"/>
      <c r="W197" s="195">
        <f>W198+SUM(W199:W268)</f>
        <v>0</v>
      </c>
      <c r="X197" s="189"/>
      <c r="Y197" s="195">
        <f>Y198+SUM(Y199:Y268)</f>
        <v>0</v>
      </c>
      <c r="Z197" s="189"/>
      <c r="AA197" s="196">
        <f>AA198+SUM(AA199:AA268)</f>
        <v>0</v>
      </c>
      <c r="AR197" s="197" t="s">
        <v>23</v>
      </c>
      <c r="AT197" s="198" t="s">
        <v>81</v>
      </c>
      <c r="AU197" s="198" t="s">
        <v>23</v>
      </c>
      <c r="AY197" s="197" t="s">
        <v>157</v>
      </c>
      <c r="BK197" s="199">
        <f>BK198+SUM(BK199:BK268)</f>
        <v>0</v>
      </c>
    </row>
    <row r="198" s="1" customFormat="1" ht="40.2" customHeight="1">
      <c r="B198" s="42"/>
      <c r="C198" s="203" t="s">
        <v>8</v>
      </c>
      <c r="D198" s="203" t="s">
        <v>158</v>
      </c>
      <c r="E198" s="204" t="s">
        <v>257</v>
      </c>
      <c r="F198" s="205" t="s">
        <v>258</v>
      </c>
      <c r="G198" s="167"/>
      <c r="H198" s="167"/>
      <c r="I198" s="167"/>
      <c r="J198" s="206" t="s">
        <v>259</v>
      </c>
      <c r="K198" s="207">
        <v>9</v>
      </c>
      <c r="L198" s="208">
        <v>0</v>
      </c>
      <c r="M198" s="167"/>
      <c r="N198" s="207">
        <f>ROUND(L198*K198,3)</f>
        <v>0</v>
      </c>
      <c r="O198" s="167"/>
      <c r="P198" s="167"/>
      <c r="Q198" s="167"/>
      <c r="R198" s="44"/>
      <c r="T198" s="209" t="s">
        <v>21</v>
      </c>
      <c r="U198" s="52" t="s">
        <v>47</v>
      </c>
      <c r="V198" s="43"/>
      <c r="W198" s="210">
        <f>V198*K198</f>
        <v>0</v>
      </c>
      <c r="X198" s="210">
        <v>0.00036000000000000002</v>
      </c>
      <c r="Y198" s="210">
        <f>X198*K198</f>
        <v>0</v>
      </c>
      <c r="Z198" s="210">
        <v>0</v>
      </c>
      <c r="AA198" s="211">
        <f>Z198*K198</f>
        <v>0</v>
      </c>
      <c r="AR198" s="20" t="s">
        <v>162</v>
      </c>
      <c r="AT198" s="20" t="s">
        <v>158</v>
      </c>
      <c r="AU198" s="20" t="s">
        <v>106</v>
      </c>
      <c r="AY198" s="20" t="s">
        <v>157</v>
      </c>
      <c r="BE198" s="129">
        <f>IF(U198="základní",N198,0)</f>
        <v>0</v>
      </c>
      <c r="BF198" s="129">
        <f>IF(U198="snížená",N198,0)</f>
        <v>0</v>
      </c>
      <c r="BG198" s="129">
        <f>IF(U198="zákl. přenesená",N198,0)</f>
        <v>0</v>
      </c>
      <c r="BH198" s="129">
        <f>IF(U198="sníž. přenesená",N198,0)</f>
        <v>0</v>
      </c>
      <c r="BI198" s="129">
        <f>IF(U198="nulová",N198,0)</f>
        <v>0</v>
      </c>
      <c r="BJ198" s="20" t="s">
        <v>23</v>
      </c>
      <c r="BK198" s="212">
        <f>ROUND(L198*K198,3)</f>
        <v>0</v>
      </c>
      <c r="BL198" s="20" t="s">
        <v>162</v>
      </c>
      <c r="BM198" s="20" t="s">
        <v>260</v>
      </c>
    </row>
    <row r="199" s="10" customFormat="1" ht="20.4" customHeight="1">
      <c r="B199" s="213"/>
      <c r="C199" s="214"/>
      <c r="D199" s="214"/>
      <c r="E199" s="215" t="s">
        <v>21</v>
      </c>
      <c r="F199" s="216" t="s">
        <v>261</v>
      </c>
      <c r="G199" s="214"/>
      <c r="H199" s="214"/>
      <c r="I199" s="214"/>
      <c r="J199" s="214"/>
      <c r="K199" s="217">
        <v>9</v>
      </c>
      <c r="L199" s="214"/>
      <c r="M199" s="214"/>
      <c r="N199" s="214"/>
      <c r="O199" s="214"/>
      <c r="P199" s="214"/>
      <c r="Q199" s="214"/>
      <c r="R199" s="218"/>
      <c r="T199" s="219"/>
      <c r="U199" s="214"/>
      <c r="V199" s="214"/>
      <c r="W199" s="214"/>
      <c r="X199" s="214"/>
      <c r="Y199" s="214"/>
      <c r="Z199" s="214"/>
      <c r="AA199" s="220"/>
      <c r="AT199" s="221" t="s">
        <v>165</v>
      </c>
      <c r="AU199" s="221" t="s">
        <v>106</v>
      </c>
      <c r="AV199" s="10" t="s">
        <v>106</v>
      </c>
      <c r="AW199" s="10" t="s">
        <v>166</v>
      </c>
      <c r="AX199" s="10" t="s">
        <v>82</v>
      </c>
      <c r="AY199" s="221" t="s">
        <v>157</v>
      </c>
    </row>
    <row r="200" s="11" customFormat="1" ht="20.4" customHeight="1">
      <c r="B200" s="222"/>
      <c r="C200" s="223"/>
      <c r="D200" s="223"/>
      <c r="E200" s="224" t="s">
        <v>21</v>
      </c>
      <c r="F200" s="225" t="s">
        <v>167</v>
      </c>
      <c r="G200" s="223"/>
      <c r="H200" s="223"/>
      <c r="I200" s="223"/>
      <c r="J200" s="223"/>
      <c r="K200" s="226">
        <v>9</v>
      </c>
      <c r="L200" s="223"/>
      <c r="M200" s="223"/>
      <c r="N200" s="223"/>
      <c r="O200" s="223"/>
      <c r="P200" s="223"/>
      <c r="Q200" s="223"/>
      <c r="R200" s="227"/>
      <c r="T200" s="228"/>
      <c r="U200" s="223"/>
      <c r="V200" s="223"/>
      <c r="W200" s="223"/>
      <c r="X200" s="223"/>
      <c r="Y200" s="223"/>
      <c r="Z200" s="223"/>
      <c r="AA200" s="229"/>
      <c r="AT200" s="230" t="s">
        <v>165</v>
      </c>
      <c r="AU200" s="230" t="s">
        <v>106</v>
      </c>
      <c r="AV200" s="11" t="s">
        <v>162</v>
      </c>
      <c r="AW200" s="11" t="s">
        <v>166</v>
      </c>
      <c r="AX200" s="11" t="s">
        <v>23</v>
      </c>
      <c r="AY200" s="230" t="s">
        <v>157</v>
      </c>
    </row>
    <row r="201" s="1" customFormat="1" ht="51.6" customHeight="1">
      <c r="B201" s="42"/>
      <c r="C201" s="203" t="s">
        <v>262</v>
      </c>
      <c r="D201" s="203" t="s">
        <v>158</v>
      </c>
      <c r="E201" s="204" t="s">
        <v>263</v>
      </c>
      <c r="F201" s="205" t="s">
        <v>264</v>
      </c>
      <c r="G201" s="167"/>
      <c r="H201" s="167"/>
      <c r="I201" s="167"/>
      <c r="J201" s="206" t="s">
        <v>259</v>
      </c>
      <c r="K201" s="207">
        <v>8.0999999999999996</v>
      </c>
      <c r="L201" s="208">
        <v>0</v>
      </c>
      <c r="M201" s="167"/>
      <c r="N201" s="207">
        <f>ROUND(L201*K201,3)</f>
        <v>0</v>
      </c>
      <c r="O201" s="167"/>
      <c r="P201" s="167"/>
      <c r="Q201" s="167"/>
      <c r="R201" s="44"/>
      <c r="T201" s="209" t="s">
        <v>21</v>
      </c>
      <c r="U201" s="52" t="s">
        <v>47</v>
      </c>
      <c r="V201" s="43"/>
      <c r="W201" s="210">
        <f>V201*K201</f>
        <v>0</v>
      </c>
      <c r="X201" s="210">
        <v>0.00056999999999999998</v>
      </c>
      <c r="Y201" s="210">
        <f>X201*K201</f>
        <v>0</v>
      </c>
      <c r="Z201" s="210">
        <v>0</v>
      </c>
      <c r="AA201" s="211">
        <f>Z201*K201</f>
        <v>0</v>
      </c>
      <c r="AR201" s="20" t="s">
        <v>162</v>
      </c>
      <c r="AT201" s="20" t="s">
        <v>158</v>
      </c>
      <c r="AU201" s="20" t="s">
        <v>106</v>
      </c>
      <c r="AY201" s="20" t="s">
        <v>157</v>
      </c>
      <c r="BE201" s="129">
        <f>IF(U201="základní",N201,0)</f>
        <v>0</v>
      </c>
      <c r="BF201" s="129">
        <f>IF(U201="snížená",N201,0)</f>
        <v>0</v>
      </c>
      <c r="BG201" s="129">
        <f>IF(U201="zákl. přenesená",N201,0)</f>
        <v>0</v>
      </c>
      <c r="BH201" s="129">
        <f>IF(U201="sníž. přenesená",N201,0)</f>
        <v>0</v>
      </c>
      <c r="BI201" s="129">
        <f>IF(U201="nulová",N201,0)</f>
        <v>0</v>
      </c>
      <c r="BJ201" s="20" t="s">
        <v>23</v>
      </c>
      <c r="BK201" s="212">
        <f>ROUND(L201*K201,3)</f>
        <v>0</v>
      </c>
      <c r="BL201" s="20" t="s">
        <v>162</v>
      </c>
      <c r="BM201" s="20" t="s">
        <v>265</v>
      </c>
    </row>
    <row r="202" s="10" customFormat="1" ht="20.4" customHeight="1">
      <c r="B202" s="213"/>
      <c r="C202" s="214"/>
      <c r="D202" s="214"/>
      <c r="E202" s="215" t="s">
        <v>21</v>
      </c>
      <c r="F202" s="216" t="s">
        <v>266</v>
      </c>
      <c r="G202" s="214"/>
      <c r="H202" s="214"/>
      <c r="I202" s="214"/>
      <c r="J202" s="214"/>
      <c r="K202" s="217">
        <v>8.0999999999999996</v>
      </c>
      <c r="L202" s="214"/>
      <c r="M202" s="214"/>
      <c r="N202" s="214"/>
      <c r="O202" s="214"/>
      <c r="P202" s="214"/>
      <c r="Q202" s="214"/>
      <c r="R202" s="218"/>
      <c r="T202" s="219"/>
      <c r="U202" s="214"/>
      <c r="V202" s="214"/>
      <c r="W202" s="214"/>
      <c r="X202" s="214"/>
      <c r="Y202" s="214"/>
      <c r="Z202" s="214"/>
      <c r="AA202" s="220"/>
      <c r="AT202" s="221" t="s">
        <v>165</v>
      </c>
      <c r="AU202" s="221" t="s">
        <v>106</v>
      </c>
      <c r="AV202" s="10" t="s">
        <v>106</v>
      </c>
      <c r="AW202" s="10" t="s">
        <v>166</v>
      </c>
      <c r="AX202" s="10" t="s">
        <v>82</v>
      </c>
      <c r="AY202" s="221" t="s">
        <v>157</v>
      </c>
    </row>
    <row r="203" s="11" customFormat="1" ht="20.4" customHeight="1">
      <c r="B203" s="222"/>
      <c r="C203" s="223"/>
      <c r="D203" s="223"/>
      <c r="E203" s="224" t="s">
        <v>21</v>
      </c>
      <c r="F203" s="225" t="s">
        <v>167</v>
      </c>
      <c r="G203" s="223"/>
      <c r="H203" s="223"/>
      <c r="I203" s="223"/>
      <c r="J203" s="223"/>
      <c r="K203" s="226">
        <v>8.0999999999999996</v>
      </c>
      <c r="L203" s="223"/>
      <c r="M203" s="223"/>
      <c r="N203" s="223"/>
      <c r="O203" s="223"/>
      <c r="P203" s="223"/>
      <c r="Q203" s="223"/>
      <c r="R203" s="227"/>
      <c r="T203" s="228"/>
      <c r="U203" s="223"/>
      <c r="V203" s="223"/>
      <c r="W203" s="223"/>
      <c r="X203" s="223"/>
      <c r="Y203" s="223"/>
      <c r="Z203" s="223"/>
      <c r="AA203" s="229"/>
      <c r="AT203" s="230" t="s">
        <v>165</v>
      </c>
      <c r="AU203" s="230" t="s">
        <v>106</v>
      </c>
      <c r="AV203" s="11" t="s">
        <v>162</v>
      </c>
      <c r="AW203" s="11" t="s">
        <v>166</v>
      </c>
      <c r="AX203" s="11" t="s">
        <v>23</v>
      </c>
      <c r="AY203" s="230" t="s">
        <v>157</v>
      </c>
    </row>
    <row r="204" s="1" customFormat="1" ht="40.2" customHeight="1">
      <c r="B204" s="42"/>
      <c r="C204" s="203" t="s">
        <v>267</v>
      </c>
      <c r="D204" s="203" t="s">
        <v>158</v>
      </c>
      <c r="E204" s="204" t="s">
        <v>268</v>
      </c>
      <c r="F204" s="205" t="s">
        <v>269</v>
      </c>
      <c r="G204" s="167"/>
      <c r="H204" s="167"/>
      <c r="I204" s="167"/>
      <c r="J204" s="206" t="s">
        <v>180</v>
      </c>
      <c r="K204" s="207">
        <v>275.94999999999999</v>
      </c>
      <c r="L204" s="208">
        <v>0</v>
      </c>
      <c r="M204" s="167"/>
      <c r="N204" s="207">
        <f>ROUND(L204*K204,3)</f>
        <v>0</v>
      </c>
      <c r="O204" s="167"/>
      <c r="P204" s="167"/>
      <c r="Q204" s="167"/>
      <c r="R204" s="44"/>
      <c r="T204" s="209" t="s">
        <v>21</v>
      </c>
      <c r="U204" s="52" t="s">
        <v>47</v>
      </c>
      <c r="V204" s="43"/>
      <c r="W204" s="210">
        <f>V204*K204</f>
        <v>0</v>
      </c>
      <c r="X204" s="210">
        <v>0</v>
      </c>
      <c r="Y204" s="210">
        <f>X204*K204</f>
        <v>0</v>
      </c>
      <c r="Z204" s="210">
        <v>0</v>
      </c>
      <c r="AA204" s="211">
        <f>Z204*K204</f>
        <v>0</v>
      </c>
      <c r="AR204" s="20" t="s">
        <v>162</v>
      </c>
      <c r="AT204" s="20" t="s">
        <v>158</v>
      </c>
      <c r="AU204" s="20" t="s">
        <v>106</v>
      </c>
      <c r="AY204" s="20" t="s">
        <v>157</v>
      </c>
      <c r="BE204" s="129">
        <f>IF(U204="základní",N204,0)</f>
        <v>0</v>
      </c>
      <c r="BF204" s="129">
        <f>IF(U204="snížená",N204,0)</f>
        <v>0</v>
      </c>
      <c r="BG204" s="129">
        <f>IF(U204="zákl. přenesená",N204,0)</f>
        <v>0</v>
      </c>
      <c r="BH204" s="129">
        <f>IF(U204="sníž. přenesená",N204,0)</f>
        <v>0</v>
      </c>
      <c r="BI204" s="129">
        <f>IF(U204="nulová",N204,0)</f>
        <v>0</v>
      </c>
      <c r="BJ204" s="20" t="s">
        <v>23</v>
      </c>
      <c r="BK204" s="212">
        <f>ROUND(L204*K204,3)</f>
        <v>0</v>
      </c>
      <c r="BL204" s="20" t="s">
        <v>162</v>
      </c>
      <c r="BM204" s="20" t="s">
        <v>270</v>
      </c>
    </row>
    <row r="205" s="10" customFormat="1" ht="20.4" customHeight="1">
      <c r="B205" s="213"/>
      <c r="C205" s="214"/>
      <c r="D205" s="214"/>
      <c r="E205" s="215" t="s">
        <v>21</v>
      </c>
      <c r="F205" s="216" t="s">
        <v>271</v>
      </c>
      <c r="G205" s="214"/>
      <c r="H205" s="214"/>
      <c r="I205" s="214"/>
      <c r="J205" s="214"/>
      <c r="K205" s="217">
        <v>109.90000000000001</v>
      </c>
      <c r="L205" s="214"/>
      <c r="M205" s="214"/>
      <c r="N205" s="214"/>
      <c r="O205" s="214"/>
      <c r="P205" s="214"/>
      <c r="Q205" s="214"/>
      <c r="R205" s="218"/>
      <c r="T205" s="219"/>
      <c r="U205" s="214"/>
      <c r="V205" s="214"/>
      <c r="W205" s="214"/>
      <c r="X205" s="214"/>
      <c r="Y205" s="214"/>
      <c r="Z205" s="214"/>
      <c r="AA205" s="220"/>
      <c r="AT205" s="221" t="s">
        <v>165</v>
      </c>
      <c r="AU205" s="221" t="s">
        <v>106</v>
      </c>
      <c r="AV205" s="10" t="s">
        <v>106</v>
      </c>
      <c r="AW205" s="10" t="s">
        <v>166</v>
      </c>
      <c r="AX205" s="10" t="s">
        <v>82</v>
      </c>
      <c r="AY205" s="221" t="s">
        <v>157</v>
      </c>
    </row>
    <row r="206" s="10" customFormat="1" ht="20.4" customHeight="1">
      <c r="B206" s="213"/>
      <c r="C206" s="214"/>
      <c r="D206" s="214"/>
      <c r="E206" s="215" t="s">
        <v>21</v>
      </c>
      <c r="F206" s="239" t="s">
        <v>272</v>
      </c>
      <c r="G206" s="214"/>
      <c r="H206" s="214"/>
      <c r="I206" s="214"/>
      <c r="J206" s="214"/>
      <c r="K206" s="217">
        <v>109.90000000000001</v>
      </c>
      <c r="L206" s="214"/>
      <c r="M206" s="214"/>
      <c r="N206" s="214"/>
      <c r="O206" s="214"/>
      <c r="P206" s="214"/>
      <c r="Q206" s="214"/>
      <c r="R206" s="218"/>
      <c r="T206" s="219"/>
      <c r="U206" s="214"/>
      <c r="V206" s="214"/>
      <c r="W206" s="214"/>
      <c r="X206" s="214"/>
      <c r="Y206" s="214"/>
      <c r="Z206" s="214"/>
      <c r="AA206" s="220"/>
      <c r="AT206" s="221" t="s">
        <v>165</v>
      </c>
      <c r="AU206" s="221" t="s">
        <v>106</v>
      </c>
      <c r="AV206" s="10" t="s">
        <v>106</v>
      </c>
      <c r="AW206" s="10" t="s">
        <v>166</v>
      </c>
      <c r="AX206" s="10" t="s">
        <v>82</v>
      </c>
      <c r="AY206" s="221" t="s">
        <v>157</v>
      </c>
    </row>
    <row r="207" s="10" customFormat="1" ht="20.4" customHeight="1">
      <c r="B207" s="213"/>
      <c r="C207" s="214"/>
      <c r="D207" s="214"/>
      <c r="E207" s="215" t="s">
        <v>21</v>
      </c>
      <c r="F207" s="239" t="s">
        <v>273</v>
      </c>
      <c r="G207" s="214"/>
      <c r="H207" s="214"/>
      <c r="I207" s="214"/>
      <c r="J207" s="214"/>
      <c r="K207" s="217">
        <v>56.149999999999999</v>
      </c>
      <c r="L207" s="214"/>
      <c r="M207" s="214"/>
      <c r="N207" s="214"/>
      <c r="O207" s="214"/>
      <c r="P207" s="214"/>
      <c r="Q207" s="214"/>
      <c r="R207" s="218"/>
      <c r="T207" s="219"/>
      <c r="U207" s="214"/>
      <c r="V207" s="214"/>
      <c r="W207" s="214"/>
      <c r="X207" s="214"/>
      <c r="Y207" s="214"/>
      <c r="Z207" s="214"/>
      <c r="AA207" s="220"/>
      <c r="AT207" s="221" t="s">
        <v>165</v>
      </c>
      <c r="AU207" s="221" t="s">
        <v>106</v>
      </c>
      <c r="AV207" s="10" t="s">
        <v>106</v>
      </c>
      <c r="AW207" s="10" t="s">
        <v>166</v>
      </c>
      <c r="AX207" s="10" t="s">
        <v>82</v>
      </c>
      <c r="AY207" s="221" t="s">
        <v>157</v>
      </c>
    </row>
    <row r="208" s="11" customFormat="1" ht="20.4" customHeight="1">
      <c r="B208" s="222"/>
      <c r="C208" s="223"/>
      <c r="D208" s="223"/>
      <c r="E208" s="224" t="s">
        <v>21</v>
      </c>
      <c r="F208" s="225" t="s">
        <v>167</v>
      </c>
      <c r="G208" s="223"/>
      <c r="H208" s="223"/>
      <c r="I208" s="223"/>
      <c r="J208" s="223"/>
      <c r="K208" s="226">
        <v>275.94999999999999</v>
      </c>
      <c r="L208" s="223"/>
      <c r="M208" s="223"/>
      <c r="N208" s="223"/>
      <c r="O208" s="223"/>
      <c r="P208" s="223"/>
      <c r="Q208" s="223"/>
      <c r="R208" s="227"/>
      <c r="T208" s="228"/>
      <c r="U208" s="223"/>
      <c r="V208" s="223"/>
      <c r="W208" s="223"/>
      <c r="X208" s="223"/>
      <c r="Y208" s="223"/>
      <c r="Z208" s="223"/>
      <c r="AA208" s="229"/>
      <c r="AT208" s="230" t="s">
        <v>165</v>
      </c>
      <c r="AU208" s="230" t="s">
        <v>106</v>
      </c>
      <c r="AV208" s="11" t="s">
        <v>162</v>
      </c>
      <c r="AW208" s="11" t="s">
        <v>166</v>
      </c>
      <c r="AX208" s="11" t="s">
        <v>23</v>
      </c>
      <c r="AY208" s="230" t="s">
        <v>157</v>
      </c>
    </row>
    <row r="209" s="1" customFormat="1" ht="40.2" customHeight="1">
      <c r="B209" s="42"/>
      <c r="C209" s="203" t="s">
        <v>274</v>
      </c>
      <c r="D209" s="203" t="s">
        <v>158</v>
      </c>
      <c r="E209" s="204" t="s">
        <v>275</v>
      </c>
      <c r="F209" s="205" t="s">
        <v>276</v>
      </c>
      <c r="G209" s="167"/>
      <c r="H209" s="167"/>
      <c r="I209" s="167"/>
      <c r="J209" s="206" t="s">
        <v>180</v>
      </c>
      <c r="K209" s="207">
        <v>17108.900000000001</v>
      </c>
      <c r="L209" s="208">
        <v>0</v>
      </c>
      <c r="M209" s="167"/>
      <c r="N209" s="207">
        <f>ROUND(L209*K209,3)</f>
        <v>0</v>
      </c>
      <c r="O209" s="167"/>
      <c r="P209" s="167"/>
      <c r="Q209" s="167"/>
      <c r="R209" s="44"/>
      <c r="T209" s="209" t="s">
        <v>21</v>
      </c>
      <c r="U209" s="52" t="s">
        <v>47</v>
      </c>
      <c r="V209" s="43"/>
      <c r="W209" s="210">
        <f>V209*K209</f>
        <v>0</v>
      </c>
      <c r="X209" s="210">
        <v>0</v>
      </c>
      <c r="Y209" s="210">
        <f>X209*K209</f>
        <v>0</v>
      </c>
      <c r="Z209" s="210">
        <v>0</v>
      </c>
      <c r="AA209" s="211">
        <f>Z209*K209</f>
        <v>0</v>
      </c>
      <c r="AR209" s="20" t="s">
        <v>162</v>
      </c>
      <c r="AT209" s="20" t="s">
        <v>158</v>
      </c>
      <c r="AU209" s="20" t="s">
        <v>106</v>
      </c>
      <c r="AY209" s="20" t="s">
        <v>157</v>
      </c>
      <c r="BE209" s="129">
        <f>IF(U209="základní",N209,0)</f>
        <v>0</v>
      </c>
      <c r="BF209" s="129">
        <f>IF(U209="snížená",N209,0)</f>
        <v>0</v>
      </c>
      <c r="BG209" s="129">
        <f>IF(U209="zákl. přenesená",N209,0)</f>
        <v>0</v>
      </c>
      <c r="BH209" s="129">
        <f>IF(U209="sníž. přenesená",N209,0)</f>
        <v>0</v>
      </c>
      <c r="BI209" s="129">
        <f>IF(U209="nulová",N209,0)</f>
        <v>0</v>
      </c>
      <c r="BJ209" s="20" t="s">
        <v>23</v>
      </c>
      <c r="BK209" s="212">
        <f>ROUND(L209*K209,3)</f>
        <v>0</v>
      </c>
      <c r="BL209" s="20" t="s">
        <v>162</v>
      </c>
      <c r="BM209" s="20" t="s">
        <v>277</v>
      </c>
    </row>
    <row r="210" s="10" customFormat="1" ht="20.4" customHeight="1">
      <c r="B210" s="213"/>
      <c r="C210" s="214"/>
      <c r="D210" s="214"/>
      <c r="E210" s="215" t="s">
        <v>21</v>
      </c>
      <c r="F210" s="216" t="s">
        <v>271</v>
      </c>
      <c r="G210" s="214"/>
      <c r="H210" s="214"/>
      <c r="I210" s="214"/>
      <c r="J210" s="214"/>
      <c r="K210" s="217">
        <v>109.90000000000001</v>
      </c>
      <c r="L210" s="214"/>
      <c r="M210" s="214"/>
      <c r="N210" s="214"/>
      <c r="O210" s="214"/>
      <c r="P210" s="214"/>
      <c r="Q210" s="214"/>
      <c r="R210" s="218"/>
      <c r="T210" s="219"/>
      <c r="U210" s="214"/>
      <c r="V210" s="214"/>
      <c r="W210" s="214"/>
      <c r="X210" s="214"/>
      <c r="Y210" s="214"/>
      <c r="Z210" s="214"/>
      <c r="AA210" s="220"/>
      <c r="AT210" s="221" t="s">
        <v>165</v>
      </c>
      <c r="AU210" s="221" t="s">
        <v>106</v>
      </c>
      <c r="AV210" s="10" t="s">
        <v>106</v>
      </c>
      <c r="AW210" s="10" t="s">
        <v>166</v>
      </c>
      <c r="AX210" s="10" t="s">
        <v>82</v>
      </c>
      <c r="AY210" s="221" t="s">
        <v>157</v>
      </c>
    </row>
    <row r="211" s="10" customFormat="1" ht="20.4" customHeight="1">
      <c r="B211" s="213"/>
      <c r="C211" s="214"/>
      <c r="D211" s="214"/>
      <c r="E211" s="215" t="s">
        <v>21</v>
      </c>
      <c r="F211" s="239" t="s">
        <v>272</v>
      </c>
      <c r="G211" s="214"/>
      <c r="H211" s="214"/>
      <c r="I211" s="214"/>
      <c r="J211" s="214"/>
      <c r="K211" s="217">
        <v>109.90000000000001</v>
      </c>
      <c r="L211" s="214"/>
      <c r="M211" s="214"/>
      <c r="N211" s="214"/>
      <c r="O211" s="214"/>
      <c r="P211" s="214"/>
      <c r="Q211" s="214"/>
      <c r="R211" s="218"/>
      <c r="T211" s="219"/>
      <c r="U211" s="214"/>
      <c r="V211" s="214"/>
      <c r="W211" s="214"/>
      <c r="X211" s="214"/>
      <c r="Y211" s="214"/>
      <c r="Z211" s="214"/>
      <c r="AA211" s="220"/>
      <c r="AT211" s="221" t="s">
        <v>165</v>
      </c>
      <c r="AU211" s="221" t="s">
        <v>106</v>
      </c>
      <c r="AV211" s="10" t="s">
        <v>106</v>
      </c>
      <c r="AW211" s="10" t="s">
        <v>166</v>
      </c>
      <c r="AX211" s="10" t="s">
        <v>82</v>
      </c>
      <c r="AY211" s="221" t="s">
        <v>157</v>
      </c>
    </row>
    <row r="212" s="10" customFormat="1" ht="20.4" customHeight="1">
      <c r="B212" s="213"/>
      <c r="C212" s="214"/>
      <c r="D212" s="214"/>
      <c r="E212" s="215" t="s">
        <v>21</v>
      </c>
      <c r="F212" s="239" t="s">
        <v>273</v>
      </c>
      <c r="G212" s="214"/>
      <c r="H212" s="214"/>
      <c r="I212" s="214"/>
      <c r="J212" s="214"/>
      <c r="K212" s="217">
        <v>56.149999999999999</v>
      </c>
      <c r="L212" s="214"/>
      <c r="M212" s="214"/>
      <c r="N212" s="214"/>
      <c r="O212" s="214"/>
      <c r="P212" s="214"/>
      <c r="Q212" s="214"/>
      <c r="R212" s="218"/>
      <c r="T212" s="219"/>
      <c r="U212" s="214"/>
      <c r="V212" s="214"/>
      <c r="W212" s="214"/>
      <c r="X212" s="214"/>
      <c r="Y212" s="214"/>
      <c r="Z212" s="214"/>
      <c r="AA212" s="220"/>
      <c r="AT212" s="221" t="s">
        <v>165</v>
      </c>
      <c r="AU212" s="221" t="s">
        <v>106</v>
      </c>
      <c r="AV212" s="10" t="s">
        <v>106</v>
      </c>
      <c r="AW212" s="10" t="s">
        <v>166</v>
      </c>
      <c r="AX212" s="10" t="s">
        <v>82</v>
      </c>
      <c r="AY212" s="221" t="s">
        <v>157</v>
      </c>
    </row>
    <row r="213" s="11" customFormat="1" ht="20.4" customHeight="1">
      <c r="B213" s="222"/>
      <c r="C213" s="223"/>
      <c r="D213" s="223"/>
      <c r="E213" s="224" t="s">
        <v>21</v>
      </c>
      <c r="F213" s="225" t="s">
        <v>167</v>
      </c>
      <c r="G213" s="223"/>
      <c r="H213" s="223"/>
      <c r="I213" s="223"/>
      <c r="J213" s="223"/>
      <c r="K213" s="226">
        <v>275.94999999999999</v>
      </c>
      <c r="L213" s="223"/>
      <c r="M213" s="223"/>
      <c r="N213" s="223"/>
      <c r="O213" s="223"/>
      <c r="P213" s="223"/>
      <c r="Q213" s="223"/>
      <c r="R213" s="227"/>
      <c r="T213" s="228"/>
      <c r="U213" s="223"/>
      <c r="V213" s="223"/>
      <c r="W213" s="223"/>
      <c r="X213" s="223"/>
      <c r="Y213" s="223"/>
      <c r="Z213" s="223"/>
      <c r="AA213" s="229"/>
      <c r="AT213" s="230" t="s">
        <v>165</v>
      </c>
      <c r="AU213" s="230" t="s">
        <v>106</v>
      </c>
      <c r="AV213" s="11" t="s">
        <v>162</v>
      </c>
      <c r="AW213" s="11" t="s">
        <v>166</v>
      </c>
      <c r="AX213" s="11" t="s">
        <v>23</v>
      </c>
      <c r="AY213" s="230" t="s">
        <v>157</v>
      </c>
    </row>
    <row r="214" s="1" customFormat="1" ht="40.2" customHeight="1">
      <c r="B214" s="42"/>
      <c r="C214" s="203" t="s">
        <v>278</v>
      </c>
      <c r="D214" s="203" t="s">
        <v>158</v>
      </c>
      <c r="E214" s="204" t="s">
        <v>279</v>
      </c>
      <c r="F214" s="205" t="s">
        <v>280</v>
      </c>
      <c r="G214" s="167"/>
      <c r="H214" s="167"/>
      <c r="I214" s="167"/>
      <c r="J214" s="206" t="s">
        <v>180</v>
      </c>
      <c r="K214" s="207">
        <v>275.94999999999999</v>
      </c>
      <c r="L214" s="208">
        <v>0</v>
      </c>
      <c r="M214" s="167"/>
      <c r="N214" s="207">
        <f>ROUND(L214*K214,3)</f>
        <v>0</v>
      </c>
      <c r="O214" s="167"/>
      <c r="P214" s="167"/>
      <c r="Q214" s="167"/>
      <c r="R214" s="44"/>
      <c r="T214" s="209" t="s">
        <v>21</v>
      </c>
      <c r="U214" s="52" t="s">
        <v>47</v>
      </c>
      <c r="V214" s="43"/>
      <c r="W214" s="210">
        <f>V214*K214</f>
        <v>0</v>
      </c>
      <c r="X214" s="210">
        <v>0</v>
      </c>
      <c r="Y214" s="210">
        <f>X214*K214</f>
        <v>0</v>
      </c>
      <c r="Z214" s="210">
        <v>0</v>
      </c>
      <c r="AA214" s="211">
        <f>Z214*K214</f>
        <v>0</v>
      </c>
      <c r="AR214" s="20" t="s">
        <v>162</v>
      </c>
      <c r="AT214" s="20" t="s">
        <v>158</v>
      </c>
      <c r="AU214" s="20" t="s">
        <v>106</v>
      </c>
      <c r="AY214" s="20" t="s">
        <v>157</v>
      </c>
      <c r="BE214" s="129">
        <f>IF(U214="základní",N214,0)</f>
        <v>0</v>
      </c>
      <c r="BF214" s="129">
        <f>IF(U214="snížená",N214,0)</f>
        <v>0</v>
      </c>
      <c r="BG214" s="129">
        <f>IF(U214="zákl. přenesená",N214,0)</f>
        <v>0</v>
      </c>
      <c r="BH214" s="129">
        <f>IF(U214="sníž. přenesená",N214,0)</f>
        <v>0</v>
      </c>
      <c r="BI214" s="129">
        <f>IF(U214="nulová",N214,0)</f>
        <v>0</v>
      </c>
      <c r="BJ214" s="20" t="s">
        <v>23</v>
      </c>
      <c r="BK214" s="212">
        <f>ROUND(L214*K214,3)</f>
        <v>0</v>
      </c>
      <c r="BL214" s="20" t="s">
        <v>162</v>
      </c>
      <c r="BM214" s="20" t="s">
        <v>281</v>
      </c>
    </row>
    <row r="215" s="10" customFormat="1" ht="20.4" customHeight="1">
      <c r="B215" s="213"/>
      <c r="C215" s="214"/>
      <c r="D215" s="214"/>
      <c r="E215" s="215" t="s">
        <v>21</v>
      </c>
      <c r="F215" s="216" t="s">
        <v>271</v>
      </c>
      <c r="G215" s="214"/>
      <c r="H215" s="214"/>
      <c r="I215" s="214"/>
      <c r="J215" s="214"/>
      <c r="K215" s="217">
        <v>109.90000000000001</v>
      </c>
      <c r="L215" s="214"/>
      <c r="M215" s="214"/>
      <c r="N215" s="214"/>
      <c r="O215" s="214"/>
      <c r="P215" s="214"/>
      <c r="Q215" s="214"/>
      <c r="R215" s="218"/>
      <c r="T215" s="219"/>
      <c r="U215" s="214"/>
      <c r="V215" s="214"/>
      <c r="W215" s="214"/>
      <c r="X215" s="214"/>
      <c r="Y215" s="214"/>
      <c r="Z215" s="214"/>
      <c r="AA215" s="220"/>
      <c r="AT215" s="221" t="s">
        <v>165</v>
      </c>
      <c r="AU215" s="221" t="s">
        <v>106</v>
      </c>
      <c r="AV215" s="10" t="s">
        <v>106</v>
      </c>
      <c r="AW215" s="10" t="s">
        <v>166</v>
      </c>
      <c r="AX215" s="10" t="s">
        <v>82</v>
      </c>
      <c r="AY215" s="221" t="s">
        <v>157</v>
      </c>
    </row>
    <row r="216" s="10" customFormat="1" ht="20.4" customHeight="1">
      <c r="B216" s="213"/>
      <c r="C216" s="214"/>
      <c r="D216" s="214"/>
      <c r="E216" s="215" t="s">
        <v>21</v>
      </c>
      <c r="F216" s="239" t="s">
        <v>272</v>
      </c>
      <c r="G216" s="214"/>
      <c r="H216" s="214"/>
      <c r="I216" s="214"/>
      <c r="J216" s="214"/>
      <c r="K216" s="217">
        <v>109.90000000000001</v>
      </c>
      <c r="L216" s="214"/>
      <c r="M216" s="214"/>
      <c r="N216" s="214"/>
      <c r="O216" s="214"/>
      <c r="P216" s="214"/>
      <c r="Q216" s="214"/>
      <c r="R216" s="218"/>
      <c r="T216" s="219"/>
      <c r="U216" s="214"/>
      <c r="V216" s="214"/>
      <c r="W216" s="214"/>
      <c r="X216" s="214"/>
      <c r="Y216" s="214"/>
      <c r="Z216" s="214"/>
      <c r="AA216" s="220"/>
      <c r="AT216" s="221" t="s">
        <v>165</v>
      </c>
      <c r="AU216" s="221" t="s">
        <v>106</v>
      </c>
      <c r="AV216" s="10" t="s">
        <v>106</v>
      </c>
      <c r="AW216" s="10" t="s">
        <v>166</v>
      </c>
      <c r="AX216" s="10" t="s">
        <v>82</v>
      </c>
      <c r="AY216" s="221" t="s">
        <v>157</v>
      </c>
    </row>
    <row r="217" s="10" customFormat="1" ht="20.4" customHeight="1">
      <c r="B217" s="213"/>
      <c r="C217" s="214"/>
      <c r="D217" s="214"/>
      <c r="E217" s="215" t="s">
        <v>21</v>
      </c>
      <c r="F217" s="239" t="s">
        <v>273</v>
      </c>
      <c r="G217" s="214"/>
      <c r="H217" s="214"/>
      <c r="I217" s="214"/>
      <c r="J217" s="214"/>
      <c r="K217" s="217">
        <v>56.149999999999999</v>
      </c>
      <c r="L217" s="214"/>
      <c r="M217" s="214"/>
      <c r="N217" s="214"/>
      <c r="O217" s="214"/>
      <c r="P217" s="214"/>
      <c r="Q217" s="214"/>
      <c r="R217" s="218"/>
      <c r="T217" s="219"/>
      <c r="U217" s="214"/>
      <c r="V217" s="214"/>
      <c r="W217" s="214"/>
      <c r="X217" s="214"/>
      <c r="Y217" s="214"/>
      <c r="Z217" s="214"/>
      <c r="AA217" s="220"/>
      <c r="AT217" s="221" t="s">
        <v>165</v>
      </c>
      <c r="AU217" s="221" t="s">
        <v>106</v>
      </c>
      <c r="AV217" s="10" t="s">
        <v>106</v>
      </c>
      <c r="AW217" s="10" t="s">
        <v>166</v>
      </c>
      <c r="AX217" s="10" t="s">
        <v>82</v>
      </c>
      <c r="AY217" s="221" t="s">
        <v>157</v>
      </c>
    </row>
    <row r="218" s="11" customFormat="1" ht="20.4" customHeight="1">
      <c r="B218" s="222"/>
      <c r="C218" s="223"/>
      <c r="D218" s="223"/>
      <c r="E218" s="224" t="s">
        <v>21</v>
      </c>
      <c r="F218" s="225" t="s">
        <v>167</v>
      </c>
      <c r="G218" s="223"/>
      <c r="H218" s="223"/>
      <c r="I218" s="223"/>
      <c r="J218" s="223"/>
      <c r="K218" s="226">
        <v>275.94999999999999</v>
      </c>
      <c r="L218" s="223"/>
      <c r="M218" s="223"/>
      <c r="N218" s="223"/>
      <c r="O218" s="223"/>
      <c r="P218" s="223"/>
      <c r="Q218" s="223"/>
      <c r="R218" s="227"/>
      <c r="T218" s="228"/>
      <c r="U218" s="223"/>
      <c r="V218" s="223"/>
      <c r="W218" s="223"/>
      <c r="X218" s="223"/>
      <c r="Y218" s="223"/>
      <c r="Z218" s="223"/>
      <c r="AA218" s="229"/>
      <c r="AT218" s="230" t="s">
        <v>165</v>
      </c>
      <c r="AU218" s="230" t="s">
        <v>106</v>
      </c>
      <c r="AV218" s="11" t="s">
        <v>162</v>
      </c>
      <c r="AW218" s="11" t="s">
        <v>166</v>
      </c>
      <c r="AX218" s="11" t="s">
        <v>23</v>
      </c>
      <c r="AY218" s="230" t="s">
        <v>157</v>
      </c>
    </row>
    <row r="219" s="1" customFormat="1" ht="28.8" customHeight="1">
      <c r="B219" s="42"/>
      <c r="C219" s="203" t="s">
        <v>282</v>
      </c>
      <c r="D219" s="203" t="s">
        <v>158</v>
      </c>
      <c r="E219" s="204" t="s">
        <v>283</v>
      </c>
      <c r="F219" s="205" t="s">
        <v>284</v>
      </c>
      <c r="G219" s="167"/>
      <c r="H219" s="167"/>
      <c r="I219" s="167"/>
      <c r="J219" s="206" t="s">
        <v>180</v>
      </c>
      <c r="K219" s="207">
        <v>275.94999999999999</v>
      </c>
      <c r="L219" s="208">
        <v>0</v>
      </c>
      <c r="M219" s="167"/>
      <c r="N219" s="207">
        <f>ROUND(L219*K219,3)</f>
        <v>0</v>
      </c>
      <c r="O219" s="167"/>
      <c r="P219" s="167"/>
      <c r="Q219" s="167"/>
      <c r="R219" s="44"/>
      <c r="T219" s="209" t="s">
        <v>21</v>
      </c>
      <c r="U219" s="52" t="s">
        <v>47</v>
      </c>
      <c r="V219" s="43"/>
      <c r="W219" s="210">
        <f>V219*K219</f>
        <v>0</v>
      </c>
      <c r="X219" s="210">
        <v>0</v>
      </c>
      <c r="Y219" s="210">
        <f>X219*K219</f>
        <v>0</v>
      </c>
      <c r="Z219" s="210">
        <v>0</v>
      </c>
      <c r="AA219" s="211">
        <f>Z219*K219</f>
        <v>0</v>
      </c>
      <c r="AR219" s="20" t="s">
        <v>162</v>
      </c>
      <c r="AT219" s="20" t="s">
        <v>158</v>
      </c>
      <c r="AU219" s="20" t="s">
        <v>106</v>
      </c>
      <c r="AY219" s="20" t="s">
        <v>157</v>
      </c>
      <c r="BE219" s="129">
        <f>IF(U219="základní",N219,0)</f>
        <v>0</v>
      </c>
      <c r="BF219" s="129">
        <f>IF(U219="snížená",N219,0)</f>
        <v>0</v>
      </c>
      <c r="BG219" s="129">
        <f>IF(U219="zákl. přenesená",N219,0)</f>
        <v>0</v>
      </c>
      <c r="BH219" s="129">
        <f>IF(U219="sníž. přenesená",N219,0)</f>
        <v>0</v>
      </c>
      <c r="BI219" s="129">
        <f>IF(U219="nulová",N219,0)</f>
        <v>0</v>
      </c>
      <c r="BJ219" s="20" t="s">
        <v>23</v>
      </c>
      <c r="BK219" s="212">
        <f>ROUND(L219*K219,3)</f>
        <v>0</v>
      </c>
      <c r="BL219" s="20" t="s">
        <v>162</v>
      </c>
      <c r="BM219" s="20" t="s">
        <v>285</v>
      </c>
    </row>
    <row r="220" s="10" customFormat="1" ht="20.4" customHeight="1">
      <c r="B220" s="213"/>
      <c r="C220" s="214"/>
      <c r="D220" s="214"/>
      <c r="E220" s="215" t="s">
        <v>21</v>
      </c>
      <c r="F220" s="216" t="s">
        <v>271</v>
      </c>
      <c r="G220" s="214"/>
      <c r="H220" s="214"/>
      <c r="I220" s="214"/>
      <c r="J220" s="214"/>
      <c r="K220" s="217">
        <v>109.90000000000001</v>
      </c>
      <c r="L220" s="214"/>
      <c r="M220" s="214"/>
      <c r="N220" s="214"/>
      <c r="O220" s="214"/>
      <c r="P220" s="214"/>
      <c r="Q220" s="214"/>
      <c r="R220" s="218"/>
      <c r="T220" s="219"/>
      <c r="U220" s="214"/>
      <c r="V220" s="214"/>
      <c r="W220" s="214"/>
      <c r="X220" s="214"/>
      <c r="Y220" s="214"/>
      <c r="Z220" s="214"/>
      <c r="AA220" s="220"/>
      <c r="AT220" s="221" t="s">
        <v>165</v>
      </c>
      <c r="AU220" s="221" t="s">
        <v>106</v>
      </c>
      <c r="AV220" s="10" t="s">
        <v>106</v>
      </c>
      <c r="AW220" s="10" t="s">
        <v>166</v>
      </c>
      <c r="AX220" s="10" t="s">
        <v>82</v>
      </c>
      <c r="AY220" s="221" t="s">
        <v>157</v>
      </c>
    </row>
    <row r="221" s="10" customFormat="1" ht="20.4" customHeight="1">
      <c r="B221" s="213"/>
      <c r="C221" s="214"/>
      <c r="D221" s="214"/>
      <c r="E221" s="215" t="s">
        <v>21</v>
      </c>
      <c r="F221" s="239" t="s">
        <v>272</v>
      </c>
      <c r="G221" s="214"/>
      <c r="H221" s="214"/>
      <c r="I221" s="214"/>
      <c r="J221" s="214"/>
      <c r="K221" s="217">
        <v>109.90000000000001</v>
      </c>
      <c r="L221" s="214"/>
      <c r="M221" s="214"/>
      <c r="N221" s="214"/>
      <c r="O221" s="214"/>
      <c r="P221" s="214"/>
      <c r="Q221" s="214"/>
      <c r="R221" s="218"/>
      <c r="T221" s="219"/>
      <c r="U221" s="214"/>
      <c r="V221" s="214"/>
      <c r="W221" s="214"/>
      <c r="X221" s="214"/>
      <c r="Y221" s="214"/>
      <c r="Z221" s="214"/>
      <c r="AA221" s="220"/>
      <c r="AT221" s="221" t="s">
        <v>165</v>
      </c>
      <c r="AU221" s="221" t="s">
        <v>106</v>
      </c>
      <c r="AV221" s="10" t="s">
        <v>106</v>
      </c>
      <c r="AW221" s="10" t="s">
        <v>166</v>
      </c>
      <c r="AX221" s="10" t="s">
        <v>82</v>
      </c>
      <c r="AY221" s="221" t="s">
        <v>157</v>
      </c>
    </row>
    <row r="222" s="10" customFormat="1" ht="20.4" customHeight="1">
      <c r="B222" s="213"/>
      <c r="C222" s="214"/>
      <c r="D222" s="214"/>
      <c r="E222" s="215" t="s">
        <v>21</v>
      </c>
      <c r="F222" s="239" t="s">
        <v>273</v>
      </c>
      <c r="G222" s="214"/>
      <c r="H222" s="214"/>
      <c r="I222" s="214"/>
      <c r="J222" s="214"/>
      <c r="K222" s="217">
        <v>56.149999999999999</v>
      </c>
      <c r="L222" s="214"/>
      <c r="M222" s="214"/>
      <c r="N222" s="214"/>
      <c r="O222" s="214"/>
      <c r="P222" s="214"/>
      <c r="Q222" s="214"/>
      <c r="R222" s="218"/>
      <c r="T222" s="219"/>
      <c r="U222" s="214"/>
      <c r="V222" s="214"/>
      <c r="W222" s="214"/>
      <c r="X222" s="214"/>
      <c r="Y222" s="214"/>
      <c r="Z222" s="214"/>
      <c r="AA222" s="220"/>
      <c r="AT222" s="221" t="s">
        <v>165</v>
      </c>
      <c r="AU222" s="221" t="s">
        <v>106</v>
      </c>
      <c r="AV222" s="10" t="s">
        <v>106</v>
      </c>
      <c r="AW222" s="10" t="s">
        <v>166</v>
      </c>
      <c r="AX222" s="10" t="s">
        <v>82</v>
      </c>
      <c r="AY222" s="221" t="s">
        <v>157</v>
      </c>
    </row>
    <row r="223" s="11" customFormat="1" ht="20.4" customHeight="1">
      <c r="B223" s="222"/>
      <c r="C223" s="223"/>
      <c r="D223" s="223"/>
      <c r="E223" s="224" t="s">
        <v>21</v>
      </c>
      <c r="F223" s="225" t="s">
        <v>167</v>
      </c>
      <c r="G223" s="223"/>
      <c r="H223" s="223"/>
      <c r="I223" s="223"/>
      <c r="J223" s="223"/>
      <c r="K223" s="226">
        <v>275.94999999999999</v>
      </c>
      <c r="L223" s="223"/>
      <c r="M223" s="223"/>
      <c r="N223" s="223"/>
      <c r="O223" s="223"/>
      <c r="P223" s="223"/>
      <c r="Q223" s="223"/>
      <c r="R223" s="227"/>
      <c r="T223" s="228"/>
      <c r="U223" s="223"/>
      <c r="V223" s="223"/>
      <c r="W223" s="223"/>
      <c r="X223" s="223"/>
      <c r="Y223" s="223"/>
      <c r="Z223" s="223"/>
      <c r="AA223" s="229"/>
      <c r="AT223" s="230" t="s">
        <v>165</v>
      </c>
      <c r="AU223" s="230" t="s">
        <v>106</v>
      </c>
      <c r="AV223" s="11" t="s">
        <v>162</v>
      </c>
      <c r="AW223" s="11" t="s">
        <v>166</v>
      </c>
      <c r="AX223" s="11" t="s">
        <v>23</v>
      </c>
      <c r="AY223" s="230" t="s">
        <v>157</v>
      </c>
    </row>
    <row r="224" s="1" customFormat="1" ht="28.8" customHeight="1">
      <c r="B224" s="42"/>
      <c r="C224" s="203" t="s">
        <v>286</v>
      </c>
      <c r="D224" s="203" t="s">
        <v>158</v>
      </c>
      <c r="E224" s="204" t="s">
        <v>287</v>
      </c>
      <c r="F224" s="205" t="s">
        <v>288</v>
      </c>
      <c r="G224" s="167"/>
      <c r="H224" s="167"/>
      <c r="I224" s="167"/>
      <c r="J224" s="206" t="s">
        <v>180</v>
      </c>
      <c r="K224" s="207">
        <v>17108.900000000001</v>
      </c>
      <c r="L224" s="208">
        <v>0</v>
      </c>
      <c r="M224" s="167"/>
      <c r="N224" s="207">
        <f>ROUND(L224*K224,3)</f>
        <v>0</v>
      </c>
      <c r="O224" s="167"/>
      <c r="P224" s="167"/>
      <c r="Q224" s="167"/>
      <c r="R224" s="44"/>
      <c r="T224" s="209" t="s">
        <v>21</v>
      </c>
      <c r="U224" s="52" t="s">
        <v>47</v>
      </c>
      <c r="V224" s="43"/>
      <c r="W224" s="210">
        <f>V224*K224</f>
        <v>0</v>
      </c>
      <c r="X224" s="210">
        <v>0</v>
      </c>
      <c r="Y224" s="210">
        <f>X224*K224</f>
        <v>0</v>
      </c>
      <c r="Z224" s="210">
        <v>0</v>
      </c>
      <c r="AA224" s="211">
        <f>Z224*K224</f>
        <v>0</v>
      </c>
      <c r="AR224" s="20" t="s">
        <v>162</v>
      </c>
      <c r="AT224" s="20" t="s">
        <v>158</v>
      </c>
      <c r="AU224" s="20" t="s">
        <v>106</v>
      </c>
      <c r="AY224" s="20" t="s">
        <v>157</v>
      </c>
      <c r="BE224" s="129">
        <f>IF(U224="základní",N224,0)</f>
        <v>0</v>
      </c>
      <c r="BF224" s="129">
        <f>IF(U224="snížená",N224,0)</f>
        <v>0</v>
      </c>
      <c r="BG224" s="129">
        <f>IF(U224="zákl. přenesená",N224,0)</f>
        <v>0</v>
      </c>
      <c r="BH224" s="129">
        <f>IF(U224="sníž. přenesená",N224,0)</f>
        <v>0</v>
      </c>
      <c r="BI224" s="129">
        <f>IF(U224="nulová",N224,0)</f>
        <v>0</v>
      </c>
      <c r="BJ224" s="20" t="s">
        <v>23</v>
      </c>
      <c r="BK224" s="212">
        <f>ROUND(L224*K224,3)</f>
        <v>0</v>
      </c>
      <c r="BL224" s="20" t="s">
        <v>162</v>
      </c>
      <c r="BM224" s="20" t="s">
        <v>289</v>
      </c>
    </row>
    <row r="225" s="10" customFormat="1" ht="20.4" customHeight="1">
      <c r="B225" s="213"/>
      <c r="C225" s="214"/>
      <c r="D225" s="214"/>
      <c r="E225" s="215" t="s">
        <v>21</v>
      </c>
      <c r="F225" s="216" t="s">
        <v>271</v>
      </c>
      <c r="G225" s="214"/>
      <c r="H225" s="214"/>
      <c r="I225" s="214"/>
      <c r="J225" s="214"/>
      <c r="K225" s="217">
        <v>109.90000000000001</v>
      </c>
      <c r="L225" s="214"/>
      <c r="M225" s="214"/>
      <c r="N225" s="214"/>
      <c r="O225" s="214"/>
      <c r="P225" s="214"/>
      <c r="Q225" s="214"/>
      <c r="R225" s="218"/>
      <c r="T225" s="219"/>
      <c r="U225" s="214"/>
      <c r="V225" s="214"/>
      <c r="W225" s="214"/>
      <c r="X225" s="214"/>
      <c r="Y225" s="214"/>
      <c r="Z225" s="214"/>
      <c r="AA225" s="220"/>
      <c r="AT225" s="221" t="s">
        <v>165</v>
      </c>
      <c r="AU225" s="221" t="s">
        <v>106</v>
      </c>
      <c r="AV225" s="10" t="s">
        <v>106</v>
      </c>
      <c r="AW225" s="10" t="s">
        <v>166</v>
      </c>
      <c r="AX225" s="10" t="s">
        <v>82</v>
      </c>
      <c r="AY225" s="221" t="s">
        <v>157</v>
      </c>
    </row>
    <row r="226" s="10" customFormat="1" ht="20.4" customHeight="1">
      <c r="B226" s="213"/>
      <c r="C226" s="214"/>
      <c r="D226" s="214"/>
      <c r="E226" s="215" t="s">
        <v>21</v>
      </c>
      <c r="F226" s="239" t="s">
        <v>272</v>
      </c>
      <c r="G226" s="214"/>
      <c r="H226" s="214"/>
      <c r="I226" s="214"/>
      <c r="J226" s="214"/>
      <c r="K226" s="217">
        <v>109.90000000000001</v>
      </c>
      <c r="L226" s="214"/>
      <c r="M226" s="214"/>
      <c r="N226" s="214"/>
      <c r="O226" s="214"/>
      <c r="P226" s="214"/>
      <c r="Q226" s="214"/>
      <c r="R226" s="218"/>
      <c r="T226" s="219"/>
      <c r="U226" s="214"/>
      <c r="V226" s="214"/>
      <c r="W226" s="214"/>
      <c r="X226" s="214"/>
      <c r="Y226" s="214"/>
      <c r="Z226" s="214"/>
      <c r="AA226" s="220"/>
      <c r="AT226" s="221" t="s">
        <v>165</v>
      </c>
      <c r="AU226" s="221" t="s">
        <v>106</v>
      </c>
      <c r="AV226" s="10" t="s">
        <v>106</v>
      </c>
      <c r="AW226" s="10" t="s">
        <v>166</v>
      </c>
      <c r="AX226" s="10" t="s">
        <v>82</v>
      </c>
      <c r="AY226" s="221" t="s">
        <v>157</v>
      </c>
    </row>
    <row r="227" s="10" customFormat="1" ht="20.4" customHeight="1">
      <c r="B227" s="213"/>
      <c r="C227" s="214"/>
      <c r="D227" s="214"/>
      <c r="E227" s="215" t="s">
        <v>21</v>
      </c>
      <c r="F227" s="239" t="s">
        <v>273</v>
      </c>
      <c r="G227" s="214"/>
      <c r="H227" s="214"/>
      <c r="I227" s="214"/>
      <c r="J227" s="214"/>
      <c r="K227" s="217">
        <v>56.149999999999999</v>
      </c>
      <c r="L227" s="214"/>
      <c r="M227" s="214"/>
      <c r="N227" s="214"/>
      <c r="O227" s="214"/>
      <c r="P227" s="214"/>
      <c r="Q227" s="214"/>
      <c r="R227" s="218"/>
      <c r="T227" s="219"/>
      <c r="U227" s="214"/>
      <c r="V227" s="214"/>
      <c r="W227" s="214"/>
      <c r="X227" s="214"/>
      <c r="Y227" s="214"/>
      <c r="Z227" s="214"/>
      <c r="AA227" s="220"/>
      <c r="AT227" s="221" t="s">
        <v>165</v>
      </c>
      <c r="AU227" s="221" t="s">
        <v>106</v>
      </c>
      <c r="AV227" s="10" t="s">
        <v>106</v>
      </c>
      <c r="AW227" s="10" t="s">
        <v>166</v>
      </c>
      <c r="AX227" s="10" t="s">
        <v>82</v>
      </c>
      <c r="AY227" s="221" t="s">
        <v>157</v>
      </c>
    </row>
    <row r="228" s="11" customFormat="1" ht="20.4" customHeight="1">
      <c r="B228" s="222"/>
      <c r="C228" s="223"/>
      <c r="D228" s="223"/>
      <c r="E228" s="224" t="s">
        <v>21</v>
      </c>
      <c r="F228" s="225" t="s">
        <v>167</v>
      </c>
      <c r="G228" s="223"/>
      <c r="H228" s="223"/>
      <c r="I228" s="223"/>
      <c r="J228" s="223"/>
      <c r="K228" s="226">
        <v>275.94999999999999</v>
      </c>
      <c r="L228" s="223"/>
      <c r="M228" s="223"/>
      <c r="N228" s="223"/>
      <c r="O228" s="223"/>
      <c r="P228" s="223"/>
      <c r="Q228" s="223"/>
      <c r="R228" s="227"/>
      <c r="T228" s="228"/>
      <c r="U228" s="223"/>
      <c r="V228" s="223"/>
      <c r="W228" s="223"/>
      <c r="X228" s="223"/>
      <c r="Y228" s="223"/>
      <c r="Z228" s="223"/>
      <c r="AA228" s="229"/>
      <c r="AT228" s="230" t="s">
        <v>165</v>
      </c>
      <c r="AU228" s="230" t="s">
        <v>106</v>
      </c>
      <c r="AV228" s="11" t="s">
        <v>162</v>
      </c>
      <c r="AW228" s="11" t="s">
        <v>166</v>
      </c>
      <c r="AX228" s="11" t="s">
        <v>23</v>
      </c>
      <c r="AY228" s="230" t="s">
        <v>157</v>
      </c>
    </row>
    <row r="229" s="1" customFormat="1" ht="28.8" customHeight="1">
      <c r="B229" s="42"/>
      <c r="C229" s="203" t="s">
        <v>290</v>
      </c>
      <c r="D229" s="203" t="s">
        <v>158</v>
      </c>
      <c r="E229" s="204" t="s">
        <v>291</v>
      </c>
      <c r="F229" s="205" t="s">
        <v>292</v>
      </c>
      <c r="G229" s="167"/>
      <c r="H229" s="167"/>
      <c r="I229" s="167"/>
      <c r="J229" s="206" t="s">
        <v>180</v>
      </c>
      <c r="K229" s="207">
        <v>275.94999999999999</v>
      </c>
      <c r="L229" s="208">
        <v>0</v>
      </c>
      <c r="M229" s="167"/>
      <c r="N229" s="207">
        <f>ROUND(L229*K229,3)</f>
        <v>0</v>
      </c>
      <c r="O229" s="167"/>
      <c r="P229" s="167"/>
      <c r="Q229" s="167"/>
      <c r="R229" s="44"/>
      <c r="T229" s="209" t="s">
        <v>21</v>
      </c>
      <c r="U229" s="52" t="s">
        <v>47</v>
      </c>
      <c r="V229" s="43"/>
      <c r="W229" s="210">
        <f>V229*K229</f>
        <v>0</v>
      </c>
      <c r="X229" s="210">
        <v>0</v>
      </c>
      <c r="Y229" s="210">
        <f>X229*K229</f>
        <v>0</v>
      </c>
      <c r="Z229" s="210">
        <v>0</v>
      </c>
      <c r="AA229" s="211">
        <f>Z229*K229</f>
        <v>0</v>
      </c>
      <c r="AR229" s="20" t="s">
        <v>162</v>
      </c>
      <c r="AT229" s="20" t="s">
        <v>158</v>
      </c>
      <c r="AU229" s="20" t="s">
        <v>106</v>
      </c>
      <c r="AY229" s="20" t="s">
        <v>157</v>
      </c>
      <c r="BE229" s="129">
        <f>IF(U229="základní",N229,0)</f>
        <v>0</v>
      </c>
      <c r="BF229" s="129">
        <f>IF(U229="snížená",N229,0)</f>
        <v>0</v>
      </c>
      <c r="BG229" s="129">
        <f>IF(U229="zákl. přenesená",N229,0)</f>
        <v>0</v>
      </c>
      <c r="BH229" s="129">
        <f>IF(U229="sníž. přenesená",N229,0)</f>
        <v>0</v>
      </c>
      <c r="BI229" s="129">
        <f>IF(U229="nulová",N229,0)</f>
        <v>0</v>
      </c>
      <c r="BJ229" s="20" t="s">
        <v>23</v>
      </c>
      <c r="BK229" s="212">
        <f>ROUND(L229*K229,3)</f>
        <v>0</v>
      </c>
      <c r="BL229" s="20" t="s">
        <v>162</v>
      </c>
      <c r="BM229" s="20" t="s">
        <v>293</v>
      </c>
    </row>
    <row r="230" s="10" customFormat="1" ht="20.4" customHeight="1">
      <c r="B230" s="213"/>
      <c r="C230" s="214"/>
      <c r="D230" s="214"/>
      <c r="E230" s="215" t="s">
        <v>21</v>
      </c>
      <c r="F230" s="216" t="s">
        <v>271</v>
      </c>
      <c r="G230" s="214"/>
      <c r="H230" s="214"/>
      <c r="I230" s="214"/>
      <c r="J230" s="214"/>
      <c r="K230" s="217">
        <v>109.90000000000001</v>
      </c>
      <c r="L230" s="214"/>
      <c r="M230" s="214"/>
      <c r="N230" s="214"/>
      <c r="O230" s="214"/>
      <c r="P230" s="214"/>
      <c r="Q230" s="214"/>
      <c r="R230" s="218"/>
      <c r="T230" s="219"/>
      <c r="U230" s="214"/>
      <c r="V230" s="214"/>
      <c r="W230" s="214"/>
      <c r="X230" s="214"/>
      <c r="Y230" s="214"/>
      <c r="Z230" s="214"/>
      <c r="AA230" s="220"/>
      <c r="AT230" s="221" t="s">
        <v>165</v>
      </c>
      <c r="AU230" s="221" t="s">
        <v>106</v>
      </c>
      <c r="AV230" s="10" t="s">
        <v>106</v>
      </c>
      <c r="AW230" s="10" t="s">
        <v>166</v>
      </c>
      <c r="AX230" s="10" t="s">
        <v>82</v>
      </c>
      <c r="AY230" s="221" t="s">
        <v>157</v>
      </c>
    </row>
    <row r="231" s="10" customFormat="1" ht="20.4" customHeight="1">
      <c r="B231" s="213"/>
      <c r="C231" s="214"/>
      <c r="D231" s="214"/>
      <c r="E231" s="215" t="s">
        <v>21</v>
      </c>
      <c r="F231" s="239" t="s">
        <v>272</v>
      </c>
      <c r="G231" s="214"/>
      <c r="H231" s="214"/>
      <c r="I231" s="214"/>
      <c r="J231" s="214"/>
      <c r="K231" s="217">
        <v>109.90000000000001</v>
      </c>
      <c r="L231" s="214"/>
      <c r="M231" s="214"/>
      <c r="N231" s="214"/>
      <c r="O231" s="214"/>
      <c r="P231" s="214"/>
      <c r="Q231" s="214"/>
      <c r="R231" s="218"/>
      <c r="T231" s="219"/>
      <c r="U231" s="214"/>
      <c r="V231" s="214"/>
      <c r="W231" s="214"/>
      <c r="X231" s="214"/>
      <c r="Y231" s="214"/>
      <c r="Z231" s="214"/>
      <c r="AA231" s="220"/>
      <c r="AT231" s="221" t="s">
        <v>165</v>
      </c>
      <c r="AU231" s="221" t="s">
        <v>106</v>
      </c>
      <c r="AV231" s="10" t="s">
        <v>106</v>
      </c>
      <c r="AW231" s="10" t="s">
        <v>166</v>
      </c>
      <c r="AX231" s="10" t="s">
        <v>82</v>
      </c>
      <c r="AY231" s="221" t="s">
        <v>157</v>
      </c>
    </row>
    <row r="232" s="10" customFormat="1" ht="20.4" customHeight="1">
      <c r="B232" s="213"/>
      <c r="C232" s="214"/>
      <c r="D232" s="214"/>
      <c r="E232" s="215" t="s">
        <v>21</v>
      </c>
      <c r="F232" s="239" t="s">
        <v>273</v>
      </c>
      <c r="G232" s="214"/>
      <c r="H232" s="214"/>
      <c r="I232" s="214"/>
      <c r="J232" s="214"/>
      <c r="K232" s="217">
        <v>56.149999999999999</v>
      </c>
      <c r="L232" s="214"/>
      <c r="M232" s="214"/>
      <c r="N232" s="214"/>
      <c r="O232" s="214"/>
      <c r="P232" s="214"/>
      <c r="Q232" s="214"/>
      <c r="R232" s="218"/>
      <c r="T232" s="219"/>
      <c r="U232" s="214"/>
      <c r="V232" s="214"/>
      <c r="W232" s="214"/>
      <c r="X232" s="214"/>
      <c r="Y232" s="214"/>
      <c r="Z232" s="214"/>
      <c r="AA232" s="220"/>
      <c r="AT232" s="221" t="s">
        <v>165</v>
      </c>
      <c r="AU232" s="221" t="s">
        <v>106</v>
      </c>
      <c r="AV232" s="10" t="s">
        <v>106</v>
      </c>
      <c r="AW232" s="10" t="s">
        <v>166</v>
      </c>
      <c r="AX232" s="10" t="s">
        <v>82</v>
      </c>
      <c r="AY232" s="221" t="s">
        <v>157</v>
      </c>
    </row>
    <row r="233" s="11" customFormat="1" ht="20.4" customHeight="1">
      <c r="B233" s="222"/>
      <c r="C233" s="223"/>
      <c r="D233" s="223"/>
      <c r="E233" s="224" t="s">
        <v>21</v>
      </c>
      <c r="F233" s="225" t="s">
        <v>167</v>
      </c>
      <c r="G233" s="223"/>
      <c r="H233" s="223"/>
      <c r="I233" s="223"/>
      <c r="J233" s="223"/>
      <c r="K233" s="226">
        <v>275.94999999999999</v>
      </c>
      <c r="L233" s="223"/>
      <c r="M233" s="223"/>
      <c r="N233" s="223"/>
      <c r="O233" s="223"/>
      <c r="P233" s="223"/>
      <c r="Q233" s="223"/>
      <c r="R233" s="227"/>
      <c r="T233" s="228"/>
      <c r="U233" s="223"/>
      <c r="V233" s="223"/>
      <c r="W233" s="223"/>
      <c r="X233" s="223"/>
      <c r="Y233" s="223"/>
      <c r="Z233" s="223"/>
      <c r="AA233" s="229"/>
      <c r="AT233" s="230" t="s">
        <v>165</v>
      </c>
      <c r="AU233" s="230" t="s">
        <v>106</v>
      </c>
      <c r="AV233" s="11" t="s">
        <v>162</v>
      </c>
      <c r="AW233" s="11" t="s">
        <v>166</v>
      </c>
      <c r="AX233" s="11" t="s">
        <v>23</v>
      </c>
      <c r="AY233" s="230" t="s">
        <v>157</v>
      </c>
    </row>
    <row r="234" s="1" customFormat="1" ht="20.4" customHeight="1">
      <c r="B234" s="42"/>
      <c r="C234" s="203" t="s">
        <v>294</v>
      </c>
      <c r="D234" s="203" t="s">
        <v>158</v>
      </c>
      <c r="E234" s="204" t="s">
        <v>295</v>
      </c>
      <c r="F234" s="205" t="s">
        <v>296</v>
      </c>
      <c r="G234" s="167"/>
      <c r="H234" s="167"/>
      <c r="I234" s="167"/>
      <c r="J234" s="206" t="s">
        <v>259</v>
      </c>
      <c r="K234" s="207">
        <v>9</v>
      </c>
      <c r="L234" s="208">
        <v>0</v>
      </c>
      <c r="M234" s="167"/>
      <c r="N234" s="207">
        <f>ROUND(L234*K234,3)</f>
        <v>0</v>
      </c>
      <c r="O234" s="167"/>
      <c r="P234" s="167"/>
      <c r="Q234" s="167"/>
      <c r="R234" s="44"/>
      <c r="T234" s="209" t="s">
        <v>21</v>
      </c>
      <c r="U234" s="52" t="s">
        <v>47</v>
      </c>
      <c r="V234" s="43"/>
      <c r="W234" s="210">
        <f>V234*K234</f>
        <v>0</v>
      </c>
      <c r="X234" s="210">
        <v>0</v>
      </c>
      <c r="Y234" s="210">
        <f>X234*K234</f>
        <v>0</v>
      </c>
      <c r="Z234" s="210">
        <v>0</v>
      </c>
      <c r="AA234" s="211">
        <f>Z234*K234</f>
        <v>0</v>
      </c>
      <c r="AR234" s="20" t="s">
        <v>162</v>
      </c>
      <c r="AT234" s="20" t="s">
        <v>158</v>
      </c>
      <c r="AU234" s="20" t="s">
        <v>106</v>
      </c>
      <c r="AY234" s="20" t="s">
        <v>157</v>
      </c>
      <c r="BE234" s="129">
        <f>IF(U234="základní",N234,0)</f>
        <v>0</v>
      </c>
      <c r="BF234" s="129">
        <f>IF(U234="snížená",N234,0)</f>
        <v>0</v>
      </c>
      <c r="BG234" s="129">
        <f>IF(U234="zákl. přenesená",N234,0)</f>
        <v>0</v>
      </c>
      <c r="BH234" s="129">
        <f>IF(U234="sníž. přenesená",N234,0)</f>
        <v>0</v>
      </c>
      <c r="BI234" s="129">
        <f>IF(U234="nulová",N234,0)</f>
        <v>0</v>
      </c>
      <c r="BJ234" s="20" t="s">
        <v>23</v>
      </c>
      <c r="BK234" s="212">
        <f>ROUND(L234*K234,3)</f>
        <v>0</v>
      </c>
      <c r="BL234" s="20" t="s">
        <v>162</v>
      </c>
      <c r="BM234" s="20" t="s">
        <v>297</v>
      </c>
    </row>
    <row r="235" s="10" customFormat="1" ht="20.4" customHeight="1">
      <c r="B235" s="213"/>
      <c r="C235" s="214"/>
      <c r="D235" s="214"/>
      <c r="E235" s="215" t="s">
        <v>21</v>
      </c>
      <c r="F235" s="216" t="s">
        <v>298</v>
      </c>
      <c r="G235" s="214"/>
      <c r="H235" s="214"/>
      <c r="I235" s="214"/>
      <c r="J235" s="214"/>
      <c r="K235" s="217">
        <v>9</v>
      </c>
      <c r="L235" s="214"/>
      <c r="M235" s="214"/>
      <c r="N235" s="214"/>
      <c r="O235" s="214"/>
      <c r="P235" s="214"/>
      <c r="Q235" s="214"/>
      <c r="R235" s="218"/>
      <c r="T235" s="219"/>
      <c r="U235" s="214"/>
      <c r="V235" s="214"/>
      <c r="W235" s="214"/>
      <c r="X235" s="214"/>
      <c r="Y235" s="214"/>
      <c r="Z235" s="214"/>
      <c r="AA235" s="220"/>
      <c r="AT235" s="221" t="s">
        <v>165</v>
      </c>
      <c r="AU235" s="221" t="s">
        <v>106</v>
      </c>
      <c r="AV235" s="10" t="s">
        <v>106</v>
      </c>
      <c r="AW235" s="10" t="s">
        <v>166</v>
      </c>
      <c r="AX235" s="10" t="s">
        <v>82</v>
      </c>
      <c r="AY235" s="221" t="s">
        <v>157</v>
      </c>
    </row>
    <row r="236" s="11" customFormat="1" ht="20.4" customHeight="1">
      <c r="B236" s="222"/>
      <c r="C236" s="223"/>
      <c r="D236" s="223"/>
      <c r="E236" s="224" t="s">
        <v>21</v>
      </c>
      <c r="F236" s="225" t="s">
        <v>167</v>
      </c>
      <c r="G236" s="223"/>
      <c r="H236" s="223"/>
      <c r="I236" s="223"/>
      <c r="J236" s="223"/>
      <c r="K236" s="226">
        <v>9</v>
      </c>
      <c r="L236" s="223"/>
      <c r="M236" s="223"/>
      <c r="N236" s="223"/>
      <c r="O236" s="223"/>
      <c r="P236" s="223"/>
      <c r="Q236" s="223"/>
      <c r="R236" s="227"/>
      <c r="T236" s="228"/>
      <c r="U236" s="223"/>
      <c r="V236" s="223"/>
      <c r="W236" s="223"/>
      <c r="X236" s="223"/>
      <c r="Y236" s="223"/>
      <c r="Z236" s="223"/>
      <c r="AA236" s="229"/>
      <c r="AT236" s="230" t="s">
        <v>165</v>
      </c>
      <c r="AU236" s="230" t="s">
        <v>106</v>
      </c>
      <c r="AV236" s="11" t="s">
        <v>162</v>
      </c>
      <c r="AW236" s="11" t="s">
        <v>166</v>
      </c>
      <c r="AX236" s="11" t="s">
        <v>23</v>
      </c>
      <c r="AY236" s="230" t="s">
        <v>157</v>
      </c>
    </row>
    <row r="237" s="1" customFormat="1" ht="28.8" customHeight="1">
      <c r="B237" s="42"/>
      <c r="C237" s="203" t="s">
        <v>299</v>
      </c>
      <c r="D237" s="203" t="s">
        <v>158</v>
      </c>
      <c r="E237" s="204" t="s">
        <v>300</v>
      </c>
      <c r="F237" s="205" t="s">
        <v>301</v>
      </c>
      <c r="G237" s="167"/>
      <c r="H237" s="167"/>
      <c r="I237" s="167"/>
      <c r="J237" s="206" t="s">
        <v>259</v>
      </c>
      <c r="K237" s="207">
        <v>558</v>
      </c>
      <c r="L237" s="208">
        <v>0</v>
      </c>
      <c r="M237" s="167"/>
      <c r="N237" s="207">
        <f>ROUND(L237*K237,3)</f>
        <v>0</v>
      </c>
      <c r="O237" s="167"/>
      <c r="P237" s="167"/>
      <c r="Q237" s="167"/>
      <c r="R237" s="44"/>
      <c r="T237" s="209" t="s">
        <v>21</v>
      </c>
      <c r="U237" s="52" t="s">
        <v>47</v>
      </c>
      <c r="V237" s="43"/>
      <c r="W237" s="210">
        <f>V237*K237</f>
        <v>0</v>
      </c>
      <c r="X237" s="210">
        <v>0</v>
      </c>
      <c r="Y237" s="210">
        <f>X237*K237</f>
        <v>0</v>
      </c>
      <c r="Z237" s="210">
        <v>0</v>
      </c>
      <c r="AA237" s="211">
        <f>Z237*K237</f>
        <v>0</v>
      </c>
      <c r="AR237" s="20" t="s">
        <v>162</v>
      </c>
      <c r="AT237" s="20" t="s">
        <v>158</v>
      </c>
      <c r="AU237" s="20" t="s">
        <v>106</v>
      </c>
      <c r="AY237" s="20" t="s">
        <v>157</v>
      </c>
      <c r="BE237" s="129">
        <f>IF(U237="základní",N237,0)</f>
        <v>0</v>
      </c>
      <c r="BF237" s="129">
        <f>IF(U237="snížená",N237,0)</f>
        <v>0</v>
      </c>
      <c r="BG237" s="129">
        <f>IF(U237="zákl. přenesená",N237,0)</f>
        <v>0</v>
      </c>
      <c r="BH237" s="129">
        <f>IF(U237="sníž. přenesená",N237,0)</f>
        <v>0</v>
      </c>
      <c r="BI237" s="129">
        <f>IF(U237="nulová",N237,0)</f>
        <v>0</v>
      </c>
      <c r="BJ237" s="20" t="s">
        <v>23</v>
      </c>
      <c r="BK237" s="212">
        <f>ROUND(L237*K237,3)</f>
        <v>0</v>
      </c>
      <c r="BL237" s="20" t="s">
        <v>162</v>
      </c>
      <c r="BM237" s="20" t="s">
        <v>302</v>
      </c>
    </row>
    <row r="238" s="10" customFormat="1" ht="20.4" customHeight="1">
      <c r="B238" s="213"/>
      <c r="C238" s="214"/>
      <c r="D238" s="214"/>
      <c r="E238" s="215" t="s">
        <v>21</v>
      </c>
      <c r="F238" s="216" t="s">
        <v>298</v>
      </c>
      <c r="G238" s="214"/>
      <c r="H238" s="214"/>
      <c r="I238" s="214"/>
      <c r="J238" s="214"/>
      <c r="K238" s="217">
        <v>9</v>
      </c>
      <c r="L238" s="214"/>
      <c r="M238" s="214"/>
      <c r="N238" s="214"/>
      <c r="O238" s="214"/>
      <c r="P238" s="214"/>
      <c r="Q238" s="214"/>
      <c r="R238" s="218"/>
      <c r="T238" s="219"/>
      <c r="U238" s="214"/>
      <c r="V238" s="214"/>
      <c r="W238" s="214"/>
      <c r="X238" s="214"/>
      <c r="Y238" s="214"/>
      <c r="Z238" s="214"/>
      <c r="AA238" s="220"/>
      <c r="AT238" s="221" t="s">
        <v>165</v>
      </c>
      <c r="AU238" s="221" t="s">
        <v>106</v>
      </c>
      <c r="AV238" s="10" t="s">
        <v>106</v>
      </c>
      <c r="AW238" s="10" t="s">
        <v>166</v>
      </c>
      <c r="AX238" s="10" t="s">
        <v>82</v>
      </c>
      <c r="AY238" s="221" t="s">
        <v>157</v>
      </c>
    </row>
    <row r="239" s="11" customFormat="1" ht="20.4" customHeight="1">
      <c r="B239" s="222"/>
      <c r="C239" s="223"/>
      <c r="D239" s="223"/>
      <c r="E239" s="224" t="s">
        <v>21</v>
      </c>
      <c r="F239" s="225" t="s">
        <v>167</v>
      </c>
      <c r="G239" s="223"/>
      <c r="H239" s="223"/>
      <c r="I239" s="223"/>
      <c r="J239" s="223"/>
      <c r="K239" s="226">
        <v>9</v>
      </c>
      <c r="L239" s="223"/>
      <c r="M239" s="223"/>
      <c r="N239" s="223"/>
      <c r="O239" s="223"/>
      <c r="P239" s="223"/>
      <c r="Q239" s="223"/>
      <c r="R239" s="227"/>
      <c r="T239" s="228"/>
      <c r="U239" s="223"/>
      <c r="V239" s="223"/>
      <c r="W239" s="223"/>
      <c r="X239" s="223"/>
      <c r="Y239" s="223"/>
      <c r="Z239" s="223"/>
      <c r="AA239" s="229"/>
      <c r="AT239" s="230" t="s">
        <v>165</v>
      </c>
      <c r="AU239" s="230" t="s">
        <v>106</v>
      </c>
      <c r="AV239" s="11" t="s">
        <v>162</v>
      </c>
      <c r="AW239" s="11" t="s">
        <v>166</v>
      </c>
      <c r="AX239" s="11" t="s">
        <v>23</v>
      </c>
      <c r="AY239" s="230" t="s">
        <v>157</v>
      </c>
    </row>
    <row r="240" s="1" customFormat="1" ht="20.4" customHeight="1">
      <c r="B240" s="42"/>
      <c r="C240" s="203" t="s">
        <v>303</v>
      </c>
      <c r="D240" s="203" t="s">
        <v>158</v>
      </c>
      <c r="E240" s="204" t="s">
        <v>304</v>
      </c>
      <c r="F240" s="205" t="s">
        <v>305</v>
      </c>
      <c r="G240" s="167"/>
      <c r="H240" s="167"/>
      <c r="I240" s="167"/>
      <c r="J240" s="206" t="s">
        <v>259</v>
      </c>
      <c r="K240" s="207">
        <v>9</v>
      </c>
      <c r="L240" s="208">
        <v>0</v>
      </c>
      <c r="M240" s="167"/>
      <c r="N240" s="207">
        <f>ROUND(L240*K240,3)</f>
        <v>0</v>
      </c>
      <c r="O240" s="167"/>
      <c r="P240" s="167"/>
      <c r="Q240" s="167"/>
      <c r="R240" s="44"/>
      <c r="T240" s="209" t="s">
        <v>21</v>
      </c>
      <c r="U240" s="52" t="s">
        <v>47</v>
      </c>
      <c r="V240" s="43"/>
      <c r="W240" s="210">
        <f>V240*K240</f>
        <v>0</v>
      </c>
      <c r="X240" s="210">
        <v>0</v>
      </c>
      <c r="Y240" s="210">
        <f>X240*K240</f>
        <v>0</v>
      </c>
      <c r="Z240" s="210">
        <v>0</v>
      </c>
      <c r="AA240" s="211">
        <f>Z240*K240</f>
        <v>0</v>
      </c>
      <c r="AR240" s="20" t="s">
        <v>162</v>
      </c>
      <c r="AT240" s="20" t="s">
        <v>158</v>
      </c>
      <c r="AU240" s="20" t="s">
        <v>106</v>
      </c>
      <c r="AY240" s="20" t="s">
        <v>157</v>
      </c>
      <c r="BE240" s="129">
        <f>IF(U240="základní",N240,0)</f>
        <v>0</v>
      </c>
      <c r="BF240" s="129">
        <f>IF(U240="snížená",N240,0)</f>
        <v>0</v>
      </c>
      <c r="BG240" s="129">
        <f>IF(U240="zákl. přenesená",N240,0)</f>
        <v>0</v>
      </c>
      <c r="BH240" s="129">
        <f>IF(U240="sníž. přenesená",N240,0)</f>
        <v>0</v>
      </c>
      <c r="BI240" s="129">
        <f>IF(U240="nulová",N240,0)</f>
        <v>0</v>
      </c>
      <c r="BJ240" s="20" t="s">
        <v>23</v>
      </c>
      <c r="BK240" s="212">
        <f>ROUND(L240*K240,3)</f>
        <v>0</v>
      </c>
      <c r="BL240" s="20" t="s">
        <v>162</v>
      </c>
      <c r="BM240" s="20" t="s">
        <v>306</v>
      </c>
    </row>
    <row r="241" s="10" customFormat="1" ht="20.4" customHeight="1">
      <c r="B241" s="213"/>
      <c r="C241" s="214"/>
      <c r="D241" s="214"/>
      <c r="E241" s="215" t="s">
        <v>21</v>
      </c>
      <c r="F241" s="216" t="s">
        <v>298</v>
      </c>
      <c r="G241" s="214"/>
      <c r="H241" s="214"/>
      <c r="I241" s="214"/>
      <c r="J241" s="214"/>
      <c r="K241" s="217">
        <v>9</v>
      </c>
      <c r="L241" s="214"/>
      <c r="M241" s="214"/>
      <c r="N241" s="214"/>
      <c r="O241" s="214"/>
      <c r="P241" s="214"/>
      <c r="Q241" s="214"/>
      <c r="R241" s="218"/>
      <c r="T241" s="219"/>
      <c r="U241" s="214"/>
      <c r="V241" s="214"/>
      <c r="W241" s="214"/>
      <c r="X241" s="214"/>
      <c r="Y241" s="214"/>
      <c r="Z241" s="214"/>
      <c r="AA241" s="220"/>
      <c r="AT241" s="221" t="s">
        <v>165</v>
      </c>
      <c r="AU241" s="221" t="s">
        <v>106</v>
      </c>
      <c r="AV241" s="10" t="s">
        <v>106</v>
      </c>
      <c r="AW241" s="10" t="s">
        <v>166</v>
      </c>
      <c r="AX241" s="10" t="s">
        <v>82</v>
      </c>
      <c r="AY241" s="221" t="s">
        <v>157</v>
      </c>
    </row>
    <row r="242" s="11" customFormat="1" ht="20.4" customHeight="1">
      <c r="B242" s="222"/>
      <c r="C242" s="223"/>
      <c r="D242" s="223"/>
      <c r="E242" s="224" t="s">
        <v>21</v>
      </c>
      <c r="F242" s="225" t="s">
        <v>167</v>
      </c>
      <c r="G242" s="223"/>
      <c r="H242" s="223"/>
      <c r="I242" s="223"/>
      <c r="J242" s="223"/>
      <c r="K242" s="226">
        <v>9</v>
      </c>
      <c r="L242" s="223"/>
      <c r="M242" s="223"/>
      <c r="N242" s="223"/>
      <c r="O242" s="223"/>
      <c r="P242" s="223"/>
      <c r="Q242" s="223"/>
      <c r="R242" s="227"/>
      <c r="T242" s="228"/>
      <c r="U242" s="223"/>
      <c r="V242" s="223"/>
      <c r="W242" s="223"/>
      <c r="X242" s="223"/>
      <c r="Y242" s="223"/>
      <c r="Z242" s="223"/>
      <c r="AA242" s="229"/>
      <c r="AT242" s="230" t="s">
        <v>165</v>
      </c>
      <c r="AU242" s="230" t="s">
        <v>106</v>
      </c>
      <c r="AV242" s="11" t="s">
        <v>162</v>
      </c>
      <c r="AW242" s="11" t="s">
        <v>166</v>
      </c>
      <c r="AX242" s="11" t="s">
        <v>23</v>
      </c>
      <c r="AY242" s="230" t="s">
        <v>157</v>
      </c>
    </row>
    <row r="243" s="1" customFormat="1" ht="40.2" customHeight="1">
      <c r="B243" s="42"/>
      <c r="C243" s="203" t="s">
        <v>307</v>
      </c>
      <c r="D243" s="203" t="s">
        <v>158</v>
      </c>
      <c r="E243" s="204" t="s">
        <v>308</v>
      </c>
      <c r="F243" s="205" t="s">
        <v>309</v>
      </c>
      <c r="G243" s="167"/>
      <c r="H243" s="167"/>
      <c r="I243" s="167"/>
      <c r="J243" s="206" t="s">
        <v>175</v>
      </c>
      <c r="K243" s="207">
        <v>5.4279999999999999</v>
      </c>
      <c r="L243" s="208">
        <v>0</v>
      </c>
      <c r="M243" s="167"/>
      <c r="N243" s="207">
        <f>ROUND(L243*K243,3)</f>
        <v>0</v>
      </c>
      <c r="O243" s="167"/>
      <c r="P243" s="167"/>
      <c r="Q243" s="167"/>
      <c r="R243" s="44"/>
      <c r="T243" s="209" t="s">
        <v>21</v>
      </c>
      <c r="U243" s="52" t="s">
        <v>47</v>
      </c>
      <c r="V243" s="43"/>
      <c r="W243" s="210">
        <f>V243*K243</f>
        <v>0</v>
      </c>
      <c r="X243" s="210">
        <v>0</v>
      </c>
      <c r="Y243" s="210">
        <f>X243*K243</f>
        <v>0</v>
      </c>
      <c r="Z243" s="210">
        <v>1.8</v>
      </c>
      <c r="AA243" s="211">
        <f>Z243*K243</f>
        <v>0</v>
      </c>
      <c r="AR243" s="20" t="s">
        <v>162</v>
      </c>
      <c r="AT243" s="20" t="s">
        <v>158</v>
      </c>
      <c r="AU243" s="20" t="s">
        <v>106</v>
      </c>
      <c r="AY243" s="20" t="s">
        <v>157</v>
      </c>
      <c r="BE243" s="129">
        <f>IF(U243="základní",N243,0)</f>
        <v>0</v>
      </c>
      <c r="BF243" s="129">
        <f>IF(U243="snížená",N243,0)</f>
        <v>0</v>
      </c>
      <c r="BG243" s="129">
        <f>IF(U243="zákl. přenesená",N243,0)</f>
        <v>0</v>
      </c>
      <c r="BH243" s="129">
        <f>IF(U243="sníž. přenesená",N243,0)</f>
        <v>0</v>
      </c>
      <c r="BI243" s="129">
        <f>IF(U243="nulová",N243,0)</f>
        <v>0</v>
      </c>
      <c r="BJ243" s="20" t="s">
        <v>23</v>
      </c>
      <c r="BK243" s="212">
        <f>ROUND(L243*K243,3)</f>
        <v>0</v>
      </c>
      <c r="BL243" s="20" t="s">
        <v>162</v>
      </c>
      <c r="BM243" s="20" t="s">
        <v>310</v>
      </c>
    </row>
    <row r="244" s="10" customFormat="1" ht="28.8" customHeight="1">
      <c r="B244" s="213"/>
      <c r="C244" s="214"/>
      <c r="D244" s="214"/>
      <c r="E244" s="215" t="s">
        <v>21</v>
      </c>
      <c r="F244" s="216" t="s">
        <v>311</v>
      </c>
      <c r="G244" s="214"/>
      <c r="H244" s="214"/>
      <c r="I244" s="214"/>
      <c r="J244" s="214"/>
      <c r="K244" s="217">
        <v>3.2625000000000002</v>
      </c>
      <c r="L244" s="214"/>
      <c r="M244" s="214"/>
      <c r="N244" s="214"/>
      <c r="O244" s="214"/>
      <c r="P244" s="214"/>
      <c r="Q244" s="214"/>
      <c r="R244" s="218"/>
      <c r="T244" s="219"/>
      <c r="U244" s="214"/>
      <c r="V244" s="214"/>
      <c r="W244" s="214"/>
      <c r="X244" s="214"/>
      <c r="Y244" s="214"/>
      <c r="Z244" s="214"/>
      <c r="AA244" s="220"/>
      <c r="AT244" s="221" t="s">
        <v>165</v>
      </c>
      <c r="AU244" s="221" t="s">
        <v>106</v>
      </c>
      <c r="AV244" s="10" t="s">
        <v>106</v>
      </c>
      <c r="AW244" s="10" t="s">
        <v>166</v>
      </c>
      <c r="AX244" s="10" t="s">
        <v>82</v>
      </c>
      <c r="AY244" s="221" t="s">
        <v>157</v>
      </c>
    </row>
    <row r="245" s="10" customFormat="1" ht="28.8" customHeight="1">
      <c r="B245" s="213"/>
      <c r="C245" s="214"/>
      <c r="D245" s="214"/>
      <c r="E245" s="215" t="s">
        <v>21</v>
      </c>
      <c r="F245" s="239" t="s">
        <v>312</v>
      </c>
      <c r="G245" s="214"/>
      <c r="H245" s="214"/>
      <c r="I245" s="214"/>
      <c r="J245" s="214"/>
      <c r="K245" s="217">
        <v>2.1656249999999999</v>
      </c>
      <c r="L245" s="214"/>
      <c r="M245" s="214"/>
      <c r="N245" s="214"/>
      <c r="O245" s="214"/>
      <c r="P245" s="214"/>
      <c r="Q245" s="214"/>
      <c r="R245" s="218"/>
      <c r="T245" s="219"/>
      <c r="U245" s="214"/>
      <c r="V245" s="214"/>
      <c r="W245" s="214"/>
      <c r="X245" s="214"/>
      <c r="Y245" s="214"/>
      <c r="Z245" s="214"/>
      <c r="AA245" s="220"/>
      <c r="AT245" s="221" t="s">
        <v>165</v>
      </c>
      <c r="AU245" s="221" t="s">
        <v>106</v>
      </c>
      <c r="AV245" s="10" t="s">
        <v>106</v>
      </c>
      <c r="AW245" s="10" t="s">
        <v>166</v>
      </c>
      <c r="AX245" s="10" t="s">
        <v>82</v>
      </c>
      <c r="AY245" s="221" t="s">
        <v>157</v>
      </c>
    </row>
    <row r="246" s="11" customFormat="1" ht="20.4" customHeight="1">
      <c r="B246" s="222"/>
      <c r="C246" s="223"/>
      <c r="D246" s="223"/>
      <c r="E246" s="224" t="s">
        <v>21</v>
      </c>
      <c r="F246" s="225" t="s">
        <v>167</v>
      </c>
      <c r="G246" s="223"/>
      <c r="H246" s="223"/>
      <c r="I246" s="223"/>
      <c r="J246" s="223"/>
      <c r="K246" s="226">
        <v>5.4281249999999996</v>
      </c>
      <c r="L246" s="223"/>
      <c r="M246" s="223"/>
      <c r="N246" s="223"/>
      <c r="O246" s="223"/>
      <c r="P246" s="223"/>
      <c r="Q246" s="223"/>
      <c r="R246" s="227"/>
      <c r="T246" s="228"/>
      <c r="U246" s="223"/>
      <c r="V246" s="223"/>
      <c r="W246" s="223"/>
      <c r="X246" s="223"/>
      <c r="Y246" s="223"/>
      <c r="Z246" s="223"/>
      <c r="AA246" s="229"/>
      <c r="AT246" s="230" t="s">
        <v>165</v>
      </c>
      <c r="AU246" s="230" t="s">
        <v>106</v>
      </c>
      <c r="AV246" s="11" t="s">
        <v>162</v>
      </c>
      <c r="AW246" s="11" t="s">
        <v>166</v>
      </c>
      <c r="AX246" s="11" t="s">
        <v>23</v>
      </c>
      <c r="AY246" s="230" t="s">
        <v>157</v>
      </c>
    </row>
    <row r="247" s="1" customFormat="1" ht="28.8" customHeight="1">
      <c r="B247" s="42"/>
      <c r="C247" s="203" t="s">
        <v>313</v>
      </c>
      <c r="D247" s="203" t="s">
        <v>158</v>
      </c>
      <c r="E247" s="204" t="s">
        <v>314</v>
      </c>
      <c r="F247" s="205" t="s">
        <v>315</v>
      </c>
      <c r="G247" s="167"/>
      <c r="H247" s="167"/>
      <c r="I247" s="167"/>
      <c r="J247" s="206" t="s">
        <v>175</v>
      </c>
      <c r="K247" s="207">
        <v>2.722</v>
      </c>
      <c r="L247" s="208">
        <v>0</v>
      </c>
      <c r="M247" s="167"/>
      <c r="N247" s="207">
        <f>ROUND(L247*K247,3)</f>
        <v>0</v>
      </c>
      <c r="O247" s="167"/>
      <c r="P247" s="167"/>
      <c r="Q247" s="167"/>
      <c r="R247" s="44"/>
      <c r="T247" s="209" t="s">
        <v>21</v>
      </c>
      <c r="U247" s="52" t="s">
        <v>47</v>
      </c>
      <c r="V247" s="43"/>
      <c r="W247" s="210">
        <f>V247*K247</f>
        <v>0</v>
      </c>
      <c r="X247" s="210">
        <v>0</v>
      </c>
      <c r="Y247" s="210">
        <f>X247*K247</f>
        <v>0</v>
      </c>
      <c r="Z247" s="210">
        <v>1.95</v>
      </c>
      <c r="AA247" s="211">
        <f>Z247*K247</f>
        <v>0</v>
      </c>
      <c r="AR247" s="20" t="s">
        <v>162</v>
      </c>
      <c r="AT247" s="20" t="s">
        <v>158</v>
      </c>
      <c r="AU247" s="20" t="s">
        <v>106</v>
      </c>
      <c r="AY247" s="20" t="s">
        <v>157</v>
      </c>
      <c r="BE247" s="129">
        <f>IF(U247="základní",N247,0)</f>
        <v>0</v>
      </c>
      <c r="BF247" s="129">
        <f>IF(U247="snížená",N247,0)</f>
        <v>0</v>
      </c>
      <c r="BG247" s="129">
        <f>IF(U247="zákl. přenesená",N247,0)</f>
        <v>0</v>
      </c>
      <c r="BH247" s="129">
        <f>IF(U247="sníž. přenesená",N247,0)</f>
        <v>0</v>
      </c>
      <c r="BI247" s="129">
        <f>IF(U247="nulová",N247,0)</f>
        <v>0</v>
      </c>
      <c r="BJ247" s="20" t="s">
        <v>23</v>
      </c>
      <c r="BK247" s="212">
        <f>ROUND(L247*K247,3)</f>
        <v>0</v>
      </c>
      <c r="BL247" s="20" t="s">
        <v>162</v>
      </c>
      <c r="BM247" s="20" t="s">
        <v>316</v>
      </c>
    </row>
    <row r="248" s="10" customFormat="1" ht="40.2" customHeight="1">
      <c r="B248" s="213"/>
      <c r="C248" s="214"/>
      <c r="D248" s="214"/>
      <c r="E248" s="215" t="s">
        <v>21</v>
      </c>
      <c r="F248" s="216" t="s">
        <v>317</v>
      </c>
      <c r="G248" s="214"/>
      <c r="H248" s="214"/>
      <c r="I248" s="214"/>
      <c r="J248" s="214"/>
      <c r="K248" s="217">
        <v>2.7222</v>
      </c>
      <c r="L248" s="214"/>
      <c r="M248" s="214"/>
      <c r="N248" s="214"/>
      <c r="O248" s="214"/>
      <c r="P248" s="214"/>
      <c r="Q248" s="214"/>
      <c r="R248" s="218"/>
      <c r="T248" s="219"/>
      <c r="U248" s="214"/>
      <c r="V248" s="214"/>
      <c r="W248" s="214"/>
      <c r="X248" s="214"/>
      <c r="Y248" s="214"/>
      <c r="Z248" s="214"/>
      <c r="AA248" s="220"/>
      <c r="AT248" s="221" t="s">
        <v>165</v>
      </c>
      <c r="AU248" s="221" t="s">
        <v>106</v>
      </c>
      <c r="AV248" s="10" t="s">
        <v>106</v>
      </c>
      <c r="AW248" s="10" t="s">
        <v>166</v>
      </c>
      <c r="AX248" s="10" t="s">
        <v>82</v>
      </c>
      <c r="AY248" s="221" t="s">
        <v>157</v>
      </c>
    </row>
    <row r="249" s="11" customFormat="1" ht="20.4" customHeight="1">
      <c r="B249" s="222"/>
      <c r="C249" s="223"/>
      <c r="D249" s="223"/>
      <c r="E249" s="224" t="s">
        <v>21</v>
      </c>
      <c r="F249" s="225" t="s">
        <v>167</v>
      </c>
      <c r="G249" s="223"/>
      <c r="H249" s="223"/>
      <c r="I249" s="223"/>
      <c r="J249" s="223"/>
      <c r="K249" s="226">
        <v>2.7222</v>
      </c>
      <c r="L249" s="223"/>
      <c r="M249" s="223"/>
      <c r="N249" s="223"/>
      <c r="O249" s="223"/>
      <c r="P249" s="223"/>
      <c r="Q249" s="223"/>
      <c r="R249" s="227"/>
      <c r="T249" s="228"/>
      <c r="U249" s="223"/>
      <c r="V249" s="223"/>
      <c r="W249" s="223"/>
      <c r="X249" s="223"/>
      <c r="Y249" s="223"/>
      <c r="Z249" s="223"/>
      <c r="AA249" s="229"/>
      <c r="AT249" s="230" t="s">
        <v>165</v>
      </c>
      <c r="AU249" s="230" t="s">
        <v>106</v>
      </c>
      <c r="AV249" s="11" t="s">
        <v>162</v>
      </c>
      <c r="AW249" s="11" t="s">
        <v>166</v>
      </c>
      <c r="AX249" s="11" t="s">
        <v>23</v>
      </c>
      <c r="AY249" s="230" t="s">
        <v>157</v>
      </c>
    </row>
    <row r="250" s="1" customFormat="1" ht="40.2" customHeight="1">
      <c r="B250" s="42"/>
      <c r="C250" s="203" t="s">
        <v>318</v>
      </c>
      <c r="D250" s="203" t="s">
        <v>158</v>
      </c>
      <c r="E250" s="204" t="s">
        <v>319</v>
      </c>
      <c r="F250" s="205" t="s">
        <v>320</v>
      </c>
      <c r="G250" s="167"/>
      <c r="H250" s="167"/>
      <c r="I250" s="167"/>
      <c r="J250" s="206" t="s">
        <v>175</v>
      </c>
      <c r="K250" s="207">
        <v>12.019</v>
      </c>
      <c r="L250" s="208">
        <v>0</v>
      </c>
      <c r="M250" s="167"/>
      <c r="N250" s="207">
        <f>ROUND(L250*K250,3)</f>
        <v>0</v>
      </c>
      <c r="O250" s="167"/>
      <c r="P250" s="167"/>
      <c r="Q250" s="167"/>
      <c r="R250" s="44"/>
      <c r="T250" s="209" t="s">
        <v>21</v>
      </c>
      <c r="U250" s="52" t="s">
        <v>47</v>
      </c>
      <c r="V250" s="43"/>
      <c r="W250" s="210">
        <f>V250*K250</f>
        <v>0</v>
      </c>
      <c r="X250" s="210">
        <v>0</v>
      </c>
      <c r="Y250" s="210">
        <f>X250*K250</f>
        <v>0</v>
      </c>
      <c r="Z250" s="210">
        <v>1.7</v>
      </c>
      <c r="AA250" s="211">
        <f>Z250*K250</f>
        <v>0</v>
      </c>
      <c r="AR250" s="20" t="s">
        <v>162</v>
      </c>
      <c r="AT250" s="20" t="s">
        <v>158</v>
      </c>
      <c r="AU250" s="20" t="s">
        <v>106</v>
      </c>
      <c r="AY250" s="20" t="s">
        <v>157</v>
      </c>
      <c r="BE250" s="129">
        <f>IF(U250="základní",N250,0)</f>
        <v>0</v>
      </c>
      <c r="BF250" s="129">
        <f>IF(U250="snížená",N250,0)</f>
        <v>0</v>
      </c>
      <c r="BG250" s="129">
        <f>IF(U250="zákl. přenesená",N250,0)</f>
        <v>0</v>
      </c>
      <c r="BH250" s="129">
        <f>IF(U250="sníž. přenesená",N250,0)</f>
        <v>0</v>
      </c>
      <c r="BI250" s="129">
        <f>IF(U250="nulová",N250,0)</f>
        <v>0</v>
      </c>
      <c r="BJ250" s="20" t="s">
        <v>23</v>
      </c>
      <c r="BK250" s="212">
        <f>ROUND(L250*K250,3)</f>
        <v>0</v>
      </c>
      <c r="BL250" s="20" t="s">
        <v>162</v>
      </c>
      <c r="BM250" s="20" t="s">
        <v>321</v>
      </c>
    </row>
    <row r="251" s="10" customFormat="1" ht="20.4" customHeight="1">
      <c r="B251" s="213"/>
      <c r="C251" s="214"/>
      <c r="D251" s="214"/>
      <c r="E251" s="215" t="s">
        <v>21</v>
      </c>
      <c r="F251" s="216" t="s">
        <v>322</v>
      </c>
      <c r="G251" s="214"/>
      <c r="H251" s="214"/>
      <c r="I251" s="214"/>
      <c r="J251" s="214"/>
      <c r="K251" s="217">
        <v>12.01915</v>
      </c>
      <c r="L251" s="214"/>
      <c r="M251" s="214"/>
      <c r="N251" s="214"/>
      <c r="O251" s="214"/>
      <c r="P251" s="214"/>
      <c r="Q251" s="214"/>
      <c r="R251" s="218"/>
      <c r="T251" s="219"/>
      <c r="U251" s="214"/>
      <c r="V251" s="214"/>
      <c r="W251" s="214"/>
      <c r="X251" s="214"/>
      <c r="Y251" s="214"/>
      <c r="Z251" s="214"/>
      <c r="AA251" s="220"/>
      <c r="AT251" s="221" t="s">
        <v>165</v>
      </c>
      <c r="AU251" s="221" t="s">
        <v>106</v>
      </c>
      <c r="AV251" s="10" t="s">
        <v>106</v>
      </c>
      <c r="AW251" s="10" t="s">
        <v>166</v>
      </c>
      <c r="AX251" s="10" t="s">
        <v>82</v>
      </c>
      <c r="AY251" s="221" t="s">
        <v>157</v>
      </c>
    </row>
    <row r="252" s="11" customFormat="1" ht="20.4" customHeight="1">
      <c r="B252" s="222"/>
      <c r="C252" s="223"/>
      <c r="D252" s="223"/>
      <c r="E252" s="224" t="s">
        <v>21</v>
      </c>
      <c r="F252" s="225" t="s">
        <v>167</v>
      </c>
      <c r="G252" s="223"/>
      <c r="H252" s="223"/>
      <c r="I252" s="223"/>
      <c r="J252" s="223"/>
      <c r="K252" s="226">
        <v>12.01915</v>
      </c>
      <c r="L252" s="223"/>
      <c r="M252" s="223"/>
      <c r="N252" s="223"/>
      <c r="O252" s="223"/>
      <c r="P252" s="223"/>
      <c r="Q252" s="223"/>
      <c r="R252" s="227"/>
      <c r="T252" s="228"/>
      <c r="U252" s="223"/>
      <c r="V252" s="223"/>
      <c r="W252" s="223"/>
      <c r="X252" s="223"/>
      <c r="Y252" s="223"/>
      <c r="Z252" s="223"/>
      <c r="AA252" s="229"/>
      <c r="AT252" s="230" t="s">
        <v>165</v>
      </c>
      <c r="AU252" s="230" t="s">
        <v>106</v>
      </c>
      <c r="AV252" s="11" t="s">
        <v>162</v>
      </c>
      <c r="AW252" s="11" t="s">
        <v>166</v>
      </c>
      <c r="AX252" s="11" t="s">
        <v>23</v>
      </c>
      <c r="AY252" s="230" t="s">
        <v>157</v>
      </c>
    </row>
    <row r="253" s="1" customFormat="1" ht="28.8" customHeight="1">
      <c r="B253" s="42"/>
      <c r="C253" s="203" t="s">
        <v>323</v>
      </c>
      <c r="D253" s="203" t="s">
        <v>158</v>
      </c>
      <c r="E253" s="204" t="s">
        <v>324</v>
      </c>
      <c r="F253" s="205" t="s">
        <v>325</v>
      </c>
      <c r="G253" s="167"/>
      <c r="H253" s="167"/>
      <c r="I253" s="167"/>
      <c r="J253" s="206" t="s">
        <v>175</v>
      </c>
      <c r="K253" s="207">
        <v>0.64500000000000002</v>
      </c>
      <c r="L253" s="208">
        <v>0</v>
      </c>
      <c r="M253" s="167"/>
      <c r="N253" s="207">
        <f>ROUND(L253*K253,3)</f>
        <v>0</v>
      </c>
      <c r="O253" s="167"/>
      <c r="P253" s="167"/>
      <c r="Q253" s="167"/>
      <c r="R253" s="44"/>
      <c r="T253" s="209" t="s">
        <v>21</v>
      </c>
      <c r="U253" s="52" t="s">
        <v>47</v>
      </c>
      <c r="V253" s="43"/>
      <c r="W253" s="210">
        <f>V253*K253</f>
        <v>0</v>
      </c>
      <c r="X253" s="210">
        <v>0</v>
      </c>
      <c r="Y253" s="210">
        <f>X253*K253</f>
        <v>0</v>
      </c>
      <c r="Z253" s="210">
        <v>2.2000000000000002</v>
      </c>
      <c r="AA253" s="211">
        <f>Z253*K253</f>
        <v>0</v>
      </c>
      <c r="AR253" s="20" t="s">
        <v>162</v>
      </c>
      <c r="AT253" s="20" t="s">
        <v>158</v>
      </c>
      <c r="AU253" s="20" t="s">
        <v>106</v>
      </c>
      <c r="AY253" s="20" t="s">
        <v>157</v>
      </c>
      <c r="BE253" s="129">
        <f>IF(U253="základní",N253,0)</f>
        <v>0</v>
      </c>
      <c r="BF253" s="129">
        <f>IF(U253="snížená",N253,0)</f>
        <v>0</v>
      </c>
      <c r="BG253" s="129">
        <f>IF(U253="zákl. přenesená",N253,0)</f>
        <v>0</v>
      </c>
      <c r="BH253" s="129">
        <f>IF(U253="sníž. přenesená",N253,0)</f>
        <v>0</v>
      </c>
      <c r="BI253" s="129">
        <f>IF(U253="nulová",N253,0)</f>
        <v>0</v>
      </c>
      <c r="BJ253" s="20" t="s">
        <v>23</v>
      </c>
      <c r="BK253" s="212">
        <f>ROUND(L253*K253,3)</f>
        <v>0</v>
      </c>
      <c r="BL253" s="20" t="s">
        <v>162</v>
      </c>
      <c r="BM253" s="20" t="s">
        <v>326</v>
      </c>
    </row>
    <row r="254" s="10" customFormat="1" ht="40.2" customHeight="1">
      <c r="B254" s="213"/>
      <c r="C254" s="214"/>
      <c r="D254" s="214"/>
      <c r="E254" s="215" t="s">
        <v>21</v>
      </c>
      <c r="F254" s="216" t="s">
        <v>327</v>
      </c>
      <c r="G254" s="214"/>
      <c r="H254" s="214"/>
      <c r="I254" s="214"/>
      <c r="J254" s="214"/>
      <c r="K254" s="217">
        <v>0.64500000000000002</v>
      </c>
      <c r="L254" s="214"/>
      <c r="M254" s="214"/>
      <c r="N254" s="214"/>
      <c r="O254" s="214"/>
      <c r="P254" s="214"/>
      <c r="Q254" s="214"/>
      <c r="R254" s="218"/>
      <c r="T254" s="219"/>
      <c r="U254" s="214"/>
      <c r="V254" s="214"/>
      <c r="W254" s="214"/>
      <c r="X254" s="214"/>
      <c r="Y254" s="214"/>
      <c r="Z254" s="214"/>
      <c r="AA254" s="220"/>
      <c r="AT254" s="221" t="s">
        <v>165</v>
      </c>
      <c r="AU254" s="221" t="s">
        <v>106</v>
      </c>
      <c r="AV254" s="10" t="s">
        <v>106</v>
      </c>
      <c r="AW254" s="10" t="s">
        <v>166</v>
      </c>
      <c r="AX254" s="10" t="s">
        <v>82</v>
      </c>
      <c r="AY254" s="221" t="s">
        <v>157</v>
      </c>
    </row>
    <row r="255" s="11" customFormat="1" ht="20.4" customHeight="1">
      <c r="B255" s="222"/>
      <c r="C255" s="223"/>
      <c r="D255" s="223"/>
      <c r="E255" s="224" t="s">
        <v>21</v>
      </c>
      <c r="F255" s="225" t="s">
        <v>167</v>
      </c>
      <c r="G255" s="223"/>
      <c r="H255" s="223"/>
      <c r="I255" s="223"/>
      <c r="J255" s="223"/>
      <c r="K255" s="226">
        <v>0.64500000000000002</v>
      </c>
      <c r="L255" s="223"/>
      <c r="M255" s="223"/>
      <c r="N255" s="223"/>
      <c r="O255" s="223"/>
      <c r="P255" s="223"/>
      <c r="Q255" s="223"/>
      <c r="R255" s="227"/>
      <c r="T255" s="228"/>
      <c r="U255" s="223"/>
      <c r="V255" s="223"/>
      <c r="W255" s="223"/>
      <c r="X255" s="223"/>
      <c r="Y255" s="223"/>
      <c r="Z255" s="223"/>
      <c r="AA255" s="229"/>
      <c r="AT255" s="230" t="s">
        <v>165</v>
      </c>
      <c r="AU255" s="230" t="s">
        <v>106</v>
      </c>
      <c r="AV255" s="11" t="s">
        <v>162</v>
      </c>
      <c r="AW255" s="11" t="s">
        <v>166</v>
      </c>
      <c r="AX255" s="11" t="s">
        <v>23</v>
      </c>
      <c r="AY255" s="230" t="s">
        <v>157</v>
      </c>
    </row>
    <row r="256" s="1" customFormat="1" ht="28.8" customHeight="1">
      <c r="B256" s="42"/>
      <c r="C256" s="203" t="s">
        <v>328</v>
      </c>
      <c r="D256" s="203" t="s">
        <v>158</v>
      </c>
      <c r="E256" s="204" t="s">
        <v>329</v>
      </c>
      <c r="F256" s="205" t="s">
        <v>330</v>
      </c>
      <c r="G256" s="167"/>
      <c r="H256" s="167"/>
      <c r="I256" s="167"/>
      <c r="J256" s="206" t="s">
        <v>175</v>
      </c>
      <c r="K256" s="207">
        <v>3.7879999999999998</v>
      </c>
      <c r="L256" s="208">
        <v>0</v>
      </c>
      <c r="M256" s="167"/>
      <c r="N256" s="207">
        <f>ROUND(L256*K256,3)</f>
        <v>0</v>
      </c>
      <c r="O256" s="167"/>
      <c r="P256" s="167"/>
      <c r="Q256" s="167"/>
      <c r="R256" s="44"/>
      <c r="T256" s="209" t="s">
        <v>21</v>
      </c>
      <c r="U256" s="52" t="s">
        <v>47</v>
      </c>
      <c r="V256" s="43"/>
      <c r="W256" s="210">
        <f>V256*K256</f>
        <v>0</v>
      </c>
      <c r="X256" s="210">
        <v>0</v>
      </c>
      <c r="Y256" s="210">
        <f>X256*K256</f>
        <v>0</v>
      </c>
      <c r="Z256" s="210">
        <v>2.2000000000000002</v>
      </c>
      <c r="AA256" s="211">
        <f>Z256*K256</f>
        <v>0</v>
      </c>
      <c r="AR256" s="20" t="s">
        <v>162</v>
      </c>
      <c r="AT256" s="20" t="s">
        <v>158</v>
      </c>
      <c r="AU256" s="20" t="s">
        <v>106</v>
      </c>
      <c r="AY256" s="20" t="s">
        <v>157</v>
      </c>
      <c r="BE256" s="129">
        <f>IF(U256="základní",N256,0)</f>
        <v>0</v>
      </c>
      <c r="BF256" s="129">
        <f>IF(U256="snížená",N256,0)</f>
        <v>0</v>
      </c>
      <c r="BG256" s="129">
        <f>IF(U256="zákl. přenesená",N256,0)</f>
        <v>0</v>
      </c>
      <c r="BH256" s="129">
        <f>IF(U256="sníž. přenesená",N256,0)</f>
        <v>0</v>
      </c>
      <c r="BI256" s="129">
        <f>IF(U256="nulová",N256,0)</f>
        <v>0</v>
      </c>
      <c r="BJ256" s="20" t="s">
        <v>23</v>
      </c>
      <c r="BK256" s="212">
        <f>ROUND(L256*K256,3)</f>
        <v>0</v>
      </c>
      <c r="BL256" s="20" t="s">
        <v>162</v>
      </c>
      <c r="BM256" s="20" t="s">
        <v>331</v>
      </c>
    </row>
    <row r="257" s="10" customFormat="1" ht="20.4" customHeight="1">
      <c r="B257" s="213"/>
      <c r="C257" s="214"/>
      <c r="D257" s="214"/>
      <c r="E257" s="215" t="s">
        <v>21</v>
      </c>
      <c r="F257" s="216" t="s">
        <v>332</v>
      </c>
      <c r="G257" s="214"/>
      <c r="H257" s="214"/>
      <c r="I257" s="214"/>
      <c r="J257" s="214"/>
      <c r="K257" s="217">
        <v>3.7884000000000002</v>
      </c>
      <c r="L257" s="214"/>
      <c r="M257" s="214"/>
      <c r="N257" s="214"/>
      <c r="O257" s="214"/>
      <c r="P257" s="214"/>
      <c r="Q257" s="214"/>
      <c r="R257" s="218"/>
      <c r="T257" s="219"/>
      <c r="U257" s="214"/>
      <c r="V257" s="214"/>
      <c r="W257" s="214"/>
      <c r="X257" s="214"/>
      <c r="Y257" s="214"/>
      <c r="Z257" s="214"/>
      <c r="AA257" s="220"/>
      <c r="AT257" s="221" t="s">
        <v>165</v>
      </c>
      <c r="AU257" s="221" t="s">
        <v>106</v>
      </c>
      <c r="AV257" s="10" t="s">
        <v>106</v>
      </c>
      <c r="AW257" s="10" t="s">
        <v>166</v>
      </c>
      <c r="AX257" s="10" t="s">
        <v>82</v>
      </c>
      <c r="AY257" s="221" t="s">
        <v>157</v>
      </c>
    </row>
    <row r="258" s="11" customFormat="1" ht="20.4" customHeight="1">
      <c r="B258" s="222"/>
      <c r="C258" s="223"/>
      <c r="D258" s="223"/>
      <c r="E258" s="224" t="s">
        <v>21</v>
      </c>
      <c r="F258" s="225" t="s">
        <v>167</v>
      </c>
      <c r="G258" s="223"/>
      <c r="H258" s="223"/>
      <c r="I258" s="223"/>
      <c r="J258" s="223"/>
      <c r="K258" s="226">
        <v>3.7884000000000002</v>
      </c>
      <c r="L258" s="223"/>
      <c r="M258" s="223"/>
      <c r="N258" s="223"/>
      <c r="O258" s="223"/>
      <c r="P258" s="223"/>
      <c r="Q258" s="223"/>
      <c r="R258" s="227"/>
      <c r="T258" s="228"/>
      <c r="U258" s="223"/>
      <c r="V258" s="223"/>
      <c r="W258" s="223"/>
      <c r="X258" s="223"/>
      <c r="Y258" s="223"/>
      <c r="Z258" s="223"/>
      <c r="AA258" s="229"/>
      <c r="AT258" s="230" t="s">
        <v>165</v>
      </c>
      <c r="AU258" s="230" t="s">
        <v>106</v>
      </c>
      <c r="AV258" s="11" t="s">
        <v>162</v>
      </c>
      <c r="AW258" s="11" t="s">
        <v>166</v>
      </c>
      <c r="AX258" s="11" t="s">
        <v>23</v>
      </c>
      <c r="AY258" s="230" t="s">
        <v>157</v>
      </c>
    </row>
    <row r="259" s="1" customFormat="1" ht="40.2" customHeight="1">
      <c r="B259" s="42"/>
      <c r="C259" s="203" t="s">
        <v>333</v>
      </c>
      <c r="D259" s="203" t="s">
        <v>158</v>
      </c>
      <c r="E259" s="204" t="s">
        <v>334</v>
      </c>
      <c r="F259" s="205" t="s">
        <v>335</v>
      </c>
      <c r="G259" s="167"/>
      <c r="H259" s="167"/>
      <c r="I259" s="167"/>
      <c r="J259" s="206" t="s">
        <v>180</v>
      </c>
      <c r="K259" s="207">
        <v>184.91</v>
      </c>
      <c r="L259" s="208">
        <v>0</v>
      </c>
      <c r="M259" s="167"/>
      <c r="N259" s="207">
        <f>ROUND(L259*K259,3)</f>
        <v>0</v>
      </c>
      <c r="O259" s="167"/>
      <c r="P259" s="167"/>
      <c r="Q259" s="167"/>
      <c r="R259" s="44"/>
      <c r="T259" s="209" t="s">
        <v>21</v>
      </c>
      <c r="U259" s="52" t="s">
        <v>47</v>
      </c>
      <c r="V259" s="43"/>
      <c r="W259" s="210">
        <f>V259*K259</f>
        <v>0</v>
      </c>
      <c r="X259" s="210">
        <v>0</v>
      </c>
      <c r="Y259" s="210">
        <f>X259*K259</f>
        <v>0</v>
      </c>
      <c r="Z259" s="210">
        <v>0.089999999999999997</v>
      </c>
      <c r="AA259" s="211">
        <f>Z259*K259</f>
        <v>0</v>
      </c>
      <c r="AR259" s="20" t="s">
        <v>162</v>
      </c>
      <c r="AT259" s="20" t="s">
        <v>158</v>
      </c>
      <c r="AU259" s="20" t="s">
        <v>106</v>
      </c>
      <c r="AY259" s="20" t="s">
        <v>157</v>
      </c>
      <c r="BE259" s="129">
        <f>IF(U259="základní",N259,0)</f>
        <v>0</v>
      </c>
      <c r="BF259" s="129">
        <f>IF(U259="snížená",N259,0)</f>
        <v>0</v>
      </c>
      <c r="BG259" s="129">
        <f>IF(U259="zákl. přenesená",N259,0)</f>
        <v>0</v>
      </c>
      <c r="BH259" s="129">
        <f>IF(U259="sníž. přenesená",N259,0)</f>
        <v>0</v>
      </c>
      <c r="BI259" s="129">
        <f>IF(U259="nulová",N259,0)</f>
        <v>0</v>
      </c>
      <c r="BJ259" s="20" t="s">
        <v>23</v>
      </c>
      <c r="BK259" s="212">
        <f>ROUND(L259*K259,3)</f>
        <v>0</v>
      </c>
      <c r="BL259" s="20" t="s">
        <v>162</v>
      </c>
      <c r="BM259" s="20" t="s">
        <v>336</v>
      </c>
    </row>
    <row r="260" s="10" customFormat="1" ht="20.4" customHeight="1">
      <c r="B260" s="213"/>
      <c r="C260" s="214"/>
      <c r="D260" s="214"/>
      <c r="E260" s="215" t="s">
        <v>21</v>
      </c>
      <c r="F260" s="216" t="s">
        <v>337</v>
      </c>
      <c r="G260" s="214"/>
      <c r="H260" s="214"/>
      <c r="I260" s="214"/>
      <c r="J260" s="214"/>
      <c r="K260" s="217">
        <v>184.91</v>
      </c>
      <c r="L260" s="214"/>
      <c r="M260" s="214"/>
      <c r="N260" s="214"/>
      <c r="O260" s="214"/>
      <c r="P260" s="214"/>
      <c r="Q260" s="214"/>
      <c r="R260" s="218"/>
      <c r="T260" s="219"/>
      <c r="U260" s="214"/>
      <c r="V260" s="214"/>
      <c r="W260" s="214"/>
      <c r="X260" s="214"/>
      <c r="Y260" s="214"/>
      <c r="Z260" s="214"/>
      <c r="AA260" s="220"/>
      <c r="AT260" s="221" t="s">
        <v>165</v>
      </c>
      <c r="AU260" s="221" t="s">
        <v>106</v>
      </c>
      <c r="AV260" s="10" t="s">
        <v>106</v>
      </c>
      <c r="AW260" s="10" t="s">
        <v>166</v>
      </c>
      <c r="AX260" s="10" t="s">
        <v>82</v>
      </c>
      <c r="AY260" s="221" t="s">
        <v>157</v>
      </c>
    </row>
    <row r="261" s="11" customFormat="1" ht="20.4" customHeight="1">
      <c r="B261" s="222"/>
      <c r="C261" s="223"/>
      <c r="D261" s="223"/>
      <c r="E261" s="224" t="s">
        <v>21</v>
      </c>
      <c r="F261" s="225" t="s">
        <v>167</v>
      </c>
      <c r="G261" s="223"/>
      <c r="H261" s="223"/>
      <c r="I261" s="223"/>
      <c r="J261" s="223"/>
      <c r="K261" s="226">
        <v>184.91</v>
      </c>
      <c r="L261" s="223"/>
      <c r="M261" s="223"/>
      <c r="N261" s="223"/>
      <c r="O261" s="223"/>
      <c r="P261" s="223"/>
      <c r="Q261" s="223"/>
      <c r="R261" s="227"/>
      <c r="T261" s="228"/>
      <c r="U261" s="223"/>
      <c r="V261" s="223"/>
      <c r="W261" s="223"/>
      <c r="X261" s="223"/>
      <c r="Y261" s="223"/>
      <c r="Z261" s="223"/>
      <c r="AA261" s="229"/>
      <c r="AT261" s="230" t="s">
        <v>165</v>
      </c>
      <c r="AU261" s="230" t="s">
        <v>106</v>
      </c>
      <c r="AV261" s="11" t="s">
        <v>162</v>
      </c>
      <c r="AW261" s="11" t="s">
        <v>166</v>
      </c>
      <c r="AX261" s="11" t="s">
        <v>23</v>
      </c>
      <c r="AY261" s="230" t="s">
        <v>157</v>
      </c>
    </row>
    <row r="262" s="1" customFormat="1" ht="28.8" customHeight="1">
      <c r="B262" s="42"/>
      <c r="C262" s="203" t="s">
        <v>338</v>
      </c>
      <c r="D262" s="203" t="s">
        <v>158</v>
      </c>
      <c r="E262" s="204" t="s">
        <v>339</v>
      </c>
      <c r="F262" s="205" t="s">
        <v>340</v>
      </c>
      <c r="G262" s="167"/>
      <c r="H262" s="167"/>
      <c r="I262" s="167"/>
      <c r="J262" s="206" t="s">
        <v>180</v>
      </c>
      <c r="K262" s="207">
        <v>5.1589999999999998</v>
      </c>
      <c r="L262" s="208">
        <v>0</v>
      </c>
      <c r="M262" s="167"/>
      <c r="N262" s="207">
        <f>ROUND(L262*K262,3)</f>
        <v>0</v>
      </c>
      <c r="O262" s="167"/>
      <c r="P262" s="167"/>
      <c r="Q262" s="167"/>
      <c r="R262" s="44"/>
      <c r="T262" s="209" t="s">
        <v>21</v>
      </c>
      <c r="U262" s="52" t="s">
        <v>47</v>
      </c>
      <c r="V262" s="43"/>
      <c r="W262" s="210">
        <f>V262*K262</f>
        <v>0</v>
      </c>
      <c r="X262" s="210">
        <v>0</v>
      </c>
      <c r="Y262" s="210">
        <f>X262*K262</f>
        <v>0</v>
      </c>
      <c r="Z262" s="210">
        <v>0.088999999999999996</v>
      </c>
      <c r="AA262" s="211">
        <f>Z262*K262</f>
        <v>0</v>
      </c>
      <c r="AR262" s="20" t="s">
        <v>162</v>
      </c>
      <c r="AT262" s="20" t="s">
        <v>158</v>
      </c>
      <c r="AU262" s="20" t="s">
        <v>106</v>
      </c>
      <c r="AY262" s="20" t="s">
        <v>157</v>
      </c>
      <c r="BE262" s="129">
        <f>IF(U262="základní",N262,0)</f>
        <v>0</v>
      </c>
      <c r="BF262" s="129">
        <f>IF(U262="snížená",N262,0)</f>
        <v>0</v>
      </c>
      <c r="BG262" s="129">
        <f>IF(U262="zákl. přenesená",N262,0)</f>
        <v>0</v>
      </c>
      <c r="BH262" s="129">
        <f>IF(U262="sníž. přenesená",N262,0)</f>
        <v>0</v>
      </c>
      <c r="BI262" s="129">
        <f>IF(U262="nulová",N262,0)</f>
        <v>0</v>
      </c>
      <c r="BJ262" s="20" t="s">
        <v>23</v>
      </c>
      <c r="BK262" s="212">
        <f>ROUND(L262*K262,3)</f>
        <v>0</v>
      </c>
      <c r="BL262" s="20" t="s">
        <v>162</v>
      </c>
      <c r="BM262" s="20" t="s">
        <v>341</v>
      </c>
    </row>
    <row r="263" s="10" customFormat="1" ht="28.8" customHeight="1">
      <c r="B263" s="213"/>
      <c r="C263" s="214"/>
      <c r="D263" s="214"/>
      <c r="E263" s="215" t="s">
        <v>21</v>
      </c>
      <c r="F263" s="216" t="s">
        <v>342</v>
      </c>
      <c r="G263" s="214"/>
      <c r="H263" s="214"/>
      <c r="I263" s="214"/>
      <c r="J263" s="214"/>
      <c r="K263" s="217">
        <v>5.1585000000000001</v>
      </c>
      <c r="L263" s="214"/>
      <c r="M263" s="214"/>
      <c r="N263" s="214"/>
      <c r="O263" s="214"/>
      <c r="P263" s="214"/>
      <c r="Q263" s="214"/>
      <c r="R263" s="218"/>
      <c r="T263" s="219"/>
      <c r="U263" s="214"/>
      <c r="V263" s="214"/>
      <c r="W263" s="214"/>
      <c r="X263" s="214"/>
      <c r="Y263" s="214"/>
      <c r="Z263" s="214"/>
      <c r="AA263" s="220"/>
      <c r="AT263" s="221" t="s">
        <v>165</v>
      </c>
      <c r="AU263" s="221" t="s">
        <v>106</v>
      </c>
      <c r="AV263" s="10" t="s">
        <v>106</v>
      </c>
      <c r="AW263" s="10" t="s">
        <v>166</v>
      </c>
      <c r="AX263" s="10" t="s">
        <v>82</v>
      </c>
      <c r="AY263" s="221" t="s">
        <v>157</v>
      </c>
    </row>
    <row r="264" s="11" customFormat="1" ht="20.4" customHeight="1">
      <c r="B264" s="222"/>
      <c r="C264" s="223"/>
      <c r="D264" s="223"/>
      <c r="E264" s="224" t="s">
        <v>21</v>
      </c>
      <c r="F264" s="225" t="s">
        <v>167</v>
      </c>
      <c r="G264" s="223"/>
      <c r="H264" s="223"/>
      <c r="I264" s="223"/>
      <c r="J264" s="223"/>
      <c r="K264" s="226">
        <v>5.1585000000000001</v>
      </c>
      <c r="L264" s="223"/>
      <c r="M264" s="223"/>
      <c r="N264" s="223"/>
      <c r="O264" s="223"/>
      <c r="P264" s="223"/>
      <c r="Q264" s="223"/>
      <c r="R264" s="227"/>
      <c r="T264" s="228"/>
      <c r="U264" s="223"/>
      <c r="V264" s="223"/>
      <c r="W264" s="223"/>
      <c r="X264" s="223"/>
      <c r="Y264" s="223"/>
      <c r="Z264" s="223"/>
      <c r="AA264" s="229"/>
      <c r="AT264" s="230" t="s">
        <v>165</v>
      </c>
      <c r="AU264" s="230" t="s">
        <v>106</v>
      </c>
      <c r="AV264" s="11" t="s">
        <v>162</v>
      </c>
      <c r="AW264" s="11" t="s">
        <v>166</v>
      </c>
      <c r="AX264" s="11" t="s">
        <v>23</v>
      </c>
      <c r="AY264" s="230" t="s">
        <v>157</v>
      </c>
    </row>
    <row r="265" s="1" customFormat="1" ht="40.2" customHeight="1">
      <c r="B265" s="42"/>
      <c r="C265" s="203" t="s">
        <v>343</v>
      </c>
      <c r="D265" s="203" t="s">
        <v>158</v>
      </c>
      <c r="E265" s="204" t="s">
        <v>344</v>
      </c>
      <c r="F265" s="205" t="s">
        <v>345</v>
      </c>
      <c r="G265" s="167"/>
      <c r="H265" s="167"/>
      <c r="I265" s="167"/>
      <c r="J265" s="206" t="s">
        <v>259</v>
      </c>
      <c r="K265" s="207">
        <v>16.359999999999999</v>
      </c>
      <c r="L265" s="208">
        <v>0</v>
      </c>
      <c r="M265" s="167"/>
      <c r="N265" s="207">
        <f>ROUND(L265*K265,3)</f>
        <v>0</v>
      </c>
      <c r="O265" s="167"/>
      <c r="P265" s="167"/>
      <c r="Q265" s="167"/>
      <c r="R265" s="44"/>
      <c r="T265" s="209" t="s">
        <v>21</v>
      </c>
      <c r="U265" s="52" t="s">
        <v>47</v>
      </c>
      <c r="V265" s="43"/>
      <c r="W265" s="210">
        <f>V265*K265</f>
        <v>0</v>
      </c>
      <c r="X265" s="210">
        <v>0.00077999999999999999</v>
      </c>
      <c r="Y265" s="210">
        <f>X265*K265</f>
        <v>0</v>
      </c>
      <c r="Z265" s="210">
        <v>0.001</v>
      </c>
      <c r="AA265" s="211">
        <f>Z265*K265</f>
        <v>0</v>
      </c>
      <c r="AR265" s="20" t="s">
        <v>162</v>
      </c>
      <c r="AT265" s="20" t="s">
        <v>158</v>
      </c>
      <c r="AU265" s="20" t="s">
        <v>106</v>
      </c>
      <c r="AY265" s="20" t="s">
        <v>157</v>
      </c>
      <c r="BE265" s="129">
        <f>IF(U265="základní",N265,0)</f>
        <v>0</v>
      </c>
      <c r="BF265" s="129">
        <f>IF(U265="snížená",N265,0)</f>
        <v>0</v>
      </c>
      <c r="BG265" s="129">
        <f>IF(U265="zákl. přenesená",N265,0)</f>
        <v>0</v>
      </c>
      <c r="BH265" s="129">
        <f>IF(U265="sníž. přenesená",N265,0)</f>
        <v>0</v>
      </c>
      <c r="BI265" s="129">
        <f>IF(U265="nulová",N265,0)</f>
        <v>0</v>
      </c>
      <c r="BJ265" s="20" t="s">
        <v>23</v>
      </c>
      <c r="BK265" s="212">
        <f>ROUND(L265*K265,3)</f>
        <v>0</v>
      </c>
      <c r="BL265" s="20" t="s">
        <v>162</v>
      </c>
      <c r="BM265" s="20" t="s">
        <v>346</v>
      </c>
    </row>
    <row r="266" s="10" customFormat="1" ht="40.2" customHeight="1">
      <c r="B266" s="213"/>
      <c r="C266" s="214"/>
      <c r="D266" s="214"/>
      <c r="E266" s="215" t="s">
        <v>21</v>
      </c>
      <c r="F266" s="216" t="s">
        <v>347</v>
      </c>
      <c r="G266" s="214"/>
      <c r="H266" s="214"/>
      <c r="I266" s="214"/>
      <c r="J266" s="214"/>
      <c r="K266" s="217">
        <v>16.359999999999999</v>
      </c>
      <c r="L266" s="214"/>
      <c r="M266" s="214"/>
      <c r="N266" s="214"/>
      <c r="O266" s="214"/>
      <c r="P266" s="214"/>
      <c r="Q266" s="214"/>
      <c r="R266" s="218"/>
      <c r="T266" s="219"/>
      <c r="U266" s="214"/>
      <c r="V266" s="214"/>
      <c r="W266" s="214"/>
      <c r="X266" s="214"/>
      <c r="Y266" s="214"/>
      <c r="Z266" s="214"/>
      <c r="AA266" s="220"/>
      <c r="AT266" s="221" t="s">
        <v>165</v>
      </c>
      <c r="AU266" s="221" t="s">
        <v>106</v>
      </c>
      <c r="AV266" s="10" t="s">
        <v>106</v>
      </c>
      <c r="AW266" s="10" t="s">
        <v>166</v>
      </c>
      <c r="AX266" s="10" t="s">
        <v>82</v>
      </c>
      <c r="AY266" s="221" t="s">
        <v>157</v>
      </c>
    </row>
    <row r="267" s="11" customFormat="1" ht="20.4" customHeight="1">
      <c r="B267" s="222"/>
      <c r="C267" s="223"/>
      <c r="D267" s="223"/>
      <c r="E267" s="224" t="s">
        <v>21</v>
      </c>
      <c r="F267" s="225" t="s">
        <v>167</v>
      </c>
      <c r="G267" s="223"/>
      <c r="H267" s="223"/>
      <c r="I267" s="223"/>
      <c r="J267" s="223"/>
      <c r="K267" s="226">
        <v>16.359999999999999</v>
      </c>
      <c r="L267" s="223"/>
      <c r="M267" s="223"/>
      <c r="N267" s="223"/>
      <c r="O267" s="223"/>
      <c r="P267" s="223"/>
      <c r="Q267" s="223"/>
      <c r="R267" s="227"/>
      <c r="T267" s="228"/>
      <c r="U267" s="223"/>
      <c r="V267" s="223"/>
      <c r="W267" s="223"/>
      <c r="X267" s="223"/>
      <c r="Y267" s="223"/>
      <c r="Z267" s="223"/>
      <c r="AA267" s="229"/>
      <c r="AT267" s="230" t="s">
        <v>165</v>
      </c>
      <c r="AU267" s="230" t="s">
        <v>106</v>
      </c>
      <c r="AV267" s="11" t="s">
        <v>162</v>
      </c>
      <c r="AW267" s="11" t="s">
        <v>166</v>
      </c>
      <c r="AX267" s="11" t="s">
        <v>23</v>
      </c>
      <c r="AY267" s="230" t="s">
        <v>157</v>
      </c>
    </row>
    <row r="268" s="9" customFormat="1" ht="22.32" customHeight="1">
      <c r="B268" s="188"/>
      <c r="C268" s="189"/>
      <c r="D268" s="200" t="s">
        <v>119</v>
      </c>
      <c r="E268" s="200"/>
      <c r="F268" s="200"/>
      <c r="G268" s="200"/>
      <c r="H268" s="200"/>
      <c r="I268" s="200"/>
      <c r="J268" s="200"/>
      <c r="K268" s="200"/>
      <c r="L268" s="200"/>
      <c r="M268" s="200"/>
      <c r="N268" s="201">
        <f>BK268</f>
        <v>0</v>
      </c>
      <c r="O268" s="202"/>
      <c r="P268" s="202"/>
      <c r="Q268" s="202"/>
      <c r="R268" s="193"/>
      <c r="T268" s="194"/>
      <c r="U268" s="189"/>
      <c r="V268" s="189"/>
      <c r="W268" s="195">
        <f>W269+SUM(W270:W281)</f>
        <v>0</v>
      </c>
      <c r="X268" s="189"/>
      <c r="Y268" s="195">
        <f>Y269+SUM(Y270:Y281)</f>
        <v>0</v>
      </c>
      <c r="Z268" s="189"/>
      <c r="AA268" s="196">
        <f>AA269+SUM(AA270:AA281)</f>
        <v>0</v>
      </c>
      <c r="AR268" s="197" t="s">
        <v>23</v>
      </c>
      <c r="AT268" s="198" t="s">
        <v>81</v>
      </c>
      <c r="AU268" s="198" t="s">
        <v>106</v>
      </c>
      <c r="AY268" s="197" t="s">
        <v>157</v>
      </c>
      <c r="BK268" s="199">
        <f>BK269+SUM(BK270:BK281)</f>
        <v>0</v>
      </c>
    </row>
    <row r="269" s="1" customFormat="1" ht="28.8" customHeight="1">
      <c r="B269" s="42"/>
      <c r="C269" s="203" t="s">
        <v>348</v>
      </c>
      <c r="D269" s="203" t="s">
        <v>158</v>
      </c>
      <c r="E269" s="204" t="s">
        <v>349</v>
      </c>
      <c r="F269" s="205" t="s">
        <v>350</v>
      </c>
      <c r="G269" s="167"/>
      <c r="H269" s="167"/>
      <c r="I269" s="167"/>
      <c r="J269" s="206" t="s">
        <v>198</v>
      </c>
      <c r="K269" s="207">
        <v>69.703000000000003</v>
      </c>
      <c r="L269" s="208">
        <v>0</v>
      </c>
      <c r="M269" s="167"/>
      <c r="N269" s="207">
        <f>ROUND(L269*K269,3)</f>
        <v>0</v>
      </c>
      <c r="O269" s="167"/>
      <c r="P269" s="167"/>
      <c r="Q269" s="167"/>
      <c r="R269" s="44"/>
      <c r="T269" s="209" t="s">
        <v>21</v>
      </c>
      <c r="U269" s="52" t="s">
        <v>47</v>
      </c>
      <c r="V269" s="43"/>
      <c r="W269" s="210">
        <f>V269*K269</f>
        <v>0</v>
      </c>
      <c r="X269" s="210">
        <v>0</v>
      </c>
      <c r="Y269" s="210">
        <f>X269*K269</f>
        <v>0</v>
      </c>
      <c r="Z269" s="210">
        <v>0</v>
      </c>
      <c r="AA269" s="211">
        <f>Z269*K269</f>
        <v>0</v>
      </c>
      <c r="AR269" s="20" t="s">
        <v>162</v>
      </c>
      <c r="AT269" s="20" t="s">
        <v>158</v>
      </c>
      <c r="AU269" s="20" t="s">
        <v>172</v>
      </c>
      <c r="AY269" s="20" t="s">
        <v>157</v>
      </c>
      <c r="BE269" s="129">
        <f>IF(U269="základní",N269,0)</f>
        <v>0</v>
      </c>
      <c r="BF269" s="129">
        <f>IF(U269="snížená",N269,0)</f>
        <v>0</v>
      </c>
      <c r="BG269" s="129">
        <f>IF(U269="zákl. přenesená",N269,0)</f>
        <v>0</v>
      </c>
      <c r="BH269" s="129">
        <f>IF(U269="sníž. přenesená",N269,0)</f>
        <v>0</v>
      </c>
      <c r="BI269" s="129">
        <f>IF(U269="nulová",N269,0)</f>
        <v>0</v>
      </c>
      <c r="BJ269" s="20" t="s">
        <v>23</v>
      </c>
      <c r="BK269" s="212">
        <f>ROUND(L269*K269,3)</f>
        <v>0</v>
      </c>
      <c r="BL269" s="20" t="s">
        <v>162</v>
      </c>
      <c r="BM269" s="20" t="s">
        <v>351</v>
      </c>
    </row>
    <row r="270" s="10" customFormat="1" ht="20.4" customHeight="1">
      <c r="B270" s="213"/>
      <c r="C270" s="214"/>
      <c r="D270" s="214"/>
      <c r="E270" s="215" t="s">
        <v>21</v>
      </c>
      <c r="F270" s="216" t="s">
        <v>352</v>
      </c>
      <c r="G270" s="214"/>
      <c r="H270" s="214"/>
      <c r="I270" s="214"/>
      <c r="J270" s="214"/>
      <c r="K270" s="217">
        <v>69.703000000000003</v>
      </c>
      <c r="L270" s="214"/>
      <c r="M270" s="214"/>
      <c r="N270" s="214"/>
      <c r="O270" s="214"/>
      <c r="P270" s="214"/>
      <c r="Q270" s="214"/>
      <c r="R270" s="218"/>
      <c r="T270" s="219"/>
      <c r="U270" s="214"/>
      <c r="V270" s="214"/>
      <c r="W270" s="214"/>
      <c r="X270" s="214"/>
      <c r="Y270" s="214"/>
      <c r="Z270" s="214"/>
      <c r="AA270" s="220"/>
      <c r="AT270" s="221" t="s">
        <v>165</v>
      </c>
      <c r="AU270" s="221" t="s">
        <v>172</v>
      </c>
      <c r="AV270" s="10" t="s">
        <v>106</v>
      </c>
      <c r="AW270" s="10" t="s">
        <v>166</v>
      </c>
      <c r="AX270" s="10" t="s">
        <v>82</v>
      </c>
      <c r="AY270" s="221" t="s">
        <v>157</v>
      </c>
    </row>
    <row r="271" s="11" customFormat="1" ht="20.4" customHeight="1">
      <c r="B271" s="222"/>
      <c r="C271" s="223"/>
      <c r="D271" s="223"/>
      <c r="E271" s="224" t="s">
        <v>21</v>
      </c>
      <c r="F271" s="225" t="s">
        <v>167</v>
      </c>
      <c r="G271" s="223"/>
      <c r="H271" s="223"/>
      <c r="I271" s="223"/>
      <c r="J271" s="223"/>
      <c r="K271" s="226">
        <v>69.703000000000003</v>
      </c>
      <c r="L271" s="223"/>
      <c r="M271" s="223"/>
      <c r="N271" s="223"/>
      <c r="O271" s="223"/>
      <c r="P271" s="223"/>
      <c r="Q271" s="223"/>
      <c r="R271" s="227"/>
      <c r="T271" s="228"/>
      <c r="U271" s="223"/>
      <c r="V271" s="223"/>
      <c r="W271" s="223"/>
      <c r="X271" s="223"/>
      <c r="Y271" s="223"/>
      <c r="Z271" s="223"/>
      <c r="AA271" s="229"/>
      <c r="AT271" s="230" t="s">
        <v>165</v>
      </c>
      <c r="AU271" s="230" t="s">
        <v>172</v>
      </c>
      <c r="AV271" s="11" t="s">
        <v>162</v>
      </c>
      <c r="AW271" s="11" t="s">
        <v>166</v>
      </c>
      <c r="AX271" s="11" t="s">
        <v>23</v>
      </c>
      <c r="AY271" s="230" t="s">
        <v>157</v>
      </c>
    </row>
    <row r="272" s="1" customFormat="1" ht="40.2" customHeight="1">
      <c r="B272" s="42"/>
      <c r="C272" s="203" t="s">
        <v>353</v>
      </c>
      <c r="D272" s="203" t="s">
        <v>158</v>
      </c>
      <c r="E272" s="204" t="s">
        <v>354</v>
      </c>
      <c r="F272" s="205" t="s">
        <v>355</v>
      </c>
      <c r="G272" s="167"/>
      <c r="H272" s="167"/>
      <c r="I272" s="167"/>
      <c r="J272" s="206" t="s">
        <v>198</v>
      </c>
      <c r="K272" s="207">
        <v>69.703000000000003</v>
      </c>
      <c r="L272" s="208">
        <v>0</v>
      </c>
      <c r="M272" s="167"/>
      <c r="N272" s="207">
        <f>ROUND(L272*K272,3)</f>
        <v>0</v>
      </c>
      <c r="O272" s="167"/>
      <c r="P272" s="167"/>
      <c r="Q272" s="167"/>
      <c r="R272" s="44"/>
      <c r="T272" s="209" t="s">
        <v>21</v>
      </c>
      <c r="U272" s="52" t="s">
        <v>47</v>
      </c>
      <c r="V272" s="43"/>
      <c r="W272" s="210">
        <f>V272*K272</f>
        <v>0</v>
      </c>
      <c r="X272" s="210">
        <v>0</v>
      </c>
      <c r="Y272" s="210">
        <f>X272*K272</f>
        <v>0</v>
      </c>
      <c r="Z272" s="210">
        <v>0</v>
      </c>
      <c r="AA272" s="211">
        <f>Z272*K272</f>
        <v>0</v>
      </c>
      <c r="AR272" s="20" t="s">
        <v>162</v>
      </c>
      <c r="AT272" s="20" t="s">
        <v>158</v>
      </c>
      <c r="AU272" s="20" t="s">
        <v>172</v>
      </c>
      <c r="AY272" s="20" t="s">
        <v>157</v>
      </c>
      <c r="BE272" s="129">
        <f>IF(U272="základní",N272,0)</f>
        <v>0</v>
      </c>
      <c r="BF272" s="129">
        <f>IF(U272="snížená",N272,0)</f>
        <v>0</v>
      </c>
      <c r="BG272" s="129">
        <f>IF(U272="zákl. přenesená",N272,0)</f>
        <v>0</v>
      </c>
      <c r="BH272" s="129">
        <f>IF(U272="sníž. přenesená",N272,0)</f>
        <v>0</v>
      </c>
      <c r="BI272" s="129">
        <f>IF(U272="nulová",N272,0)</f>
        <v>0</v>
      </c>
      <c r="BJ272" s="20" t="s">
        <v>23</v>
      </c>
      <c r="BK272" s="212">
        <f>ROUND(L272*K272,3)</f>
        <v>0</v>
      </c>
      <c r="BL272" s="20" t="s">
        <v>162</v>
      </c>
      <c r="BM272" s="20" t="s">
        <v>356</v>
      </c>
    </row>
    <row r="273" s="1" customFormat="1" ht="40.2" customHeight="1">
      <c r="B273" s="42"/>
      <c r="C273" s="203" t="s">
        <v>357</v>
      </c>
      <c r="D273" s="203" t="s">
        <v>158</v>
      </c>
      <c r="E273" s="204" t="s">
        <v>358</v>
      </c>
      <c r="F273" s="205" t="s">
        <v>359</v>
      </c>
      <c r="G273" s="167"/>
      <c r="H273" s="167"/>
      <c r="I273" s="167"/>
      <c r="J273" s="206" t="s">
        <v>198</v>
      </c>
      <c r="K273" s="207">
        <v>69.703000000000003</v>
      </c>
      <c r="L273" s="208">
        <v>0</v>
      </c>
      <c r="M273" s="167"/>
      <c r="N273" s="207">
        <f>ROUND(L273*K273,3)</f>
        <v>0</v>
      </c>
      <c r="O273" s="167"/>
      <c r="P273" s="167"/>
      <c r="Q273" s="167"/>
      <c r="R273" s="44"/>
      <c r="T273" s="209" t="s">
        <v>21</v>
      </c>
      <c r="U273" s="52" t="s">
        <v>47</v>
      </c>
      <c r="V273" s="43"/>
      <c r="W273" s="210">
        <f>V273*K273</f>
        <v>0</v>
      </c>
      <c r="X273" s="210">
        <v>0</v>
      </c>
      <c r="Y273" s="210">
        <f>X273*K273</f>
        <v>0</v>
      </c>
      <c r="Z273" s="210">
        <v>0</v>
      </c>
      <c r="AA273" s="211">
        <f>Z273*K273</f>
        <v>0</v>
      </c>
      <c r="AR273" s="20" t="s">
        <v>162</v>
      </c>
      <c r="AT273" s="20" t="s">
        <v>158</v>
      </c>
      <c r="AU273" s="20" t="s">
        <v>172</v>
      </c>
      <c r="AY273" s="20" t="s">
        <v>157</v>
      </c>
      <c r="BE273" s="129">
        <f>IF(U273="základní",N273,0)</f>
        <v>0</v>
      </c>
      <c r="BF273" s="129">
        <f>IF(U273="snížená",N273,0)</f>
        <v>0</v>
      </c>
      <c r="BG273" s="129">
        <f>IF(U273="zákl. přenesená",N273,0)</f>
        <v>0</v>
      </c>
      <c r="BH273" s="129">
        <f>IF(U273="sníž. přenesená",N273,0)</f>
        <v>0</v>
      </c>
      <c r="BI273" s="129">
        <f>IF(U273="nulová",N273,0)</f>
        <v>0</v>
      </c>
      <c r="BJ273" s="20" t="s">
        <v>23</v>
      </c>
      <c r="BK273" s="212">
        <f>ROUND(L273*K273,3)</f>
        <v>0</v>
      </c>
      <c r="BL273" s="20" t="s">
        <v>162</v>
      </c>
      <c r="BM273" s="20" t="s">
        <v>360</v>
      </c>
    </row>
    <row r="274" s="1" customFormat="1" ht="28.8" customHeight="1">
      <c r="B274" s="42"/>
      <c r="C274" s="203" t="s">
        <v>361</v>
      </c>
      <c r="D274" s="203" t="s">
        <v>158</v>
      </c>
      <c r="E274" s="204" t="s">
        <v>362</v>
      </c>
      <c r="F274" s="205" t="s">
        <v>363</v>
      </c>
      <c r="G274" s="167"/>
      <c r="H274" s="167"/>
      <c r="I274" s="167"/>
      <c r="J274" s="206" t="s">
        <v>198</v>
      </c>
      <c r="K274" s="207">
        <v>697.02999999999997</v>
      </c>
      <c r="L274" s="208">
        <v>0</v>
      </c>
      <c r="M274" s="167"/>
      <c r="N274" s="207">
        <f>ROUND(L274*K274,3)</f>
        <v>0</v>
      </c>
      <c r="O274" s="167"/>
      <c r="P274" s="167"/>
      <c r="Q274" s="167"/>
      <c r="R274" s="44"/>
      <c r="T274" s="209" t="s">
        <v>21</v>
      </c>
      <c r="U274" s="52" t="s">
        <v>47</v>
      </c>
      <c r="V274" s="43"/>
      <c r="W274" s="210">
        <f>V274*K274</f>
        <v>0</v>
      </c>
      <c r="X274" s="210">
        <v>0</v>
      </c>
      <c r="Y274" s="210">
        <f>X274*K274</f>
        <v>0</v>
      </c>
      <c r="Z274" s="210">
        <v>0</v>
      </c>
      <c r="AA274" s="211">
        <f>Z274*K274</f>
        <v>0</v>
      </c>
      <c r="AR274" s="20" t="s">
        <v>162</v>
      </c>
      <c r="AT274" s="20" t="s">
        <v>158</v>
      </c>
      <c r="AU274" s="20" t="s">
        <v>172</v>
      </c>
      <c r="AY274" s="20" t="s">
        <v>157</v>
      </c>
      <c r="BE274" s="129">
        <f>IF(U274="základní",N274,0)</f>
        <v>0</v>
      </c>
      <c r="BF274" s="129">
        <f>IF(U274="snížená",N274,0)</f>
        <v>0</v>
      </c>
      <c r="BG274" s="129">
        <f>IF(U274="zákl. přenesená",N274,0)</f>
        <v>0</v>
      </c>
      <c r="BH274" s="129">
        <f>IF(U274="sníž. přenesená",N274,0)</f>
        <v>0</v>
      </c>
      <c r="BI274" s="129">
        <f>IF(U274="nulová",N274,0)</f>
        <v>0</v>
      </c>
      <c r="BJ274" s="20" t="s">
        <v>23</v>
      </c>
      <c r="BK274" s="212">
        <f>ROUND(L274*K274,3)</f>
        <v>0</v>
      </c>
      <c r="BL274" s="20" t="s">
        <v>162</v>
      </c>
      <c r="BM274" s="20" t="s">
        <v>364</v>
      </c>
    </row>
    <row r="275" s="1" customFormat="1" ht="20.4" customHeight="1">
      <c r="B275" s="42"/>
      <c r="C275" s="203" t="s">
        <v>365</v>
      </c>
      <c r="D275" s="203" t="s">
        <v>158</v>
      </c>
      <c r="E275" s="204" t="s">
        <v>366</v>
      </c>
      <c r="F275" s="205" t="s">
        <v>367</v>
      </c>
      <c r="G275" s="167"/>
      <c r="H275" s="167"/>
      <c r="I275" s="167"/>
      <c r="J275" s="206" t="s">
        <v>198</v>
      </c>
      <c r="K275" s="207">
        <v>6.2729999999999997</v>
      </c>
      <c r="L275" s="208">
        <v>0</v>
      </c>
      <c r="M275" s="167"/>
      <c r="N275" s="207">
        <f>ROUND(L275*K275,3)</f>
        <v>0</v>
      </c>
      <c r="O275" s="167"/>
      <c r="P275" s="167"/>
      <c r="Q275" s="167"/>
      <c r="R275" s="44"/>
      <c r="T275" s="209" t="s">
        <v>21</v>
      </c>
      <c r="U275" s="52" t="s">
        <v>47</v>
      </c>
      <c r="V275" s="43"/>
      <c r="W275" s="210">
        <f>V275*K275</f>
        <v>0</v>
      </c>
      <c r="X275" s="210">
        <v>0</v>
      </c>
      <c r="Y275" s="210">
        <f>X275*K275</f>
        <v>0</v>
      </c>
      <c r="Z275" s="210">
        <v>0</v>
      </c>
      <c r="AA275" s="211">
        <f>Z275*K275</f>
        <v>0</v>
      </c>
      <c r="AR275" s="20" t="s">
        <v>162</v>
      </c>
      <c r="AT275" s="20" t="s">
        <v>158</v>
      </c>
      <c r="AU275" s="20" t="s">
        <v>172</v>
      </c>
      <c r="AY275" s="20" t="s">
        <v>157</v>
      </c>
      <c r="BE275" s="129">
        <f>IF(U275="základní",N275,0)</f>
        <v>0</v>
      </c>
      <c r="BF275" s="129">
        <f>IF(U275="snížená",N275,0)</f>
        <v>0</v>
      </c>
      <c r="BG275" s="129">
        <f>IF(U275="zákl. přenesená",N275,0)</f>
        <v>0</v>
      </c>
      <c r="BH275" s="129">
        <f>IF(U275="sníž. přenesená",N275,0)</f>
        <v>0</v>
      </c>
      <c r="BI275" s="129">
        <f>IF(U275="nulová",N275,0)</f>
        <v>0</v>
      </c>
      <c r="BJ275" s="20" t="s">
        <v>23</v>
      </c>
      <c r="BK275" s="212">
        <f>ROUND(L275*K275,3)</f>
        <v>0</v>
      </c>
      <c r="BL275" s="20" t="s">
        <v>162</v>
      </c>
      <c r="BM275" s="20" t="s">
        <v>368</v>
      </c>
    </row>
    <row r="276" s="10" customFormat="1" ht="20.4" customHeight="1">
      <c r="B276" s="213"/>
      <c r="C276" s="214"/>
      <c r="D276" s="214"/>
      <c r="E276" s="215" t="s">
        <v>21</v>
      </c>
      <c r="F276" s="216" t="s">
        <v>369</v>
      </c>
      <c r="G276" s="214"/>
      <c r="H276" s="214"/>
      <c r="I276" s="214"/>
      <c r="J276" s="214"/>
      <c r="K276" s="217">
        <v>6.9702999999999999</v>
      </c>
      <c r="L276" s="214"/>
      <c r="M276" s="214"/>
      <c r="N276" s="214"/>
      <c r="O276" s="214"/>
      <c r="P276" s="214"/>
      <c r="Q276" s="214"/>
      <c r="R276" s="218"/>
      <c r="T276" s="219"/>
      <c r="U276" s="214"/>
      <c r="V276" s="214"/>
      <c r="W276" s="214"/>
      <c r="X276" s="214"/>
      <c r="Y276" s="214"/>
      <c r="Z276" s="214"/>
      <c r="AA276" s="220"/>
      <c r="AT276" s="221" t="s">
        <v>165</v>
      </c>
      <c r="AU276" s="221" t="s">
        <v>172</v>
      </c>
      <c r="AV276" s="10" t="s">
        <v>106</v>
      </c>
      <c r="AW276" s="10" t="s">
        <v>166</v>
      </c>
      <c r="AX276" s="10" t="s">
        <v>82</v>
      </c>
      <c r="AY276" s="221" t="s">
        <v>157</v>
      </c>
    </row>
    <row r="277" s="11" customFormat="1" ht="20.4" customHeight="1">
      <c r="B277" s="222"/>
      <c r="C277" s="223"/>
      <c r="D277" s="223"/>
      <c r="E277" s="224" t="s">
        <v>21</v>
      </c>
      <c r="F277" s="225" t="s">
        <v>167</v>
      </c>
      <c r="G277" s="223"/>
      <c r="H277" s="223"/>
      <c r="I277" s="223"/>
      <c r="J277" s="223"/>
      <c r="K277" s="226">
        <v>6.9702999999999999</v>
      </c>
      <c r="L277" s="223"/>
      <c r="M277" s="223"/>
      <c r="N277" s="223"/>
      <c r="O277" s="223"/>
      <c r="P277" s="223"/>
      <c r="Q277" s="223"/>
      <c r="R277" s="227"/>
      <c r="T277" s="228"/>
      <c r="U277" s="223"/>
      <c r="V277" s="223"/>
      <c r="W277" s="223"/>
      <c r="X277" s="223"/>
      <c r="Y277" s="223"/>
      <c r="Z277" s="223"/>
      <c r="AA277" s="229"/>
      <c r="AT277" s="230" t="s">
        <v>165</v>
      </c>
      <c r="AU277" s="230" t="s">
        <v>172</v>
      </c>
      <c r="AV277" s="11" t="s">
        <v>162</v>
      </c>
      <c r="AW277" s="11" t="s">
        <v>166</v>
      </c>
      <c r="AX277" s="11" t="s">
        <v>23</v>
      </c>
      <c r="AY277" s="230" t="s">
        <v>157</v>
      </c>
    </row>
    <row r="278" s="1" customFormat="1" ht="20.4" customHeight="1">
      <c r="B278" s="42"/>
      <c r="C278" s="203" t="s">
        <v>370</v>
      </c>
      <c r="D278" s="203" t="s">
        <v>158</v>
      </c>
      <c r="E278" s="204" t="s">
        <v>371</v>
      </c>
      <c r="F278" s="205" t="s">
        <v>372</v>
      </c>
      <c r="G278" s="167"/>
      <c r="H278" s="167"/>
      <c r="I278" s="167"/>
      <c r="J278" s="206" t="s">
        <v>198</v>
      </c>
      <c r="K278" s="207">
        <v>62.732999999999997</v>
      </c>
      <c r="L278" s="208">
        <v>0</v>
      </c>
      <c r="M278" s="167"/>
      <c r="N278" s="207">
        <f>ROUND(L278*K278,3)</f>
        <v>0</v>
      </c>
      <c r="O278" s="167"/>
      <c r="P278" s="167"/>
      <c r="Q278" s="167"/>
      <c r="R278" s="44"/>
      <c r="T278" s="209" t="s">
        <v>21</v>
      </c>
      <c r="U278" s="52" t="s">
        <v>47</v>
      </c>
      <c r="V278" s="43"/>
      <c r="W278" s="210">
        <f>V278*K278</f>
        <v>0</v>
      </c>
      <c r="X278" s="210">
        <v>0</v>
      </c>
      <c r="Y278" s="210">
        <f>X278*K278</f>
        <v>0</v>
      </c>
      <c r="Z278" s="210">
        <v>0</v>
      </c>
      <c r="AA278" s="211">
        <f>Z278*K278</f>
        <v>0</v>
      </c>
      <c r="AR278" s="20" t="s">
        <v>162</v>
      </c>
      <c r="AT278" s="20" t="s">
        <v>158</v>
      </c>
      <c r="AU278" s="20" t="s">
        <v>172</v>
      </c>
      <c r="AY278" s="20" t="s">
        <v>157</v>
      </c>
      <c r="BE278" s="129">
        <f>IF(U278="základní",N278,0)</f>
        <v>0</v>
      </c>
      <c r="BF278" s="129">
        <f>IF(U278="snížená",N278,0)</f>
        <v>0</v>
      </c>
      <c r="BG278" s="129">
        <f>IF(U278="zákl. přenesená",N278,0)</f>
        <v>0</v>
      </c>
      <c r="BH278" s="129">
        <f>IF(U278="sníž. přenesená",N278,0)</f>
        <v>0</v>
      </c>
      <c r="BI278" s="129">
        <f>IF(U278="nulová",N278,0)</f>
        <v>0</v>
      </c>
      <c r="BJ278" s="20" t="s">
        <v>23</v>
      </c>
      <c r="BK278" s="212">
        <f>ROUND(L278*K278,3)</f>
        <v>0</v>
      </c>
      <c r="BL278" s="20" t="s">
        <v>162</v>
      </c>
      <c r="BM278" s="20" t="s">
        <v>373</v>
      </c>
    </row>
    <row r="279" s="10" customFormat="1" ht="20.4" customHeight="1">
      <c r="B279" s="213"/>
      <c r="C279" s="214"/>
      <c r="D279" s="214"/>
      <c r="E279" s="215" t="s">
        <v>21</v>
      </c>
      <c r="F279" s="216" t="s">
        <v>374</v>
      </c>
      <c r="G279" s="214"/>
      <c r="H279" s="214"/>
      <c r="I279" s="214"/>
      <c r="J279" s="214"/>
      <c r="K279" s="217">
        <v>62.732700000000001</v>
      </c>
      <c r="L279" s="214"/>
      <c r="M279" s="214"/>
      <c r="N279" s="214"/>
      <c r="O279" s="214"/>
      <c r="P279" s="214"/>
      <c r="Q279" s="214"/>
      <c r="R279" s="218"/>
      <c r="T279" s="219"/>
      <c r="U279" s="214"/>
      <c r="V279" s="214"/>
      <c r="W279" s="214"/>
      <c r="X279" s="214"/>
      <c r="Y279" s="214"/>
      <c r="Z279" s="214"/>
      <c r="AA279" s="220"/>
      <c r="AT279" s="221" t="s">
        <v>165</v>
      </c>
      <c r="AU279" s="221" t="s">
        <v>172</v>
      </c>
      <c r="AV279" s="10" t="s">
        <v>106</v>
      </c>
      <c r="AW279" s="10" t="s">
        <v>166</v>
      </c>
      <c r="AX279" s="10" t="s">
        <v>82</v>
      </c>
      <c r="AY279" s="221" t="s">
        <v>157</v>
      </c>
    </row>
    <row r="280" s="11" customFormat="1" ht="20.4" customHeight="1">
      <c r="B280" s="222"/>
      <c r="C280" s="223"/>
      <c r="D280" s="223"/>
      <c r="E280" s="224" t="s">
        <v>21</v>
      </c>
      <c r="F280" s="225" t="s">
        <v>167</v>
      </c>
      <c r="G280" s="223"/>
      <c r="H280" s="223"/>
      <c r="I280" s="223"/>
      <c r="J280" s="223"/>
      <c r="K280" s="226">
        <v>62.732700000000001</v>
      </c>
      <c r="L280" s="223"/>
      <c r="M280" s="223"/>
      <c r="N280" s="223"/>
      <c r="O280" s="223"/>
      <c r="P280" s="223"/>
      <c r="Q280" s="223"/>
      <c r="R280" s="227"/>
      <c r="T280" s="228"/>
      <c r="U280" s="223"/>
      <c r="V280" s="223"/>
      <c r="W280" s="223"/>
      <c r="X280" s="223"/>
      <c r="Y280" s="223"/>
      <c r="Z280" s="223"/>
      <c r="AA280" s="229"/>
      <c r="AT280" s="230" t="s">
        <v>165</v>
      </c>
      <c r="AU280" s="230" t="s">
        <v>172</v>
      </c>
      <c r="AV280" s="11" t="s">
        <v>162</v>
      </c>
      <c r="AW280" s="11" t="s">
        <v>166</v>
      </c>
      <c r="AX280" s="11" t="s">
        <v>23</v>
      </c>
      <c r="AY280" s="230" t="s">
        <v>157</v>
      </c>
    </row>
    <row r="281" s="12" customFormat="1" ht="21.6" customHeight="1">
      <c r="B281" s="240"/>
      <c r="C281" s="241"/>
      <c r="D281" s="242" t="s">
        <v>120</v>
      </c>
      <c r="E281" s="242"/>
      <c r="F281" s="242"/>
      <c r="G281" s="242"/>
      <c r="H281" s="242"/>
      <c r="I281" s="242"/>
      <c r="J281" s="242"/>
      <c r="K281" s="242"/>
      <c r="L281" s="242"/>
      <c r="M281" s="242"/>
      <c r="N281" s="243">
        <f>BK281</f>
        <v>0</v>
      </c>
      <c r="O281" s="244"/>
      <c r="P281" s="244"/>
      <c r="Q281" s="244"/>
      <c r="R281" s="245"/>
      <c r="T281" s="246"/>
      <c r="U281" s="241"/>
      <c r="V281" s="241"/>
      <c r="W281" s="247">
        <f>W282</f>
        <v>0</v>
      </c>
      <c r="X281" s="241"/>
      <c r="Y281" s="247">
        <f>Y282</f>
        <v>0</v>
      </c>
      <c r="Z281" s="241"/>
      <c r="AA281" s="248">
        <f>AA282</f>
        <v>0</v>
      </c>
      <c r="AR281" s="249" t="s">
        <v>23</v>
      </c>
      <c r="AT281" s="250" t="s">
        <v>81</v>
      </c>
      <c r="AU281" s="250" t="s">
        <v>172</v>
      </c>
      <c r="AY281" s="249" t="s">
        <v>157</v>
      </c>
      <c r="BK281" s="251">
        <f>BK282</f>
        <v>0</v>
      </c>
    </row>
    <row r="282" s="1" customFormat="1" ht="28.8" customHeight="1">
      <c r="B282" s="42"/>
      <c r="C282" s="203" t="s">
        <v>375</v>
      </c>
      <c r="D282" s="203" t="s">
        <v>158</v>
      </c>
      <c r="E282" s="204" t="s">
        <v>376</v>
      </c>
      <c r="F282" s="205" t="s">
        <v>377</v>
      </c>
      <c r="G282" s="167"/>
      <c r="H282" s="167"/>
      <c r="I282" s="167"/>
      <c r="J282" s="206" t="s">
        <v>198</v>
      </c>
      <c r="K282" s="207">
        <v>16</v>
      </c>
      <c r="L282" s="208">
        <v>0</v>
      </c>
      <c r="M282" s="167"/>
      <c r="N282" s="207">
        <f>ROUND(L282*K282,3)</f>
        <v>0</v>
      </c>
      <c r="O282" s="167"/>
      <c r="P282" s="167"/>
      <c r="Q282" s="167"/>
      <c r="R282" s="44"/>
      <c r="T282" s="209" t="s">
        <v>21</v>
      </c>
      <c r="U282" s="52" t="s">
        <v>47</v>
      </c>
      <c r="V282" s="43"/>
      <c r="W282" s="210">
        <f>V282*K282</f>
        <v>0</v>
      </c>
      <c r="X282" s="210">
        <v>0</v>
      </c>
      <c r="Y282" s="210">
        <f>X282*K282</f>
        <v>0</v>
      </c>
      <c r="Z282" s="210">
        <v>0</v>
      </c>
      <c r="AA282" s="211">
        <f>Z282*K282</f>
        <v>0</v>
      </c>
      <c r="AR282" s="20" t="s">
        <v>162</v>
      </c>
      <c r="AT282" s="20" t="s">
        <v>158</v>
      </c>
      <c r="AU282" s="20" t="s">
        <v>162</v>
      </c>
      <c r="AY282" s="20" t="s">
        <v>157</v>
      </c>
      <c r="BE282" s="129">
        <f>IF(U282="základní",N282,0)</f>
        <v>0</v>
      </c>
      <c r="BF282" s="129">
        <f>IF(U282="snížená",N282,0)</f>
        <v>0</v>
      </c>
      <c r="BG282" s="129">
        <f>IF(U282="zákl. přenesená",N282,0)</f>
        <v>0</v>
      </c>
      <c r="BH282" s="129">
        <f>IF(U282="sníž. přenesená",N282,0)</f>
        <v>0</v>
      </c>
      <c r="BI282" s="129">
        <f>IF(U282="nulová",N282,0)</f>
        <v>0</v>
      </c>
      <c r="BJ282" s="20" t="s">
        <v>23</v>
      </c>
      <c r="BK282" s="212">
        <f>ROUND(L282*K282,3)</f>
        <v>0</v>
      </c>
      <c r="BL282" s="20" t="s">
        <v>162</v>
      </c>
      <c r="BM282" s="20" t="s">
        <v>378</v>
      </c>
    </row>
    <row r="283" s="9" customFormat="1" ht="37.44" customHeight="1">
      <c r="B283" s="188"/>
      <c r="C283" s="189"/>
      <c r="D283" s="190" t="s">
        <v>121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252">
        <f>BK283</f>
        <v>0</v>
      </c>
      <c r="O283" s="253"/>
      <c r="P283" s="253"/>
      <c r="Q283" s="253"/>
      <c r="R283" s="193"/>
      <c r="T283" s="194"/>
      <c r="U283" s="189"/>
      <c r="V283" s="189"/>
      <c r="W283" s="195">
        <f>W284+W389+W412+W451+W457+W472+W476+W509+W537</f>
        <v>0</v>
      </c>
      <c r="X283" s="189"/>
      <c r="Y283" s="195">
        <f>Y284+Y389+Y412+Y451+Y457+Y472+Y476+Y509+Y537</f>
        <v>0</v>
      </c>
      <c r="Z283" s="189"/>
      <c r="AA283" s="196">
        <f>AA284+AA389+AA412+AA451+AA457+AA472+AA476+AA509+AA537</f>
        <v>0</v>
      </c>
      <c r="AR283" s="197" t="s">
        <v>106</v>
      </c>
      <c r="AT283" s="198" t="s">
        <v>81</v>
      </c>
      <c r="AU283" s="198" t="s">
        <v>82</v>
      </c>
      <c r="AY283" s="197" t="s">
        <v>157</v>
      </c>
      <c r="BK283" s="199">
        <f>BK284+BK389+BK412+BK451+BK457+BK472+BK476+BK509+BK537</f>
        <v>0</v>
      </c>
    </row>
    <row r="284" s="9" customFormat="1" ht="19.92" customHeight="1">
      <c r="B284" s="188"/>
      <c r="C284" s="189"/>
      <c r="D284" s="200" t="s">
        <v>122</v>
      </c>
      <c r="E284" s="200"/>
      <c r="F284" s="200"/>
      <c r="G284" s="200"/>
      <c r="H284" s="200"/>
      <c r="I284" s="200"/>
      <c r="J284" s="200"/>
      <c r="K284" s="200"/>
      <c r="L284" s="200"/>
      <c r="M284" s="200"/>
      <c r="N284" s="201">
        <f>BK284</f>
        <v>0</v>
      </c>
      <c r="O284" s="202"/>
      <c r="P284" s="202"/>
      <c r="Q284" s="202"/>
      <c r="R284" s="193"/>
      <c r="T284" s="194"/>
      <c r="U284" s="189"/>
      <c r="V284" s="189"/>
      <c r="W284" s="195">
        <f>SUM(W285:W388)</f>
        <v>0</v>
      </c>
      <c r="X284" s="189"/>
      <c r="Y284" s="195">
        <f>SUM(Y285:Y388)</f>
        <v>0</v>
      </c>
      <c r="Z284" s="189"/>
      <c r="AA284" s="196">
        <f>SUM(AA285:AA388)</f>
        <v>0</v>
      </c>
      <c r="AR284" s="197" t="s">
        <v>106</v>
      </c>
      <c r="AT284" s="198" t="s">
        <v>81</v>
      </c>
      <c r="AU284" s="198" t="s">
        <v>23</v>
      </c>
      <c r="AY284" s="197" t="s">
        <v>157</v>
      </c>
      <c r="BK284" s="199">
        <f>SUM(BK285:BK388)</f>
        <v>0</v>
      </c>
    </row>
    <row r="285" s="1" customFormat="1" ht="28.8" customHeight="1">
      <c r="B285" s="42"/>
      <c r="C285" s="203" t="s">
        <v>379</v>
      </c>
      <c r="D285" s="203" t="s">
        <v>158</v>
      </c>
      <c r="E285" s="204" t="s">
        <v>380</v>
      </c>
      <c r="F285" s="205" t="s">
        <v>381</v>
      </c>
      <c r="G285" s="167"/>
      <c r="H285" s="167"/>
      <c r="I285" s="167"/>
      <c r="J285" s="206" t="s">
        <v>161</v>
      </c>
      <c r="K285" s="207">
        <v>1</v>
      </c>
      <c r="L285" s="208">
        <v>0</v>
      </c>
      <c r="M285" s="167"/>
      <c r="N285" s="207">
        <f>ROUND(L285*K285,3)</f>
        <v>0</v>
      </c>
      <c r="O285" s="167"/>
      <c r="P285" s="167"/>
      <c r="Q285" s="167"/>
      <c r="R285" s="44"/>
      <c r="T285" s="209" t="s">
        <v>21</v>
      </c>
      <c r="U285" s="52" t="s">
        <v>47</v>
      </c>
      <c r="V285" s="43"/>
      <c r="W285" s="210">
        <f>V285*K285</f>
        <v>0</v>
      </c>
      <c r="X285" s="210">
        <v>0</v>
      </c>
      <c r="Y285" s="210">
        <f>X285*K285</f>
        <v>0</v>
      </c>
      <c r="Z285" s="210">
        <v>0</v>
      </c>
      <c r="AA285" s="211">
        <f>Z285*K285</f>
        <v>0</v>
      </c>
      <c r="AR285" s="20" t="s">
        <v>233</v>
      </c>
      <c r="AT285" s="20" t="s">
        <v>158</v>
      </c>
      <c r="AU285" s="20" t="s">
        <v>106</v>
      </c>
      <c r="AY285" s="20" t="s">
        <v>157</v>
      </c>
      <c r="BE285" s="129">
        <f>IF(U285="základní",N285,0)</f>
        <v>0</v>
      </c>
      <c r="BF285" s="129">
        <f>IF(U285="snížená",N285,0)</f>
        <v>0</v>
      </c>
      <c r="BG285" s="129">
        <f>IF(U285="zákl. přenesená",N285,0)</f>
        <v>0</v>
      </c>
      <c r="BH285" s="129">
        <f>IF(U285="sníž. přenesená",N285,0)</f>
        <v>0</v>
      </c>
      <c r="BI285" s="129">
        <f>IF(U285="nulová",N285,0)</f>
        <v>0</v>
      </c>
      <c r="BJ285" s="20" t="s">
        <v>23</v>
      </c>
      <c r="BK285" s="212">
        <f>ROUND(L285*K285,3)</f>
        <v>0</v>
      </c>
      <c r="BL285" s="20" t="s">
        <v>233</v>
      </c>
      <c r="BM285" s="20" t="s">
        <v>382</v>
      </c>
    </row>
    <row r="286" s="10" customFormat="1" ht="20.4" customHeight="1">
      <c r="B286" s="213"/>
      <c r="C286" s="214"/>
      <c r="D286" s="214"/>
      <c r="E286" s="215" t="s">
        <v>21</v>
      </c>
      <c r="F286" s="216" t="s">
        <v>23</v>
      </c>
      <c r="G286" s="214"/>
      <c r="H286" s="214"/>
      <c r="I286" s="214"/>
      <c r="J286" s="214"/>
      <c r="K286" s="217">
        <v>1</v>
      </c>
      <c r="L286" s="214"/>
      <c r="M286" s="214"/>
      <c r="N286" s="214"/>
      <c r="O286" s="214"/>
      <c r="P286" s="214"/>
      <c r="Q286" s="214"/>
      <c r="R286" s="218"/>
      <c r="T286" s="219"/>
      <c r="U286" s="214"/>
      <c r="V286" s="214"/>
      <c r="W286" s="214"/>
      <c r="X286" s="214"/>
      <c r="Y286" s="214"/>
      <c r="Z286" s="214"/>
      <c r="AA286" s="220"/>
      <c r="AT286" s="221" t="s">
        <v>165</v>
      </c>
      <c r="AU286" s="221" t="s">
        <v>106</v>
      </c>
      <c r="AV286" s="10" t="s">
        <v>106</v>
      </c>
      <c r="AW286" s="10" t="s">
        <v>166</v>
      </c>
      <c r="AX286" s="10" t="s">
        <v>82</v>
      </c>
      <c r="AY286" s="221" t="s">
        <v>157</v>
      </c>
    </row>
    <row r="287" s="11" customFormat="1" ht="20.4" customHeight="1">
      <c r="B287" s="222"/>
      <c r="C287" s="223"/>
      <c r="D287" s="223"/>
      <c r="E287" s="224" t="s">
        <v>21</v>
      </c>
      <c r="F287" s="225" t="s">
        <v>167</v>
      </c>
      <c r="G287" s="223"/>
      <c r="H287" s="223"/>
      <c r="I287" s="223"/>
      <c r="J287" s="223"/>
      <c r="K287" s="226">
        <v>1</v>
      </c>
      <c r="L287" s="223"/>
      <c r="M287" s="223"/>
      <c r="N287" s="223"/>
      <c r="O287" s="223"/>
      <c r="P287" s="223"/>
      <c r="Q287" s="223"/>
      <c r="R287" s="227"/>
      <c r="T287" s="228"/>
      <c r="U287" s="223"/>
      <c r="V287" s="223"/>
      <c r="W287" s="223"/>
      <c r="X287" s="223"/>
      <c r="Y287" s="223"/>
      <c r="Z287" s="223"/>
      <c r="AA287" s="229"/>
      <c r="AT287" s="230" t="s">
        <v>165</v>
      </c>
      <c r="AU287" s="230" t="s">
        <v>106</v>
      </c>
      <c r="AV287" s="11" t="s">
        <v>162</v>
      </c>
      <c r="AW287" s="11" t="s">
        <v>166</v>
      </c>
      <c r="AX287" s="11" t="s">
        <v>23</v>
      </c>
      <c r="AY287" s="230" t="s">
        <v>157</v>
      </c>
    </row>
    <row r="288" s="1" customFormat="1" ht="28.8" customHeight="1">
      <c r="B288" s="42"/>
      <c r="C288" s="203" t="s">
        <v>383</v>
      </c>
      <c r="D288" s="203" t="s">
        <v>158</v>
      </c>
      <c r="E288" s="204" t="s">
        <v>384</v>
      </c>
      <c r="F288" s="205" t="s">
        <v>385</v>
      </c>
      <c r="G288" s="167"/>
      <c r="H288" s="167"/>
      <c r="I288" s="167"/>
      <c r="J288" s="206" t="s">
        <v>180</v>
      </c>
      <c r="K288" s="207">
        <v>192.929</v>
      </c>
      <c r="L288" s="208">
        <v>0</v>
      </c>
      <c r="M288" s="167"/>
      <c r="N288" s="207">
        <f>ROUND(L288*K288,3)</f>
        <v>0</v>
      </c>
      <c r="O288" s="167"/>
      <c r="P288" s="167"/>
      <c r="Q288" s="167"/>
      <c r="R288" s="44"/>
      <c r="T288" s="209" t="s">
        <v>21</v>
      </c>
      <c r="U288" s="52" t="s">
        <v>47</v>
      </c>
      <c r="V288" s="43"/>
      <c r="W288" s="210">
        <f>V288*K288</f>
        <v>0</v>
      </c>
      <c r="X288" s="210">
        <v>0</v>
      </c>
      <c r="Y288" s="210">
        <f>X288*K288</f>
        <v>0</v>
      </c>
      <c r="Z288" s="210">
        <v>0.014</v>
      </c>
      <c r="AA288" s="211">
        <f>Z288*K288</f>
        <v>0</v>
      </c>
      <c r="AR288" s="20" t="s">
        <v>233</v>
      </c>
      <c r="AT288" s="20" t="s">
        <v>158</v>
      </c>
      <c r="AU288" s="20" t="s">
        <v>106</v>
      </c>
      <c r="AY288" s="20" t="s">
        <v>157</v>
      </c>
      <c r="BE288" s="129">
        <f>IF(U288="základní",N288,0)</f>
        <v>0</v>
      </c>
      <c r="BF288" s="129">
        <f>IF(U288="snížená",N288,0)</f>
        <v>0</v>
      </c>
      <c r="BG288" s="129">
        <f>IF(U288="zákl. přenesená",N288,0)</f>
        <v>0</v>
      </c>
      <c r="BH288" s="129">
        <f>IF(U288="sníž. přenesená",N288,0)</f>
        <v>0</v>
      </c>
      <c r="BI288" s="129">
        <f>IF(U288="nulová",N288,0)</f>
        <v>0</v>
      </c>
      <c r="BJ288" s="20" t="s">
        <v>23</v>
      </c>
      <c r="BK288" s="212">
        <f>ROUND(L288*K288,3)</f>
        <v>0</v>
      </c>
      <c r="BL288" s="20" t="s">
        <v>233</v>
      </c>
      <c r="BM288" s="20" t="s">
        <v>386</v>
      </c>
    </row>
    <row r="289" s="10" customFormat="1" ht="28.8" customHeight="1">
      <c r="B289" s="213"/>
      <c r="C289" s="214"/>
      <c r="D289" s="214"/>
      <c r="E289" s="215" t="s">
        <v>21</v>
      </c>
      <c r="F289" s="216" t="s">
        <v>387</v>
      </c>
      <c r="G289" s="214"/>
      <c r="H289" s="214"/>
      <c r="I289" s="214"/>
      <c r="J289" s="214"/>
      <c r="K289" s="217">
        <v>181.517</v>
      </c>
      <c r="L289" s="214"/>
      <c r="M289" s="214"/>
      <c r="N289" s="214"/>
      <c r="O289" s="214"/>
      <c r="P289" s="214"/>
      <c r="Q289" s="214"/>
      <c r="R289" s="218"/>
      <c r="T289" s="219"/>
      <c r="U289" s="214"/>
      <c r="V289" s="214"/>
      <c r="W289" s="214"/>
      <c r="X289" s="214"/>
      <c r="Y289" s="214"/>
      <c r="Z289" s="214"/>
      <c r="AA289" s="220"/>
      <c r="AT289" s="221" t="s">
        <v>165</v>
      </c>
      <c r="AU289" s="221" t="s">
        <v>106</v>
      </c>
      <c r="AV289" s="10" t="s">
        <v>106</v>
      </c>
      <c r="AW289" s="10" t="s">
        <v>166</v>
      </c>
      <c r="AX289" s="10" t="s">
        <v>82</v>
      </c>
      <c r="AY289" s="221" t="s">
        <v>157</v>
      </c>
    </row>
    <row r="290" s="10" customFormat="1" ht="20.4" customHeight="1">
      <c r="B290" s="213"/>
      <c r="C290" s="214"/>
      <c r="D290" s="214"/>
      <c r="E290" s="215" t="s">
        <v>21</v>
      </c>
      <c r="F290" s="239" t="s">
        <v>388</v>
      </c>
      <c r="G290" s="214"/>
      <c r="H290" s="214"/>
      <c r="I290" s="214"/>
      <c r="J290" s="214"/>
      <c r="K290" s="217">
        <v>11.412000000000001</v>
      </c>
      <c r="L290" s="214"/>
      <c r="M290" s="214"/>
      <c r="N290" s="214"/>
      <c r="O290" s="214"/>
      <c r="P290" s="214"/>
      <c r="Q290" s="214"/>
      <c r="R290" s="218"/>
      <c r="T290" s="219"/>
      <c r="U290" s="214"/>
      <c r="V290" s="214"/>
      <c r="W290" s="214"/>
      <c r="X290" s="214"/>
      <c r="Y290" s="214"/>
      <c r="Z290" s="214"/>
      <c r="AA290" s="220"/>
      <c r="AT290" s="221" t="s">
        <v>165</v>
      </c>
      <c r="AU290" s="221" t="s">
        <v>106</v>
      </c>
      <c r="AV290" s="10" t="s">
        <v>106</v>
      </c>
      <c r="AW290" s="10" t="s">
        <v>166</v>
      </c>
      <c r="AX290" s="10" t="s">
        <v>82</v>
      </c>
      <c r="AY290" s="221" t="s">
        <v>157</v>
      </c>
    </row>
    <row r="291" s="11" customFormat="1" ht="20.4" customHeight="1">
      <c r="B291" s="222"/>
      <c r="C291" s="223"/>
      <c r="D291" s="223"/>
      <c r="E291" s="224" t="s">
        <v>21</v>
      </c>
      <c r="F291" s="225" t="s">
        <v>167</v>
      </c>
      <c r="G291" s="223"/>
      <c r="H291" s="223"/>
      <c r="I291" s="223"/>
      <c r="J291" s="223"/>
      <c r="K291" s="226">
        <v>192.929</v>
      </c>
      <c r="L291" s="223"/>
      <c r="M291" s="223"/>
      <c r="N291" s="223"/>
      <c r="O291" s="223"/>
      <c r="P291" s="223"/>
      <c r="Q291" s="223"/>
      <c r="R291" s="227"/>
      <c r="T291" s="228"/>
      <c r="U291" s="223"/>
      <c r="V291" s="223"/>
      <c r="W291" s="223"/>
      <c r="X291" s="223"/>
      <c r="Y291" s="223"/>
      <c r="Z291" s="223"/>
      <c r="AA291" s="229"/>
      <c r="AT291" s="230" t="s">
        <v>165</v>
      </c>
      <c r="AU291" s="230" t="s">
        <v>106</v>
      </c>
      <c r="AV291" s="11" t="s">
        <v>162</v>
      </c>
      <c r="AW291" s="11" t="s">
        <v>166</v>
      </c>
      <c r="AX291" s="11" t="s">
        <v>23</v>
      </c>
      <c r="AY291" s="230" t="s">
        <v>157</v>
      </c>
    </row>
    <row r="292" s="1" customFormat="1" ht="28.8" customHeight="1">
      <c r="B292" s="42"/>
      <c r="C292" s="203" t="s">
        <v>389</v>
      </c>
      <c r="D292" s="203" t="s">
        <v>158</v>
      </c>
      <c r="E292" s="204" t="s">
        <v>390</v>
      </c>
      <c r="F292" s="205" t="s">
        <v>391</v>
      </c>
      <c r="G292" s="167"/>
      <c r="H292" s="167"/>
      <c r="I292" s="167"/>
      <c r="J292" s="206" t="s">
        <v>180</v>
      </c>
      <c r="K292" s="207">
        <v>578.78700000000003</v>
      </c>
      <c r="L292" s="208">
        <v>0</v>
      </c>
      <c r="M292" s="167"/>
      <c r="N292" s="207">
        <f>ROUND(L292*K292,3)</f>
        <v>0</v>
      </c>
      <c r="O292" s="167"/>
      <c r="P292" s="167"/>
      <c r="Q292" s="167"/>
      <c r="R292" s="44"/>
      <c r="T292" s="209" t="s">
        <v>21</v>
      </c>
      <c r="U292" s="52" t="s">
        <v>47</v>
      </c>
      <c r="V292" s="43"/>
      <c r="W292" s="210">
        <f>V292*K292</f>
        <v>0</v>
      </c>
      <c r="X292" s="210">
        <v>0</v>
      </c>
      <c r="Y292" s="210">
        <f>X292*K292</f>
        <v>0</v>
      </c>
      <c r="Z292" s="210">
        <v>0.0060000000000000001</v>
      </c>
      <c r="AA292" s="211">
        <f>Z292*K292</f>
        <v>0</v>
      </c>
      <c r="AR292" s="20" t="s">
        <v>233</v>
      </c>
      <c r="AT292" s="20" t="s">
        <v>158</v>
      </c>
      <c r="AU292" s="20" t="s">
        <v>106</v>
      </c>
      <c r="AY292" s="20" t="s">
        <v>157</v>
      </c>
      <c r="BE292" s="129">
        <f>IF(U292="základní",N292,0)</f>
        <v>0</v>
      </c>
      <c r="BF292" s="129">
        <f>IF(U292="snížená",N292,0)</f>
        <v>0</v>
      </c>
      <c r="BG292" s="129">
        <f>IF(U292="zákl. přenesená",N292,0)</f>
        <v>0</v>
      </c>
      <c r="BH292" s="129">
        <f>IF(U292="sníž. přenesená",N292,0)</f>
        <v>0</v>
      </c>
      <c r="BI292" s="129">
        <f>IF(U292="nulová",N292,0)</f>
        <v>0</v>
      </c>
      <c r="BJ292" s="20" t="s">
        <v>23</v>
      </c>
      <c r="BK292" s="212">
        <f>ROUND(L292*K292,3)</f>
        <v>0</v>
      </c>
      <c r="BL292" s="20" t="s">
        <v>233</v>
      </c>
      <c r="BM292" s="20" t="s">
        <v>392</v>
      </c>
    </row>
    <row r="293" s="10" customFormat="1" ht="28.8" customHeight="1">
      <c r="B293" s="213"/>
      <c r="C293" s="214"/>
      <c r="D293" s="214"/>
      <c r="E293" s="215" t="s">
        <v>21</v>
      </c>
      <c r="F293" s="216" t="s">
        <v>387</v>
      </c>
      <c r="G293" s="214"/>
      <c r="H293" s="214"/>
      <c r="I293" s="214"/>
      <c r="J293" s="214"/>
      <c r="K293" s="217">
        <v>181.517</v>
      </c>
      <c r="L293" s="214"/>
      <c r="M293" s="214"/>
      <c r="N293" s="214"/>
      <c r="O293" s="214"/>
      <c r="P293" s="214"/>
      <c r="Q293" s="214"/>
      <c r="R293" s="218"/>
      <c r="T293" s="219"/>
      <c r="U293" s="214"/>
      <c r="V293" s="214"/>
      <c r="W293" s="214"/>
      <c r="X293" s="214"/>
      <c r="Y293" s="214"/>
      <c r="Z293" s="214"/>
      <c r="AA293" s="220"/>
      <c r="AT293" s="221" t="s">
        <v>165</v>
      </c>
      <c r="AU293" s="221" t="s">
        <v>106</v>
      </c>
      <c r="AV293" s="10" t="s">
        <v>106</v>
      </c>
      <c r="AW293" s="10" t="s">
        <v>166</v>
      </c>
      <c r="AX293" s="10" t="s">
        <v>82</v>
      </c>
      <c r="AY293" s="221" t="s">
        <v>157</v>
      </c>
    </row>
    <row r="294" s="10" customFormat="1" ht="20.4" customHeight="1">
      <c r="B294" s="213"/>
      <c r="C294" s="214"/>
      <c r="D294" s="214"/>
      <c r="E294" s="215" t="s">
        <v>21</v>
      </c>
      <c r="F294" s="239" t="s">
        <v>388</v>
      </c>
      <c r="G294" s="214"/>
      <c r="H294" s="214"/>
      <c r="I294" s="214"/>
      <c r="J294" s="214"/>
      <c r="K294" s="217">
        <v>11.412000000000001</v>
      </c>
      <c r="L294" s="214"/>
      <c r="M294" s="214"/>
      <c r="N294" s="214"/>
      <c r="O294" s="214"/>
      <c r="P294" s="214"/>
      <c r="Q294" s="214"/>
      <c r="R294" s="218"/>
      <c r="T294" s="219"/>
      <c r="U294" s="214"/>
      <c r="V294" s="214"/>
      <c r="W294" s="214"/>
      <c r="X294" s="214"/>
      <c r="Y294" s="214"/>
      <c r="Z294" s="214"/>
      <c r="AA294" s="220"/>
      <c r="AT294" s="221" t="s">
        <v>165</v>
      </c>
      <c r="AU294" s="221" t="s">
        <v>106</v>
      </c>
      <c r="AV294" s="10" t="s">
        <v>106</v>
      </c>
      <c r="AW294" s="10" t="s">
        <v>166</v>
      </c>
      <c r="AX294" s="10" t="s">
        <v>82</v>
      </c>
      <c r="AY294" s="221" t="s">
        <v>157</v>
      </c>
    </row>
    <row r="295" s="11" customFormat="1" ht="20.4" customHeight="1">
      <c r="B295" s="222"/>
      <c r="C295" s="223"/>
      <c r="D295" s="223"/>
      <c r="E295" s="224" t="s">
        <v>21</v>
      </c>
      <c r="F295" s="225" t="s">
        <v>167</v>
      </c>
      <c r="G295" s="223"/>
      <c r="H295" s="223"/>
      <c r="I295" s="223"/>
      <c r="J295" s="223"/>
      <c r="K295" s="226">
        <v>192.929</v>
      </c>
      <c r="L295" s="223"/>
      <c r="M295" s="223"/>
      <c r="N295" s="223"/>
      <c r="O295" s="223"/>
      <c r="P295" s="223"/>
      <c r="Q295" s="223"/>
      <c r="R295" s="227"/>
      <c r="T295" s="228"/>
      <c r="U295" s="223"/>
      <c r="V295" s="223"/>
      <c r="W295" s="223"/>
      <c r="X295" s="223"/>
      <c r="Y295" s="223"/>
      <c r="Z295" s="223"/>
      <c r="AA295" s="229"/>
      <c r="AT295" s="230" t="s">
        <v>165</v>
      </c>
      <c r="AU295" s="230" t="s">
        <v>106</v>
      </c>
      <c r="AV295" s="11" t="s">
        <v>162</v>
      </c>
      <c r="AW295" s="11" t="s">
        <v>166</v>
      </c>
      <c r="AX295" s="11" t="s">
        <v>23</v>
      </c>
      <c r="AY295" s="230" t="s">
        <v>157</v>
      </c>
    </row>
    <row r="296" s="1" customFormat="1" ht="40.2" customHeight="1">
      <c r="B296" s="42"/>
      <c r="C296" s="203" t="s">
        <v>393</v>
      </c>
      <c r="D296" s="203" t="s">
        <v>158</v>
      </c>
      <c r="E296" s="204" t="s">
        <v>394</v>
      </c>
      <c r="F296" s="205" t="s">
        <v>395</v>
      </c>
      <c r="G296" s="167"/>
      <c r="H296" s="167"/>
      <c r="I296" s="167"/>
      <c r="J296" s="206" t="s">
        <v>161</v>
      </c>
      <c r="K296" s="207">
        <v>3</v>
      </c>
      <c r="L296" s="208">
        <v>0</v>
      </c>
      <c r="M296" s="167"/>
      <c r="N296" s="207">
        <f>ROUND(L296*K296,3)</f>
        <v>0</v>
      </c>
      <c r="O296" s="167"/>
      <c r="P296" s="167"/>
      <c r="Q296" s="167"/>
      <c r="R296" s="44"/>
      <c r="T296" s="209" t="s">
        <v>21</v>
      </c>
      <c r="U296" s="52" t="s">
        <v>47</v>
      </c>
      <c r="V296" s="43"/>
      <c r="W296" s="210">
        <f>V296*K296</f>
        <v>0</v>
      </c>
      <c r="X296" s="210">
        <v>0</v>
      </c>
      <c r="Y296" s="210">
        <f>X296*K296</f>
        <v>0</v>
      </c>
      <c r="Z296" s="210">
        <v>0.00029999999999999997</v>
      </c>
      <c r="AA296" s="211">
        <f>Z296*K296</f>
        <v>0</v>
      </c>
      <c r="AR296" s="20" t="s">
        <v>233</v>
      </c>
      <c r="AT296" s="20" t="s">
        <v>158</v>
      </c>
      <c r="AU296" s="20" t="s">
        <v>106</v>
      </c>
      <c r="AY296" s="20" t="s">
        <v>157</v>
      </c>
      <c r="BE296" s="129">
        <f>IF(U296="základní",N296,0)</f>
        <v>0</v>
      </c>
      <c r="BF296" s="129">
        <f>IF(U296="snížená",N296,0)</f>
        <v>0</v>
      </c>
      <c r="BG296" s="129">
        <f>IF(U296="zákl. přenesená",N296,0)</f>
        <v>0</v>
      </c>
      <c r="BH296" s="129">
        <f>IF(U296="sníž. přenesená",N296,0)</f>
        <v>0</v>
      </c>
      <c r="BI296" s="129">
        <f>IF(U296="nulová",N296,0)</f>
        <v>0</v>
      </c>
      <c r="BJ296" s="20" t="s">
        <v>23</v>
      </c>
      <c r="BK296" s="212">
        <f>ROUND(L296*K296,3)</f>
        <v>0</v>
      </c>
      <c r="BL296" s="20" t="s">
        <v>233</v>
      </c>
      <c r="BM296" s="20" t="s">
        <v>396</v>
      </c>
    </row>
    <row r="297" s="10" customFormat="1" ht="28.8" customHeight="1">
      <c r="B297" s="213"/>
      <c r="C297" s="214"/>
      <c r="D297" s="214"/>
      <c r="E297" s="215" t="s">
        <v>21</v>
      </c>
      <c r="F297" s="216" t="s">
        <v>397</v>
      </c>
      <c r="G297" s="214"/>
      <c r="H297" s="214"/>
      <c r="I297" s="214"/>
      <c r="J297" s="214"/>
      <c r="K297" s="217">
        <v>3</v>
      </c>
      <c r="L297" s="214"/>
      <c r="M297" s="214"/>
      <c r="N297" s="214"/>
      <c r="O297" s="214"/>
      <c r="P297" s="214"/>
      <c r="Q297" s="214"/>
      <c r="R297" s="218"/>
      <c r="T297" s="219"/>
      <c r="U297" s="214"/>
      <c r="V297" s="214"/>
      <c r="W297" s="214"/>
      <c r="X297" s="214"/>
      <c r="Y297" s="214"/>
      <c r="Z297" s="214"/>
      <c r="AA297" s="220"/>
      <c r="AT297" s="221" t="s">
        <v>165</v>
      </c>
      <c r="AU297" s="221" t="s">
        <v>106</v>
      </c>
      <c r="AV297" s="10" t="s">
        <v>106</v>
      </c>
      <c r="AW297" s="10" t="s">
        <v>166</v>
      </c>
      <c r="AX297" s="10" t="s">
        <v>82</v>
      </c>
      <c r="AY297" s="221" t="s">
        <v>157</v>
      </c>
    </row>
    <row r="298" s="11" customFormat="1" ht="20.4" customHeight="1">
      <c r="B298" s="222"/>
      <c r="C298" s="223"/>
      <c r="D298" s="223"/>
      <c r="E298" s="224" t="s">
        <v>21</v>
      </c>
      <c r="F298" s="225" t="s">
        <v>167</v>
      </c>
      <c r="G298" s="223"/>
      <c r="H298" s="223"/>
      <c r="I298" s="223"/>
      <c r="J298" s="223"/>
      <c r="K298" s="226">
        <v>3</v>
      </c>
      <c r="L298" s="223"/>
      <c r="M298" s="223"/>
      <c r="N298" s="223"/>
      <c r="O298" s="223"/>
      <c r="P298" s="223"/>
      <c r="Q298" s="223"/>
      <c r="R298" s="227"/>
      <c r="T298" s="228"/>
      <c r="U298" s="223"/>
      <c r="V298" s="223"/>
      <c r="W298" s="223"/>
      <c r="X298" s="223"/>
      <c r="Y298" s="223"/>
      <c r="Z298" s="223"/>
      <c r="AA298" s="229"/>
      <c r="AT298" s="230" t="s">
        <v>165</v>
      </c>
      <c r="AU298" s="230" t="s">
        <v>106</v>
      </c>
      <c r="AV298" s="11" t="s">
        <v>162</v>
      </c>
      <c r="AW298" s="11" t="s">
        <v>166</v>
      </c>
      <c r="AX298" s="11" t="s">
        <v>23</v>
      </c>
      <c r="AY298" s="230" t="s">
        <v>157</v>
      </c>
    </row>
    <row r="299" s="1" customFormat="1" ht="28.8" customHeight="1">
      <c r="B299" s="42"/>
      <c r="C299" s="203" t="s">
        <v>398</v>
      </c>
      <c r="D299" s="203" t="s">
        <v>158</v>
      </c>
      <c r="E299" s="204" t="s">
        <v>399</v>
      </c>
      <c r="F299" s="205" t="s">
        <v>400</v>
      </c>
      <c r="G299" s="167"/>
      <c r="H299" s="167"/>
      <c r="I299" s="167"/>
      <c r="J299" s="206" t="s">
        <v>161</v>
      </c>
      <c r="K299" s="207">
        <v>1</v>
      </c>
      <c r="L299" s="208">
        <v>0</v>
      </c>
      <c r="M299" s="167"/>
      <c r="N299" s="207">
        <f>ROUND(L299*K299,3)</f>
        <v>0</v>
      </c>
      <c r="O299" s="167"/>
      <c r="P299" s="167"/>
      <c r="Q299" s="167"/>
      <c r="R299" s="44"/>
      <c r="T299" s="209" t="s">
        <v>21</v>
      </c>
      <c r="U299" s="52" t="s">
        <v>47</v>
      </c>
      <c r="V299" s="43"/>
      <c r="W299" s="210">
        <f>V299*K299</f>
        <v>0</v>
      </c>
      <c r="X299" s="210">
        <v>0</v>
      </c>
      <c r="Y299" s="210">
        <f>X299*K299</f>
        <v>0</v>
      </c>
      <c r="Z299" s="210">
        <v>0.00029999999999999997</v>
      </c>
      <c r="AA299" s="211">
        <f>Z299*K299</f>
        <v>0</v>
      </c>
      <c r="AR299" s="20" t="s">
        <v>233</v>
      </c>
      <c r="AT299" s="20" t="s">
        <v>158</v>
      </c>
      <c r="AU299" s="20" t="s">
        <v>106</v>
      </c>
      <c r="AY299" s="20" t="s">
        <v>157</v>
      </c>
      <c r="BE299" s="129">
        <f>IF(U299="základní",N299,0)</f>
        <v>0</v>
      </c>
      <c r="BF299" s="129">
        <f>IF(U299="snížená",N299,0)</f>
        <v>0</v>
      </c>
      <c r="BG299" s="129">
        <f>IF(U299="zákl. přenesená",N299,0)</f>
        <v>0</v>
      </c>
      <c r="BH299" s="129">
        <f>IF(U299="sníž. přenesená",N299,0)</f>
        <v>0</v>
      </c>
      <c r="BI299" s="129">
        <f>IF(U299="nulová",N299,0)</f>
        <v>0</v>
      </c>
      <c r="BJ299" s="20" t="s">
        <v>23</v>
      </c>
      <c r="BK299" s="212">
        <f>ROUND(L299*K299,3)</f>
        <v>0</v>
      </c>
      <c r="BL299" s="20" t="s">
        <v>233</v>
      </c>
      <c r="BM299" s="20" t="s">
        <v>401</v>
      </c>
    </row>
    <row r="300" s="10" customFormat="1" ht="28.8" customHeight="1">
      <c r="B300" s="213"/>
      <c r="C300" s="214"/>
      <c r="D300" s="214"/>
      <c r="E300" s="215" t="s">
        <v>21</v>
      </c>
      <c r="F300" s="216" t="s">
        <v>402</v>
      </c>
      <c r="G300" s="214"/>
      <c r="H300" s="214"/>
      <c r="I300" s="214"/>
      <c r="J300" s="214"/>
      <c r="K300" s="217">
        <v>1</v>
      </c>
      <c r="L300" s="214"/>
      <c r="M300" s="214"/>
      <c r="N300" s="214"/>
      <c r="O300" s="214"/>
      <c r="P300" s="214"/>
      <c r="Q300" s="214"/>
      <c r="R300" s="218"/>
      <c r="T300" s="219"/>
      <c r="U300" s="214"/>
      <c r="V300" s="214"/>
      <c r="W300" s="214"/>
      <c r="X300" s="214"/>
      <c r="Y300" s="214"/>
      <c r="Z300" s="214"/>
      <c r="AA300" s="220"/>
      <c r="AT300" s="221" t="s">
        <v>165</v>
      </c>
      <c r="AU300" s="221" t="s">
        <v>106</v>
      </c>
      <c r="AV300" s="10" t="s">
        <v>106</v>
      </c>
      <c r="AW300" s="10" t="s">
        <v>166</v>
      </c>
      <c r="AX300" s="10" t="s">
        <v>82</v>
      </c>
      <c r="AY300" s="221" t="s">
        <v>157</v>
      </c>
    </row>
    <row r="301" s="11" customFormat="1" ht="20.4" customHeight="1">
      <c r="B301" s="222"/>
      <c r="C301" s="223"/>
      <c r="D301" s="223"/>
      <c r="E301" s="224" t="s">
        <v>21</v>
      </c>
      <c r="F301" s="225" t="s">
        <v>167</v>
      </c>
      <c r="G301" s="223"/>
      <c r="H301" s="223"/>
      <c r="I301" s="223"/>
      <c r="J301" s="223"/>
      <c r="K301" s="226">
        <v>1</v>
      </c>
      <c r="L301" s="223"/>
      <c r="M301" s="223"/>
      <c r="N301" s="223"/>
      <c r="O301" s="223"/>
      <c r="P301" s="223"/>
      <c r="Q301" s="223"/>
      <c r="R301" s="227"/>
      <c r="T301" s="228"/>
      <c r="U301" s="223"/>
      <c r="V301" s="223"/>
      <c r="W301" s="223"/>
      <c r="X301" s="223"/>
      <c r="Y301" s="223"/>
      <c r="Z301" s="223"/>
      <c r="AA301" s="229"/>
      <c r="AT301" s="230" t="s">
        <v>165</v>
      </c>
      <c r="AU301" s="230" t="s">
        <v>106</v>
      </c>
      <c r="AV301" s="11" t="s">
        <v>162</v>
      </c>
      <c r="AW301" s="11" t="s">
        <v>166</v>
      </c>
      <c r="AX301" s="11" t="s">
        <v>23</v>
      </c>
      <c r="AY301" s="230" t="s">
        <v>157</v>
      </c>
    </row>
    <row r="302" s="1" customFormat="1" ht="28.8" customHeight="1">
      <c r="B302" s="42"/>
      <c r="C302" s="203" t="s">
        <v>403</v>
      </c>
      <c r="D302" s="203" t="s">
        <v>158</v>
      </c>
      <c r="E302" s="204" t="s">
        <v>404</v>
      </c>
      <c r="F302" s="205" t="s">
        <v>405</v>
      </c>
      <c r="G302" s="167"/>
      <c r="H302" s="167"/>
      <c r="I302" s="167"/>
      <c r="J302" s="206" t="s">
        <v>161</v>
      </c>
      <c r="K302" s="207">
        <v>2</v>
      </c>
      <c r="L302" s="208">
        <v>0</v>
      </c>
      <c r="M302" s="167"/>
      <c r="N302" s="207">
        <f>ROUND(L302*K302,3)</f>
        <v>0</v>
      </c>
      <c r="O302" s="167"/>
      <c r="P302" s="167"/>
      <c r="Q302" s="167"/>
      <c r="R302" s="44"/>
      <c r="T302" s="209" t="s">
        <v>21</v>
      </c>
      <c r="U302" s="52" t="s">
        <v>47</v>
      </c>
      <c r="V302" s="43"/>
      <c r="W302" s="210">
        <f>V302*K302</f>
        <v>0</v>
      </c>
      <c r="X302" s="210">
        <v>0</v>
      </c>
      <c r="Y302" s="210">
        <f>X302*K302</f>
        <v>0</v>
      </c>
      <c r="Z302" s="210">
        <v>0.00029999999999999997</v>
      </c>
      <c r="AA302" s="211">
        <f>Z302*K302</f>
        <v>0</v>
      </c>
      <c r="AR302" s="20" t="s">
        <v>233</v>
      </c>
      <c r="AT302" s="20" t="s">
        <v>158</v>
      </c>
      <c r="AU302" s="20" t="s">
        <v>106</v>
      </c>
      <c r="AY302" s="20" t="s">
        <v>157</v>
      </c>
      <c r="BE302" s="129">
        <f>IF(U302="základní",N302,0)</f>
        <v>0</v>
      </c>
      <c r="BF302" s="129">
        <f>IF(U302="snížená",N302,0)</f>
        <v>0</v>
      </c>
      <c r="BG302" s="129">
        <f>IF(U302="zákl. přenesená",N302,0)</f>
        <v>0</v>
      </c>
      <c r="BH302" s="129">
        <f>IF(U302="sníž. přenesená",N302,0)</f>
        <v>0</v>
      </c>
      <c r="BI302" s="129">
        <f>IF(U302="nulová",N302,0)</f>
        <v>0</v>
      </c>
      <c r="BJ302" s="20" t="s">
        <v>23</v>
      </c>
      <c r="BK302" s="212">
        <f>ROUND(L302*K302,3)</f>
        <v>0</v>
      </c>
      <c r="BL302" s="20" t="s">
        <v>233</v>
      </c>
      <c r="BM302" s="20" t="s">
        <v>406</v>
      </c>
    </row>
    <row r="303" s="10" customFormat="1" ht="20.4" customHeight="1">
      <c r="B303" s="213"/>
      <c r="C303" s="214"/>
      <c r="D303" s="214"/>
      <c r="E303" s="215" t="s">
        <v>21</v>
      </c>
      <c r="F303" s="216" t="s">
        <v>407</v>
      </c>
      <c r="G303" s="214"/>
      <c r="H303" s="214"/>
      <c r="I303" s="214"/>
      <c r="J303" s="214"/>
      <c r="K303" s="217">
        <v>2</v>
      </c>
      <c r="L303" s="214"/>
      <c r="M303" s="214"/>
      <c r="N303" s="214"/>
      <c r="O303" s="214"/>
      <c r="P303" s="214"/>
      <c r="Q303" s="214"/>
      <c r="R303" s="218"/>
      <c r="T303" s="219"/>
      <c r="U303" s="214"/>
      <c r="V303" s="214"/>
      <c r="W303" s="214"/>
      <c r="X303" s="214"/>
      <c r="Y303" s="214"/>
      <c r="Z303" s="214"/>
      <c r="AA303" s="220"/>
      <c r="AT303" s="221" t="s">
        <v>165</v>
      </c>
      <c r="AU303" s="221" t="s">
        <v>106</v>
      </c>
      <c r="AV303" s="10" t="s">
        <v>106</v>
      </c>
      <c r="AW303" s="10" t="s">
        <v>166</v>
      </c>
      <c r="AX303" s="10" t="s">
        <v>82</v>
      </c>
      <c r="AY303" s="221" t="s">
        <v>157</v>
      </c>
    </row>
    <row r="304" s="11" customFormat="1" ht="20.4" customHeight="1">
      <c r="B304" s="222"/>
      <c r="C304" s="223"/>
      <c r="D304" s="223"/>
      <c r="E304" s="224" t="s">
        <v>21</v>
      </c>
      <c r="F304" s="225" t="s">
        <v>167</v>
      </c>
      <c r="G304" s="223"/>
      <c r="H304" s="223"/>
      <c r="I304" s="223"/>
      <c r="J304" s="223"/>
      <c r="K304" s="226">
        <v>2</v>
      </c>
      <c r="L304" s="223"/>
      <c r="M304" s="223"/>
      <c r="N304" s="223"/>
      <c r="O304" s="223"/>
      <c r="P304" s="223"/>
      <c r="Q304" s="223"/>
      <c r="R304" s="227"/>
      <c r="T304" s="228"/>
      <c r="U304" s="223"/>
      <c r="V304" s="223"/>
      <c r="W304" s="223"/>
      <c r="X304" s="223"/>
      <c r="Y304" s="223"/>
      <c r="Z304" s="223"/>
      <c r="AA304" s="229"/>
      <c r="AT304" s="230" t="s">
        <v>165</v>
      </c>
      <c r="AU304" s="230" t="s">
        <v>106</v>
      </c>
      <c r="AV304" s="11" t="s">
        <v>162</v>
      </c>
      <c r="AW304" s="11" t="s">
        <v>166</v>
      </c>
      <c r="AX304" s="11" t="s">
        <v>23</v>
      </c>
      <c r="AY304" s="230" t="s">
        <v>157</v>
      </c>
    </row>
    <row r="305" s="1" customFormat="1" ht="40.2" customHeight="1">
      <c r="B305" s="42"/>
      <c r="C305" s="203" t="s">
        <v>408</v>
      </c>
      <c r="D305" s="203" t="s">
        <v>158</v>
      </c>
      <c r="E305" s="204" t="s">
        <v>409</v>
      </c>
      <c r="F305" s="205" t="s">
        <v>410</v>
      </c>
      <c r="G305" s="167"/>
      <c r="H305" s="167"/>
      <c r="I305" s="167"/>
      <c r="J305" s="206" t="s">
        <v>180</v>
      </c>
      <c r="K305" s="207">
        <v>154.34299999999999</v>
      </c>
      <c r="L305" s="208">
        <v>0</v>
      </c>
      <c r="M305" s="167"/>
      <c r="N305" s="207">
        <f>ROUND(L305*K305,3)</f>
        <v>0</v>
      </c>
      <c r="O305" s="167"/>
      <c r="P305" s="167"/>
      <c r="Q305" s="167"/>
      <c r="R305" s="44"/>
      <c r="T305" s="209" t="s">
        <v>21</v>
      </c>
      <c r="U305" s="52" t="s">
        <v>47</v>
      </c>
      <c r="V305" s="43"/>
      <c r="W305" s="210">
        <f>V305*K305</f>
        <v>0</v>
      </c>
      <c r="X305" s="210">
        <v>0</v>
      </c>
      <c r="Y305" s="210">
        <f>X305*K305</f>
        <v>0</v>
      </c>
      <c r="Z305" s="210">
        <v>0.002</v>
      </c>
      <c r="AA305" s="211">
        <f>Z305*K305</f>
        <v>0</v>
      </c>
      <c r="AR305" s="20" t="s">
        <v>233</v>
      </c>
      <c r="AT305" s="20" t="s">
        <v>158</v>
      </c>
      <c r="AU305" s="20" t="s">
        <v>106</v>
      </c>
      <c r="AY305" s="20" t="s">
        <v>157</v>
      </c>
      <c r="BE305" s="129">
        <f>IF(U305="základní",N305,0)</f>
        <v>0</v>
      </c>
      <c r="BF305" s="129">
        <f>IF(U305="snížená",N305,0)</f>
        <v>0</v>
      </c>
      <c r="BG305" s="129">
        <f>IF(U305="zákl. přenesená",N305,0)</f>
        <v>0</v>
      </c>
      <c r="BH305" s="129">
        <f>IF(U305="sníž. přenesená",N305,0)</f>
        <v>0</v>
      </c>
      <c r="BI305" s="129">
        <f>IF(U305="nulová",N305,0)</f>
        <v>0</v>
      </c>
      <c r="BJ305" s="20" t="s">
        <v>23</v>
      </c>
      <c r="BK305" s="212">
        <f>ROUND(L305*K305,3)</f>
        <v>0</v>
      </c>
      <c r="BL305" s="20" t="s">
        <v>233</v>
      </c>
      <c r="BM305" s="20" t="s">
        <v>411</v>
      </c>
    </row>
    <row r="306" s="13" customFormat="1" ht="20.4" customHeight="1">
      <c r="B306" s="254"/>
      <c r="C306" s="255"/>
      <c r="D306" s="255"/>
      <c r="E306" s="256" t="s">
        <v>21</v>
      </c>
      <c r="F306" s="257" t="s">
        <v>412</v>
      </c>
      <c r="G306" s="255"/>
      <c r="H306" s="255"/>
      <c r="I306" s="255"/>
      <c r="J306" s="255"/>
      <c r="K306" s="258" t="s">
        <v>21</v>
      </c>
      <c r="L306" s="255"/>
      <c r="M306" s="255"/>
      <c r="N306" s="255"/>
      <c r="O306" s="255"/>
      <c r="P306" s="255"/>
      <c r="Q306" s="255"/>
      <c r="R306" s="259"/>
      <c r="T306" s="260"/>
      <c r="U306" s="255"/>
      <c r="V306" s="255"/>
      <c r="W306" s="255"/>
      <c r="X306" s="255"/>
      <c r="Y306" s="255"/>
      <c r="Z306" s="255"/>
      <c r="AA306" s="261"/>
      <c r="AT306" s="262" t="s">
        <v>165</v>
      </c>
      <c r="AU306" s="262" t="s">
        <v>106</v>
      </c>
      <c r="AV306" s="13" t="s">
        <v>23</v>
      </c>
      <c r="AW306" s="13" t="s">
        <v>166</v>
      </c>
      <c r="AX306" s="13" t="s">
        <v>82</v>
      </c>
      <c r="AY306" s="262" t="s">
        <v>157</v>
      </c>
    </row>
    <row r="307" s="10" customFormat="1" ht="28.8" customHeight="1">
      <c r="B307" s="213"/>
      <c r="C307" s="214"/>
      <c r="D307" s="214"/>
      <c r="E307" s="215" t="s">
        <v>21</v>
      </c>
      <c r="F307" s="239" t="s">
        <v>387</v>
      </c>
      <c r="G307" s="214"/>
      <c r="H307" s="214"/>
      <c r="I307" s="214"/>
      <c r="J307" s="214"/>
      <c r="K307" s="217">
        <v>181.517</v>
      </c>
      <c r="L307" s="214"/>
      <c r="M307" s="214"/>
      <c r="N307" s="214"/>
      <c r="O307" s="214"/>
      <c r="P307" s="214"/>
      <c r="Q307" s="214"/>
      <c r="R307" s="218"/>
      <c r="T307" s="219"/>
      <c r="U307" s="214"/>
      <c r="V307" s="214"/>
      <c r="W307" s="214"/>
      <c r="X307" s="214"/>
      <c r="Y307" s="214"/>
      <c r="Z307" s="214"/>
      <c r="AA307" s="220"/>
      <c r="AT307" s="221" t="s">
        <v>165</v>
      </c>
      <c r="AU307" s="221" t="s">
        <v>106</v>
      </c>
      <c r="AV307" s="10" t="s">
        <v>106</v>
      </c>
      <c r="AW307" s="10" t="s">
        <v>166</v>
      </c>
      <c r="AX307" s="10" t="s">
        <v>82</v>
      </c>
      <c r="AY307" s="221" t="s">
        <v>157</v>
      </c>
    </row>
    <row r="308" s="10" customFormat="1" ht="20.4" customHeight="1">
      <c r="B308" s="213"/>
      <c r="C308" s="214"/>
      <c r="D308" s="214"/>
      <c r="E308" s="215" t="s">
        <v>21</v>
      </c>
      <c r="F308" s="239" t="s">
        <v>388</v>
      </c>
      <c r="G308" s="214"/>
      <c r="H308" s="214"/>
      <c r="I308" s="214"/>
      <c r="J308" s="214"/>
      <c r="K308" s="217">
        <v>11.412000000000001</v>
      </c>
      <c r="L308" s="214"/>
      <c r="M308" s="214"/>
      <c r="N308" s="214"/>
      <c r="O308" s="214"/>
      <c r="P308" s="214"/>
      <c r="Q308" s="214"/>
      <c r="R308" s="218"/>
      <c r="T308" s="219"/>
      <c r="U308" s="214"/>
      <c r="V308" s="214"/>
      <c r="W308" s="214"/>
      <c r="X308" s="214"/>
      <c r="Y308" s="214"/>
      <c r="Z308" s="214"/>
      <c r="AA308" s="220"/>
      <c r="AT308" s="221" t="s">
        <v>165</v>
      </c>
      <c r="AU308" s="221" t="s">
        <v>106</v>
      </c>
      <c r="AV308" s="10" t="s">
        <v>106</v>
      </c>
      <c r="AW308" s="10" t="s">
        <v>166</v>
      </c>
      <c r="AX308" s="10" t="s">
        <v>82</v>
      </c>
      <c r="AY308" s="221" t="s">
        <v>157</v>
      </c>
    </row>
    <row r="309" s="11" customFormat="1" ht="20.4" customHeight="1">
      <c r="B309" s="222"/>
      <c r="C309" s="223"/>
      <c r="D309" s="223"/>
      <c r="E309" s="224" t="s">
        <v>21</v>
      </c>
      <c r="F309" s="225" t="s">
        <v>167</v>
      </c>
      <c r="G309" s="223"/>
      <c r="H309" s="223"/>
      <c r="I309" s="223"/>
      <c r="J309" s="223"/>
      <c r="K309" s="226">
        <v>192.929</v>
      </c>
      <c r="L309" s="223"/>
      <c r="M309" s="223"/>
      <c r="N309" s="223"/>
      <c r="O309" s="223"/>
      <c r="P309" s="223"/>
      <c r="Q309" s="223"/>
      <c r="R309" s="227"/>
      <c r="T309" s="228"/>
      <c r="U309" s="223"/>
      <c r="V309" s="223"/>
      <c r="W309" s="223"/>
      <c r="X309" s="223"/>
      <c r="Y309" s="223"/>
      <c r="Z309" s="223"/>
      <c r="AA309" s="229"/>
      <c r="AT309" s="230" t="s">
        <v>165</v>
      </c>
      <c r="AU309" s="230" t="s">
        <v>106</v>
      </c>
      <c r="AV309" s="11" t="s">
        <v>162</v>
      </c>
      <c r="AW309" s="11" t="s">
        <v>166</v>
      </c>
      <c r="AX309" s="11" t="s">
        <v>23</v>
      </c>
      <c r="AY309" s="230" t="s">
        <v>157</v>
      </c>
    </row>
    <row r="310" s="1" customFormat="1" ht="51.6" customHeight="1">
      <c r="B310" s="42"/>
      <c r="C310" s="203" t="s">
        <v>413</v>
      </c>
      <c r="D310" s="203" t="s">
        <v>158</v>
      </c>
      <c r="E310" s="204" t="s">
        <v>414</v>
      </c>
      <c r="F310" s="205" t="s">
        <v>415</v>
      </c>
      <c r="G310" s="167"/>
      <c r="H310" s="167"/>
      <c r="I310" s="167"/>
      <c r="J310" s="206" t="s">
        <v>161</v>
      </c>
      <c r="K310" s="207">
        <v>3</v>
      </c>
      <c r="L310" s="208">
        <v>0</v>
      </c>
      <c r="M310" s="167"/>
      <c r="N310" s="207">
        <f>ROUND(L310*K310,3)</f>
        <v>0</v>
      </c>
      <c r="O310" s="167"/>
      <c r="P310" s="167"/>
      <c r="Q310" s="167"/>
      <c r="R310" s="44"/>
      <c r="T310" s="209" t="s">
        <v>21</v>
      </c>
      <c r="U310" s="52" t="s">
        <v>47</v>
      </c>
      <c r="V310" s="43"/>
      <c r="W310" s="210">
        <f>V310*K310</f>
        <v>0</v>
      </c>
      <c r="X310" s="210">
        <v>0</v>
      </c>
      <c r="Y310" s="210">
        <f>X310*K310</f>
        <v>0</v>
      </c>
      <c r="Z310" s="210">
        <v>0.0060000000000000001</v>
      </c>
      <c r="AA310" s="211">
        <f>Z310*K310</f>
        <v>0</v>
      </c>
      <c r="AR310" s="20" t="s">
        <v>233</v>
      </c>
      <c r="AT310" s="20" t="s">
        <v>158</v>
      </c>
      <c r="AU310" s="20" t="s">
        <v>106</v>
      </c>
      <c r="AY310" s="20" t="s">
        <v>157</v>
      </c>
      <c r="BE310" s="129">
        <f>IF(U310="základní",N310,0)</f>
        <v>0</v>
      </c>
      <c r="BF310" s="129">
        <f>IF(U310="snížená",N310,0)</f>
        <v>0</v>
      </c>
      <c r="BG310" s="129">
        <f>IF(U310="zákl. přenesená",N310,0)</f>
        <v>0</v>
      </c>
      <c r="BH310" s="129">
        <f>IF(U310="sníž. přenesená",N310,0)</f>
        <v>0</v>
      </c>
      <c r="BI310" s="129">
        <f>IF(U310="nulová",N310,0)</f>
        <v>0</v>
      </c>
      <c r="BJ310" s="20" t="s">
        <v>23</v>
      </c>
      <c r="BK310" s="212">
        <f>ROUND(L310*K310,3)</f>
        <v>0</v>
      </c>
      <c r="BL310" s="20" t="s">
        <v>233</v>
      </c>
      <c r="BM310" s="20" t="s">
        <v>416</v>
      </c>
    </row>
    <row r="311" s="10" customFormat="1" ht="20.4" customHeight="1">
      <c r="B311" s="213"/>
      <c r="C311" s="214"/>
      <c r="D311" s="214"/>
      <c r="E311" s="215" t="s">
        <v>21</v>
      </c>
      <c r="F311" s="216" t="s">
        <v>172</v>
      </c>
      <c r="G311" s="214"/>
      <c r="H311" s="214"/>
      <c r="I311" s="214"/>
      <c r="J311" s="214"/>
      <c r="K311" s="217">
        <v>3</v>
      </c>
      <c r="L311" s="214"/>
      <c r="M311" s="214"/>
      <c r="N311" s="214"/>
      <c r="O311" s="214"/>
      <c r="P311" s="214"/>
      <c r="Q311" s="214"/>
      <c r="R311" s="218"/>
      <c r="T311" s="219"/>
      <c r="U311" s="214"/>
      <c r="V311" s="214"/>
      <c r="W311" s="214"/>
      <c r="X311" s="214"/>
      <c r="Y311" s="214"/>
      <c r="Z311" s="214"/>
      <c r="AA311" s="220"/>
      <c r="AT311" s="221" t="s">
        <v>165</v>
      </c>
      <c r="AU311" s="221" t="s">
        <v>106</v>
      </c>
      <c r="AV311" s="10" t="s">
        <v>106</v>
      </c>
      <c r="AW311" s="10" t="s">
        <v>166</v>
      </c>
      <c r="AX311" s="10" t="s">
        <v>82</v>
      </c>
      <c r="AY311" s="221" t="s">
        <v>157</v>
      </c>
    </row>
    <row r="312" s="11" customFormat="1" ht="20.4" customHeight="1">
      <c r="B312" s="222"/>
      <c r="C312" s="223"/>
      <c r="D312" s="223"/>
      <c r="E312" s="224" t="s">
        <v>21</v>
      </c>
      <c r="F312" s="225" t="s">
        <v>167</v>
      </c>
      <c r="G312" s="223"/>
      <c r="H312" s="223"/>
      <c r="I312" s="223"/>
      <c r="J312" s="223"/>
      <c r="K312" s="226">
        <v>3</v>
      </c>
      <c r="L312" s="223"/>
      <c r="M312" s="223"/>
      <c r="N312" s="223"/>
      <c r="O312" s="223"/>
      <c r="P312" s="223"/>
      <c r="Q312" s="223"/>
      <c r="R312" s="227"/>
      <c r="T312" s="228"/>
      <c r="U312" s="223"/>
      <c r="V312" s="223"/>
      <c r="W312" s="223"/>
      <c r="X312" s="223"/>
      <c r="Y312" s="223"/>
      <c r="Z312" s="223"/>
      <c r="AA312" s="229"/>
      <c r="AT312" s="230" t="s">
        <v>165</v>
      </c>
      <c r="AU312" s="230" t="s">
        <v>106</v>
      </c>
      <c r="AV312" s="11" t="s">
        <v>162</v>
      </c>
      <c r="AW312" s="11" t="s">
        <v>166</v>
      </c>
      <c r="AX312" s="11" t="s">
        <v>23</v>
      </c>
      <c r="AY312" s="230" t="s">
        <v>157</v>
      </c>
    </row>
    <row r="313" s="1" customFormat="1" ht="40.2" customHeight="1">
      <c r="B313" s="42"/>
      <c r="C313" s="231" t="s">
        <v>417</v>
      </c>
      <c r="D313" s="231" t="s">
        <v>224</v>
      </c>
      <c r="E313" s="232" t="s">
        <v>418</v>
      </c>
      <c r="F313" s="233" t="s">
        <v>419</v>
      </c>
      <c r="G313" s="234"/>
      <c r="H313" s="234"/>
      <c r="I313" s="234"/>
      <c r="J313" s="235" t="s">
        <v>161</v>
      </c>
      <c r="K313" s="236">
        <v>3</v>
      </c>
      <c r="L313" s="237">
        <v>0</v>
      </c>
      <c r="M313" s="234"/>
      <c r="N313" s="236">
        <f>ROUND(L313*K313,3)</f>
        <v>0</v>
      </c>
      <c r="O313" s="167"/>
      <c r="P313" s="167"/>
      <c r="Q313" s="167"/>
      <c r="R313" s="44"/>
      <c r="T313" s="209" t="s">
        <v>21</v>
      </c>
      <c r="U313" s="52" t="s">
        <v>47</v>
      </c>
      <c r="V313" s="43"/>
      <c r="W313" s="210">
        <f>V313*K313</f>
        <v>0</v>
      </c>
      <c r="X313" s="210">
        <v>0.019</v>
      </c>
      <c r="Y313" s="210">
        <f>X313*K313</f>
        <v>0</v>
      </c>
      <c r="Z313" s="210">
        <v>0</v>
      </c>
      <c r="AA313" s="211">
        <f>Z313*K313</f>
        <v>0</v>
      </c>
      <c r="AR313" s="20" t="s">
        <v>307</v>
      </c>
      <c r="AT313" s="20" t="s">
        <v>224</v>
      </c>
      <c r="AU313" s="20" t="s">
        <v>106</v>
      </c>
      <c r="AY313" s="20" t="s">
        <v>157</v>
      </c>
      <c r="BE313" s="129">
        <f>IF(U313="základní",N313,0)</f>
        <v>0</v>
      </c>
      <c r="BF313" s="129">
        <f>IF(U313="snížená",N313,0)</f>
        <v>0</v>
      </c>
      <c r="BG313" s="129">
        <f>IF(U313="zákl. přenesená",N313,0)</f>
        <v>0</v>
      </c>
      <c r="BH313" s="129">
        <f>IF(U313="sníž. přenesená",N313,0)</f>
        <v>0</v>
      </c>
      <c r="BI313" s="129">
        <f>IF(U313="nulová",N313,0)</f>
        <v>0</v>
      </c>
      <c r="BJ313" s="20" t="s">
        <v>23</v>
      </c>
      <c r="BK313" s="212">
        <f>ROUND(L313*K313,3)</f>
        <v>0</v>
      </c>
      <c r="BL313" s="20" t="s">
        <v>233</v>
      </c>
      <c r="BM313" s="20" t="s">
        <v>420</v>
      </c>
    </row>
    <row r="314" s="1" customFormat="1" ht="40.2" customHeight="1">
      <c r="B314" s="42"/>
      <c r="C314" s="203" t="s">
        <v>421</v>
      </c>
      <c r="D314" s="203" t="s">
        <v>158</v>
      </c>
      <c r="E314" s="204" t="s">
        <v>422</v>
      </c>
      <c r="F314" s="205" t="s">
        <v>423</v>
      </c>
      <c r="G314" s="167"/>
      <c r="H314" s="167"/>
      <c r="I314" s="167"/>
      <c r="J314" s="206" t="s">
        <v>180</v>
      </c>
      <c r="K314" s="207">
        <v>232.66800000000001</v>
      </c>
      <c r="L314" s="208">
        <v>0</v>
      </c>
      <c r="M314" s="167"/>
      <c r="N314" s="207">
        <f>ROUND(L314*K314,3)</f>
        <v>0</v>
      </c>
      <c r="O314" s="167"/>
      <c r="P314" s="167"/>
      <c r="Q314" s="167"/>
      <c r="R314" s="44"/>
      <c r="T314" s="209" t="s">
        <v>21</v>
      </c>
      <c r="U314" s="52" t="s">
        <v>47</v>
      </c>
      <c r="V314" s="43"/>
      <c r="W314" s="210">
        <f>V314*K314</f>
        <v>0</v>
      </c>
      <c r="X314" s="210">
        <v>0</v>
      </c>
      <c r="Y314" s="210">
        <f>X314*K314</f>
        <v>0</v>
      </c>
      <c r="Z314" s="210">
        <v>0</v>
      </c>
      <c r="AA314" s="211">
        <f>Z314*K314</f>
        <v>0</v>
      </c>
      <c r="AR314" s="20" t="s">
        <v>233</v>
      </c>
      <c r="AT314" s="20" t="s">
        <v>158</v>
      </c>
      <c r="AU314" s="20" t="s">
        <v>106</v>
      </c>
      <c r="AY314" s="20" t="s">
        <v>157</v>
      </c>
      <c r="BE314" s="129">
        <f>IF(U314="základní",N314,0)</f>
        <v>0</v>
      </c>
      <c r="BF314" s="129">
        <f>IF(U314="snížená",N314,0)</f>
        <v>0</v>
      </c>
      <c r="BG314" s="129">
        <f>IF(U314="zákl. přenesená",N314,0)</f>
        <v>0</v>
      </c>
      <c r="BH314" s="129">
        <f>IF(U314="sníž. přenesená",N314,0)</f>
        <v>0</v>
      </c>
      <c r="BI314" s="129">
        <f>IF(U314="nulová",N314,0)</f>
        <v>0</v>
      </c>
      <c r="BJ314" s="20" t="s">
        <v>23</v>
      </c>
      <c r="BK314" s="212">
        <f>ROUND(L314*K314,3)</f>
        <v>0</v>
      </c>
      <c r="BL314" s="20" t="s">
        <v>233</v>
      </c>
      <c r="BM314" s="20" t="s">
        <v>424</v>
      </c>
    </row>
    <row r="315" s="10" customFormat="1" ht="28.8" customHeight="1">
      <c r="B315" s="213"/>
      <c r="C315" s="214"/>
      <c r="D315" s="214"/>
      <c r="E315" s="215" t="s">
        <v>21</v>
      </c>
      <c r="F315" s="216" t="s">
        <v>425</v>
      </c>
      <c r="G315" s="214"/>
      <c r="H315" s="214"/>
      <c r="I315" s="214"/>
      <c r="J315" s="214"/>
      <c r="K315" s="217">
        <v>198.71960000000001</v>
      </c>
      <c r="L315" s="214"/>
      <c r="M315" s="214"/>
      <c r="N315" s="214"/>
      <c r="O315" s="214"/>
      <c r="P315" s="214"/>
      <c r="Q315" s="214"/>
      <c r="R315" s="218"/>
      <c r="T315" s="219"/>
      <c r="U315" s="214"/>
      <c r="V315" s="214"/>
      <c r="W315" s="214"/>
      <c r="X315" s="214"/>
      <c r="Y315" s="214"/>
      <c r="Z315" s="214"/>
      <c r="AA315" s="220"/>
      <c r="AT315" s="221" t="s">
        <v>165</v>
      </c>
      <c r="AU315" s="221" t="s">
        <v>106</v>
      </c>
      <c r="AV315" s="10" t="s">
        <v>106</v>
      </c>
      <c r="AW315" s="10" t="s">
        <v>166</v>
      </c>
      <c r="AX315" s="10" t="s">
        <v>82</v>
      </c>
      <c r="AY315" s="221" t="s">
        <v>157</v>
      </c>
    </row>
    <row r="316" s="10" customFormat="1" ht="20.4" customHeight="1">
      <c r="B316" s="213"/>
      <c r="C316" s="214"/>
      <c r="D316" s="214"/>
      <c r="E316" s="215" t="s">
        <v>21</v>
      </c>
      <c r="F316" s="239" t="s">
        <v>426</v>
      </c>
      <c r="G316" s="214"/>
      <c r="H316" s="214"/>
      <c r="I316" s="214"/>
      <c r="J316" s="214"/>
      <c r="K316" s="217">
        <v>33.948</v>
      </c>
      <c r="L316" s="214"/>
      <c r="M316" s="214"/>
      <c r="N316" s="214"/>
      <c r="O316" s="214"/>
      <c r="P316" s="214"/>
      <c r="Q316" s="214"/>
      <c r="R316" s="218"/>
      <c r="T316" s="219"/>
      <c r="U316" s="214"/>
      <c r="V316" s="214"/>
      <c r="W316" s="214"/>
      <c r="X316" s="214"/>
      <c r="Y316" s="214"/>
      <c r="Z316" s="214"/>
      <c r="AA316" s="220"/>
      <c r="AT316" s="221" t="s">
        <v>165</v>
      </c>
      <c r="AU316" s="221" t="s">
        <v>106</v>
      </c>
      <c r="AV316" s="10" t="s">
        <v>106</v>
      </c>
      <c r="AW316" s="10" t="s">
        <v>166</v>
      </c>
      <c r="AX316" s="10" t="s">
        <v>82</v>
      </c>
      <c r="AY316" s="221" t="s">
        <v>157</v>
      </c>
    </row>
    <row r="317" s="11" customFormat="1" ht="20.4" customHeight="1">
      <c r="B317" s="222"/>
      <c r="C317" s="223"/>
      <c r="D317" s="223"/>
      <c r="E317" s="224" t="s">
        <v>21</v>
      </c>
      <c r="F317" s="225" t="s">
        <v>167</v>
      </c>
      <c r="G317" s="223"/>
      <c r="H317" s="223"/>
      <c r="I317" s="223"/>
      <c r="J317" s="223"/>
      <c r="K317" s="226">
        <v>232.66759999999999</v>
      </c>
      <c r="L317" s="223"/>
      <c r="M317" s="223"/>
      <c r="N317" s="223"/>
      <c r="O317" s="223"/>
      <c r="P317" s="223"/>
      <c r="Q317" s="223"/>
      <c r="R317" s="227"/>
      <c r="T317" s="228"/>
      <c r="U317" s="223"/>
      <c r="V317" s="223"/>
      <c r="W317" s="223"/>
      <c r="X317" s="223"/>
      <c r="Y317" s="223"/>
      <c r="Z317" s="223"/>
      <c r="AA317" s="229"/>
      <c r="AT317" s="230" t="s">
        <v>165</v>
      </c>
      <c r="AU317" s="230" t="s">
        <v>106</v>
      </c>
      <c r="AV317" s="11" t="s">
        <v>162</v>
      </c>
      <c r="AW317" s="11" t="s">
        <v>166</v>
      </c>
      <c r="AX317" s="11" t="s">
        <v>23</v>
      </c>
      <c r="AY317" s="230" t="s">
        <v>157</v>
      </c>
    </row>
    <row r="318" s="1" customFormat="1" ht="20.4" customHeight="1">
      <c r="B318" s="42"/>
      <c r="C318" s="231" t="s">
        <v>427</v>
      </c>
      <c r="D318" s="231" t="s">
        <v>224</v>
      </c>
      <c r="E318" s="232" t="s">
        <v>428</v>
      </c>
      <c r="F318" s="233" t="s">
        <v>429</v>
      </c>
      <c r="G318" s="234"/>
      <c r="H318" s="234"/>
      <c r="I318" s="234"/>
      <c r="J318" s="235" t="s">
        <v>198</v>
      </c>
      <c r="K318" s="236">
        <v>0.070000000000000007</v>
      </c>
      <c r="L318" s="237">
        <v>0</v>
      </c>
      <c r="M318" s="234"/>
      <c r="N318" s="236">
        <f>ROUND(L318*K318,3)</f>
        <v>0</v>
      </c>
      <c r="O318" s="167"/>
      <c r="P318" s="167"/>
      <c r="Q318" s="167"/>
      <c r="R318" s="44"/>
      <c r="T318" s="209" t="s">
        <v>21</v>
      </c>
      <c r="U318" s="52" t="s">
        <v>47</v>
      </c>
      <c r="V318" s="43"/>
      <c r="W318" s="210">
        <f>V318*K318</f>
        <v>0</v>
      </c>
      <c r="X318" s="210">
        <v>1</v>
      </c>
      <c r="Y318" s="210">
        <f>X318*K318</f>
        <v>0</v>
      </c>
      <c r="Z318" s="210">
        <v>0</v>
      </c>
      <c r="AA318" s="211">
        <f>Z318*K318</f>
        <v>0</v>
      </c>
      <c r="AR318" s="20" t="s">
        <v>307</v>
      </c>
      <c r="AT318" s="20" t="s">
        <v>224</v>
      </c>
      <c r="AU318" s="20" t="s">
        <v>106</v>
      </c>
      <c r="AY318" s="20" t="s">
        <v>157</v>
      </c>
      <c r="BE318" s="129">
        <f>IF(U318="základní",N318,0)</f>
        <v>0</v>
      </c>
      <c r="BF318" s="129">
        <f>IF(U318="snížená",N318,0)</f>
        <v>0</v>
      </c>
      <c r="BG318" s="129">
        <f>IF(U318="zákl. přenesená",N318,0)</f>
        <v>0</v>
      </c>
      <c r="BH318" s="129">
        <f>IF(U318="sníž. přenesená",N318,0)</f>
        <v>0</v>
      </c>
      <c r="BI318" s="129">
        <f>IF(U318="nulová",N318,0)</f>
        <v>0</v>
      </c>
      <c r="BJ318" s="20" t="s">
        <v>23</v>
      </c>
      <c r="BK318" s="212">
        <f>ROUND(L318*K318,3)</f>
        <v>0</v>
      </c>
      <c r="BL318" s="20" t="s">
        <v>233</v>
      </c>
      <c r="BM318" s="20" t="s">
        <v>430</v>
      </c>
    </row>
    <row r="319" s="1" customFormat="1" ht="28.8" customHeight="1">
      <c r="B319" s="42"/>
      <c r="C319" s="43"/>
      <c r="D319" s="43"/>
      <c r="E319" s="43"/>
      <c r="F319" s="238" t="s">
        <v>431</v>
      </c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4"/>
      <c r="T319" s="93"/>
      <c r="U319" s="43"/>
      <c r="V319" s="43"/>
      <c r="W319" s="43"/>
      <c r="X319" s="43"/>
      <c r="Y319" s="43"/>
      <c r="Z319" s="43"/>
      <c r="AA319" s="94"/>
      <c r="AT319" s="20" t="s">
        <v>229</v>
      </c>
      <c r="AU319" s="20" t="s">
        <v>106</v>
      </c>
    </row>
    <row r="320" s="1" customFormat="1" ht="28.8" customHeight="1">
      <c r="B320" s="42"/>
      <c r="C320" s="203" t="s">
        <v>432</v>
      </c>
      <c r="D320" s="203" t="s">
        <v>158</v>
      </c>
      <c r="E320" s="204" t="s">
        <v>433</v>
      </c>
      <c r="F320" s="205" t="s">
        <v>434</v>
      </c>
      <c r="G320" s="167"/>
      <c r="H320" s="167"/>
      <c r="I320" s="167"/>
      <c r="J320" s="206" t="s">
        <v>161</v>
      </c>
      <c r="K320" s="207">
        <v>2</v>
      </c>
      <c r="L320" s="208">
        <v>0</v>
      </c>
      <c r="M320" s="167"/>
      <c r="N320" s="207">
        <f>ROUND(L320*K320,3)</f>
        <v>0</v>
      </c>
      <c r="O320" s="167"/>
      <c r="P320" s="167"/>
      <c r="Q320" s="167"/>
      <c r="R320" s="44"/>
      <c r="T320" s="209" t="s">
        <v>21</v>
      </c>
      <c r="U320" s="52" t="s">
        <v>47</v>
      </c>
      <c r="V320" s="43"/>
      <c r="W320" s="210">
        <f>V320*K320</f>
        <v>0</v>
      </c>
      <c r="X320" s="210">
        <v>0</v>
      </c>
      <c r="Y320" s="210">
        <f>X320*K320</f>
        <v>0</v>
      </c>
      <c r="Z320" s="210">
        <v>0</v>
      </c>
      <c r="AA320" s="211">
        <f>Z320*K320</f>
        <v>0</v>
      </c>
      <c r="AR320" s="20" t="s">
        <v>233</v>
      </c>
      <c r="AT320" s="20" t="s">
        <v>158</v>
      </c>
      <c r="AU320" s="20" t="s">
        <v>106</v>
      </c>
      <c r="AY320" s="20" t="s">
        <v>157</v>
      </c>
      <c r="BE320" s="129">
        <f>IF(U320="základní",N320,0)</f>
        <v>0</v>
      </c>
      <c r="BF320" s="129">
        <f>IF(U320="snížená",N320,0)</f>
        <v>0</v>
      </c>
      <c r="BG320" s="129">
        <f>IF(U320="zákl. přenesená",N320,0)</f>
        <v>0</v>
      </c>
      <c r="BH320" s="129">
        <f>IF(U320="sníž. přenesená",N320,0)</f>
        <v>0</v>
      </c>
      <c r="BI320" s="129">
        <f>IF(U320="nulová",N320,0)</f>
        <v>0</v>
      </c>
      <c r="BJ320" s="20" t="s">
        <v>23</v>
      </c>
      <c r="BK320" s="212">
        <f>ROUND(L320*K320,3)</f>
        <v>0</v>
      </c>
      <c r="BL320" s="20" t="s">
        <v>233</v>
      </c>
      <c r="BM320" s="20" t="s">
        <v>435</v>
      </c>
    </row>
    <row r="321" s="10" customFormat="1" ht="20.4" customHeight="1">
      <c r="B321" s="213"/>
      <c r="C321" s="214"/>
      <c r="D321" s="214"/>
      <c r="E321" s="215" t="s">
        <v>21</v>
      </c>
      <c r="F321" s="216" t="s">
        <v>407</v>
      </c>
      <c r="G321" s="214"/>
      <c r="H321" s="214"/>
      <c r="I321" s="214"/>
      <c r="J321" s="214"/>
      <c r="K321" s="217">
        <v>2</v>
      </c>
      <c r="L321" s="214"/>
      <c r="M321" s="214"/>
      <c r="N321" s="214"/>
      <c r="O321" s="214"/>
      <c r="P321" s="214"/>
      <c r="Q321" s="214"/>
      <c r="R321" s="218"/>
      <c r="T321" s="219"/>
      <c r="U321" s="214"/>
      <c r="V321" s="214"/>
      <c r="W321" s="214"/>
      <c r="X321" s="214"/>
      <c r="Y321" s="214"/>
      <c r="Z321" s="214"/>
      <c r="AA321" s="220"/>
      <c r="AT321" s="221" t="s">
        <v>165</v>
      </c>
      <c r="AU321" s="221" t="s">
        <v>106</v>
      </c>
      <c r="AV321" s="10" t="s">
        <v>106</v>
      </c>
      <c r="AW321" s="10" t="s">
        <v>166</v>
      </c>
      <c r="AX321" s="10" t="s">
        <v>82</v>
      </c>
      <c r="AY321" s="221" t="s">
        <v>157</v>
      </c>
    </row>
    <row r="322" s="11" customFormat="1" ht="20.4" customHeight="1">
      <c r="B322" s="222"/>
      <c r="C322" s="223"/>
      <c r="D322" s="223"/>
      <c r="E322" s="224" t="s">
        <v>21</v>
      </c>
      <c r="F322" s="225" t="s">
        <v>167</v>
      </c>
      <c r="G322" s="223"/>
      <c r="H322" s="223"/>
      <c r="I322" s="223"/>
      <c r="J322" s="223"/>
      <c r="K322" s="226">
        <v>2</v>
      </c>
      <c r="L322" s="223"/>
      <c r="M322" s="223"/>
      <c r="N322" s="223"/>
      <c r="O322" s="223"/>
      <c r="P322" s="223"/>
      <c r="Q322" s="223"/>
      <c r="R322" s="227"/>
      <c r="T322" s="228"/>
      <c r="U322" s="223"/>
      <c r="V322" s="223"/>
      <c r="W322" s="223"/>
      <c r="X322" s="223"/>
      <c r="Y322" s="223"/>
      <c r="Z322" s="223"/>
      <c r="AA322" s="229"/>
      <c r="AT322" s="230" t="s">
        <v>165</v>
      </c>
      <c r="AU322" s="230" t="s">
        <v>106</v>
      </c>
      <c r="AV322" s="11" t="s">
        <v>162</v>
      </c>
      <c r="AW322" s="11" t="s">
        <v>166</v>
      </c>
      <c r="AX322" s="11" t="s">
        <v>23</v>
      </c>
      <c r="AY322" s="230" t="s">
        <v>157</v>
      </c>
    </row>
    <row r="323" s="1" customFormat="1" ht="28.8" customHeight="1">
      <c r="B323" s="42"/>
      <c r="C323" s="203" t="s">
        <v>436</v>
      </c>
      <c r="D323" s="203" t="s">
        <v>158</v>
      </c>
      <c r="E323" s="204" t="s">
        <v>437</v>
      </c>
      <c r="F323" s="205" t="s">
        <v>438</v>
      </c>
      <c r="G323" s="167"/>
      <c r="H323" s="167"/>
      <c r="I323" s="167"/>
      <c r="J323" s="206" t="s">
        <v>180</v>
      </c>
      <c r="K323" s="207">
        <v>232.66800000000001</v>
      </c>
      <c r="L323" s="208">
        <v>0</v>
      </c>
      <c r="M323" s="167"/>
      <c r="N323" s="207">
        <f>ROUND(L323*K323,3)</f>
        <v>0</v>
      </c>
      <c r="O323" s="167"/>
      <c r="P323" s="167"/>
      <c r="Q323" s="167"/>
      <c r="R323" s="44"/>
      <c r="T323" s="209" t="s">
        <v>21</v>
      </c>
      <c r="U323" s="52" t="s">
        <v>47</v>
      </c>
      <c r="V323" s="43"/>
      <c r="W323" s="210">
        <f>V323*K323</f>
        <v>0</v>
      </c>
      <c r="X323" s="210">
        <v>0.00088000000000000003</v>
      </c>
      <c r="Y323" s="210">
        <f>X323*K323</f>
        <v>0</v>
      </c>
      <c r="Z323" s="210">
        <v>0</v>
      </c>
      <c r="AA323" s="211">
        <f>Z323*K323</f>
        <v>0</v>
      </c>
      <c r="AR323" s="20" t="s">
        <v>233</v>
      </c>
      <c r="AT323" s="20" t="s">
        <v>158</v>
      </c>
      <c r="AU323" s="20" t="s">
        <v>106</v>
      </c>
      <c r="AY323" s="20" t="s">
        <v>157</v>
      </c>
      <c r="BE323" s="129">
        <f>IF(U323="základní",N323,0)</f>
        <v>0</v>
      </c>
      <c r="BF323" s="129">
        <f>IF(U323="snížená",N323,0)</f>
        <v>0</v>
      </c>
      <c r="BG323" s="129">
        <f>IF(U323="zákl. přenesená",N323,0)</f>
        <v>0</v>
      </c>
      <c r="BH323" s="129">
        <f>IF(U323="sníž. přenesená",N323,0)</f>
        <v>0</v>
      </c>
      <c r="BI323" s="129">
        <f>IF(U323="nulová",N323,0)</f>
        <v>0</v>
      </c>
      <c r="BJ323" s="20" t="s">
        <v>23</v>
      </c>
      <c r="BK323" s="212">
        <f>ROUND(L323*K323,3)</f>
        <v>0</v>
      </c>
      <c r="BL323" s="20" t="s">
        <v>233</v>
      </c>
      <c r="BM323" s="20" t="s">
        <v>439</v>
      </c>
    </row>
    <row r="324" s="10" customFormat="1" ht="28.8" customHeight="1">
      <c r="B324" s="213"/>
      <c r="C324" s="214"/>
      <c r="D324" s="214"/>
      <c r="E324" s="215" t="s">
        <v>21</v>
      </c>
      <c r="F324" s="216" t="s">
        <v>425</v>
      </c>
      <c r="G324" s="214"/>
      <c r="H324" s="214"/>
      <c r="I324" s="214"/>
      <c r="J324" s="214"/>
      <c r="K324" s="217">
        <v>198.71960000000001</v>
      </c>
      <c r="L324" s="214"/>
      <c r="M324" s="214"/>
      <c r="N324" s="214"/>
      <c r="O324" s="214"/>
      <c r="P324" s="214"/>
      <c r="Q324" s="214"/>
      <c r="R324" s="218"/>
      <c r="T324" s="219"/>
      <c r="U324" s="214"/>
      <c r="V324" s="214"/>
      <c r="W324" s="214"/>
      <c r="X324" s="214"/>
      <c r="Y324" s="214"/>
      <c r="Z324" s="214"/>
      <c r="AA324" s="220"/>
      <c r="AT324" s="221" t="s">
        <v>165</v>
      </c>
      <c r="AU324" s="221" t="s">
        <v>106</v>
      </c>
      <c r="AV324" s="10" t="s">
        <v>106</v>
      </c>
      <c r="AW324" s="10" t="s">
        <v>166</v>
      </c>
      <c r="AX324" s="10" t="s">
        <v>82</v>
      </c>
      <c r="AY324" s="221" t="s">
        <v>157</v>
      </c>
    </row>
    <row r="325" s="10" customFormat="1" ht="20.4" customHeight="1">
      <c r="B325" s="213"/>
      <c r="C325" s="214"/>
      <c r="D325" s="214"/>
      <c r="E325" s="215" t="s">
        <v>21</v>
      </c>
      <c r="F325" s="239" t="s">
        <v>426</v>
      </c>
      <c r="G325" s="214"/>
      <c r="H325" s="214"/>
      <c r="I325" s="214"/>
      <c r="J325" s="214"/>
      <c r="K325" s="217">
        <v>33.948</v>
      </c>
      <c r="L325" s="214"/>
      <c r="M325" s="214"/>
      <c r="N325" s="214"/>
      <c r="O325" s="214"/>
      <c r="P325" s="214"/>
      <c r="Q325" s="214"/>
      <c r="R325" s="218"/>
      <c r="T325" s="219"/>
      <c r="U325" s="214"/>
      <c r="V325" s="214"/>
      <c r="W325" s="214"/>
      <c r="X325" s="214"/>
      <c r="Y325" s="214"/>
      <c r="Z325" s="214"/>
      <c r="AA325" s="220"/>
      <c r="AT325" s="221" t="s">
        <v>165</v>
      </c>
      <c r="AU325" s="221" t="s">
        <v>106</v>
      </c>
      <c r="AV325" s="10" t="s">
        <v>106</v>
      </c>
      <c r="AW325" s="10" t="s">
        <v>166</v>
      </c>
      <c r="AX325" s="10" t="s">
        <v>82</v>
      </c>
      <c r="AY325" s="221" t="s">
        <v>157</v>
      </c>
    </row>
    <row r="326" s="11" customFormat="1" ht="20.4" customHeight="1">
      <c r="B326" s="222"/>
      <c r="C326" s="223"/>
      <c r="D326" s="223"/>
      <c r="E326" s="224" t="s">
        <v>21</v>
      </c>
      <c r="F326" s="225" t="s">
        <v>167</v>
      </c>
      <c r="G326" s="223"/>
      <c r="H326" s="223"/>
      <c r="I326" s="223"/>
      <c r="J326" s="223"/>
      <c r="K326" s="226">
        <v>232.66759999999999</v>
      </c>
      <c r="L326" s="223"/>
      <c r="M326" s="223"/>
      <c r="N326" s="223"/>
      <c r="O326" s="223"/>
      <c r="P326" s="223"/>
      <c r="Q326" s="223"/>
      <c r="R326" s="227"/>
      <c r="T326" s="228"/>
      <c r="U326" s="223"/>
      <c r="V326" s="223"/>
      <c r="W326" s="223"/>
      <c r="X326" s="223"/>
      <c r="Y326" s="223"/>
      <c r="Z326" s="223"/>
      <c r="AA326" s="229"/>
      <c r="AT326" s="230" t="s">
        <v>165</v>
      </c>
      <c r="AU326" s="230" t="s">
        <v>106</v>
      </c>
      <c r="AV326" s="11" t="s">
        <v>162</v>
      </c>
      <c r="AW326" s="11" t="s">
        <v>166</v>
      </c>
      <c r="AX326" s="11" t="s">
        <v>23</v>
      </c>
      <c r="AY326" s="230" t="s">
        <v>157</v>
      </c>
    </row>
    <row r="327" s="1" customFormat="1" ht="28.8" customHeight="1">
      <c r="B327" s="42"/>
      <c r="C327" s="231" t="s">
        <v>440</v>
      </c>
      <c r="D327" s="231" t="s">
        <v>224</v>
      </c>
      <c r="E327" s="232" t="s">
        <v>441</v>
      </c>
      <c r="F327" s="233" t="s">
        <v>442</v>
      </c>
      <c r="G327" s="234"/>
      <c r="H327" s="234"/>
      <c r="I327" s="234"/>
      <c r="J327" s="235" t="s">
        <v>180</v>
      </c>
      <c r="K327" s="236">
        <v>267.56799999999998</v>
      </c>
      <c r="L327" s="237">
        <v>0</v>
      </c>
      <c r="M327" s="234"/>
      <c r="N327" s="236">
        <f>ROUND(L327*K327,3)</f>
        <v>0</v>
      </c>
      <c r="O327" s="167"/>
      <c r="P327" s="167"/>
      <c r="Q327" s="167"/>
      <c r="R327" s="44"/>
      <c r="T327" s="209" t="s">
        <v>21</v>
      </c>
      <c r="U327" s="52" t="s">
        <v>47</v>
      </c>
      <c r="V327" s="43"/>
      <c r="W327" s="210">
        <f>V327*K327</f>
        <v>0</v>
      </c>
      <c r="X327" s="210">
        <v>0.0038800000000000002</v>
      </c>
      <c r="Y327" s="210">
        <f>X327*K327</f>
        <v>0</v>
      </c>
      <c r="Z327" s="210">
        <v>0</v>
      </c>
      <c r="AA327" s="211">
        <f>Z327*K327</f>
        <v>0</v>
      </c>
      <c r="AR327" s="20" t="s">
        <v>307</v>
      </c>
      <c r="AT327" s="20" t="s">
        <v>224</v>
      </c>
      <c r="AU327" s="20" t="s">
        <v>106</v>
      </c>
      <c r="AY327" s="20" t="s">
        <v>157</v>
      </c>
      <c r="BE327" s="129">
        <f>IF(U327="základní",N327,0)</f>
        <v>0</v>
      </c>
      <c r="BF327" s="129">
        <f>IF(U327="snížená",N327,0)</f>
        <v>0</v>
      </c>
      <c r="BG327" s="129">
        <f>IF(U327="zákl. přenesená",N327,0)</f>
        <v>0</v>
      </c>
      <c r="BH327" s="129">
        <f>IF(U327="sníž. přenesená",N327,0)</f>
        <v>0</v>
      </c>
      <c r="BI327" s="129">
        <f>IF(U327="nulová",N327,0)</f>
        <v>0</v>
      </c>
      <c r="BJ327" s="20" t="s">
        <v>23</v>
      </c>
      <c r="BK327" s="212">
        <f>ROUND(L327*K327,3)</f>
        <v>0</v>
      </c>
      <c r="BL327" s="20" t="s">
        <v>233</v>
      </c>
      <c r="BM327" s="20" t="s">
        <v>443</v>
      </c>
    </row>
    <row r="328" s="1" customFormat="1" ht="40.2" customHeight="1">
      <c r="B328" s="42"/>
      <c r="C328" s="203" t="s">
        <v>444</v>
      </c>
      <c r="D328" s="203" t="s">
        <v>158</v>
      </c>
      <c r="E328" s="204" t="s">
        <v>445</v>
      </c>
      <c r="F328" s="205" t="s">
        <v>446</v>
      </c>
      <c r="G328" s="167"/>
      <c r="H328" s="167"/>
      <c r="I328" s="167"/>
      <c r="J328" s="206" t="s">
        <v>161</v>
      </c>
      <c r="K328" s="207">
        <v>1987.2000000000001</v>
      </c>
      <c r="L328" s="208">
        <v>0</v>
      </c>
      <c r="M328" s="167"/>
      <c r="N328" s="207">
        <f>ROUND(L328*K328,3)</f>
        <v>0</v>
      </c>
      <c r="O328" s="167"/>
      <c r="P328" s="167"/>
      <c r="Q328" s="167"/>
      <c r="R328" s="44"/>
      <c r="T328" s="209" t="s">
        <v>21</v>
      </c>
      <c r="U328" s="52" t="s">
        <v>47</v>
      </c>
      <c r="V328" s="43"/>
      <c r="W328" s="210">
        <f>V328*K328</f>
        <v>0</v>
      </c>
      <c r="X328" s="210">
        <v>0</v>
      </c>
      <c r="Y328" s="210">
        <f>X328*K328</f>
        <v>0</v>
      </c>
      <c r="Z328" s="210">
        <v>0</v>
      </c>
      <c r="AA328" s="211">
        <f>Z328*K328</f>
        <v>0</v>
      </c>
      <c r="AR328" s="20" t="s">
        <v>233</v>
      </c>
      <c r="AT328" s="20" t="s">
        <v>158</v>
      </c>
      <c r="AU328" s="20" t="s">
        <v>106</v>
      </c>
      <c r="AY328" s="20" t="s">
        <v>157</v>
      </c>
      <c r="BE328" s="129">
        <f>IF(U328="základní",N328,0)</f>
        <v>0</v>
      </c>
      <c r="BF328" s="129">
        <f>IF(U328="snížená",N328,0)</f>
        <v>0</v>
      </c>
      <c r="BG328" s="129">
        <f>IF(U328="zákl. přenesená",N328,0)</f>
        <v>0</v>
      </c>
      <c r="BH328" s="129">
        <f>IF(U328="sníž. přenesená",N328,0)</f>
        <v>0</v>
      </c>
      <c r="BI328" s="129">
        <f>IF(U328="nulová",N328,0)</f>
        <v>0</v>
      </c>
      <c r="BJ328" s="20" t="s">
        <v>23</v>
      </c>
      <c r="BK328" s="212">
        <f>ROUND(L328*K328,3)</f>
        <v>0</v>
      </c>
      <c r="BL328" s="20" t="s">
        <v>233</v>
      </c>
      <c r="BM328" s="20" t="s">
        <v>447</v>
      </c>
    </row>
    <row r="329" s="10" customFormat="1" ht="28.8" customHeight="1">
      <c r="B329" s="213"/>
      <c r="C329" s="214"/>
      <c r="D329" s="214"/>
      <c r="E329" s="215" t="s">
        <v>21</v>
      </c>
      <c r="F329" s="216" t="s">
        <v>425</v>
      </c>
      <c r="G329" s="214"/>
      <c r="H329" s="214"/>
      <c r="I329" s="214"/>
      <c r="J329" s="214"/>
      <c r="K329" s="217">
        <v>198.71960000000001</v>
      </c>
      <c r="L329" s="214"/>
      <c r="M329" s="214"/>
      <c r="N329" s="214"/>
      <c r="O329" s="214"/>
      <c r="P329" s="214"/>
      <c r="Q329" s="214"/>
      <c r="R329" s="218"/>
      <c r="T329" s="219"/>
      <c r="U329" s="214"/>
      <c r="V329" s="214"/>
      <c r="W329" s="214"/>
      <c r="X329" s="214"/>
      <c r="Y329" s="214"/>
      <c r="Z329" s="214"/>
      <c r="AA329" s="220"/>
      <c r="AT329" s="221" t="s">
        <v>165</v>
      </c>
      <c r="AU329" s="221" t="s">
        <v>106</v>
      </c>
      <c r="AV329" s="10" t="s">
        <v>106</v>
      </c>
      <c r="AW329" s="10" t="s">
        <v>166</v>
      </c>
      <c r="AX329" s="10" t="s">
        <v>82</v>
      </c>
      <c r="AY329" s="221" t="s">
        <v>157</v>
      </c>
    </row>
    <row r="330" s="11" customFormat="1" ht="20.4" customHeight="1">
      <c r="B330" s="222"/>
      <c r="C330" s="223"/>
      <c r="D330" s="223"/>
      <c r="E330" s="224" t="s">
        <v>21</v>
      </c>
      <c r="F330" s="225" t="s">
        <v>167</v>
      </c>
      <c r="G330" s="223"/>
      <c r="H330" s="223"/>
      <c r="I330" s="223"/>
      <c r="J330" s="223"/>
      <c r="K330" s="226">
        <v>198.71960000000001</v>
      </c>
      <c r="L330" s="223"/>
      <c r="M330" s="223"/>
      <c r="N330" s="223"/>
      <c r="O330" s="223"/>
      <c r="P330" s="223"/>
      <c r="Q330" s="223"/>
      <c r="R330" s="227"/>
      <c r="T330" s="228"/>
      <c r="U330" s="223"/>
      <c r="V330" s="223"/>
      <c r="W330" s="223"/>
      <c r="X330" s="223"/>
      <c r="Y330" s="223"/>
      <c r="Z330" s="223"/>
      <c r="AA330" s="229"/>
      <c r="AT330" s="230" t="s">
        <v>165</v>
      </c>
      <c r="AU330" s="230" t="s">
        <v>106</v>
      </c>
      <c r="AV330" s="11" t="s">
        <v>162</v>
      </c>
      <c r="AW330" s="11" t="s">
        <v>166</v>
      </c>
      <c r="AX330" s="11" t="s">
        <v>23</v>
      </c>
      <c r="AY330" s="230" t="s">
        <v>157</v>
      </c>
    </row>
    <row r="331" s="1" customFormat="1" ht="28.8" customHeight="1">
      <c r="B331" s="42"/>
      <c r="C331" s="231" t="s">
        <v>448</v>
      </c>
      <c r="D331" s="231" t="s">
        <v>224</v>
      </c>
      <c r="E331" s="232" t="s">
        <v>449</v>
      </c>
      <c r="F331" s="233" t="s">
        <v>450</v>
      </c>
      <c r="G331" s="234"/>
      <c r="H331" s="234"/>
      <c r="I331" s="234"/>
      <c r="J331" s="235" t="s">
        <v>161</v>
      </c>
      <c r="K331" s="236">
        <v>1987.2000000000001</v>
      </c>
      <c r="L331" s="237">
        <v>0</v>
      </c>
      <c r="M331" s="234"/>
      <c r="N331" s="236">
        <f>ROUND(L331*K331,3)</f>
        <v>0</v>
      </c>
      <c r="O331" s="167"/>
      <c r="P331" s="167"/>
      <c r="Q331" s="167"/>
      <c r="R331" s="44"/>
      <c r="T331" s="209" t="s">
        <v>21</v>
      </c>
      <c r="U331" s="52" t="s">
        <v>47</v>
      </c>
      <c r="V331" s="43"/>
      <c r="W331" s="210">
        <f>V331*K331</f>
        <v>0</v>
      </c>
      <c r="X331" s="210">
        <v>5.0000000000000002E-05</v>
      </c>
      <c r="Y331" s="210">
        <f>X331*K331</f>
        <v>0</v>
      </c>
      <c r="Z331" s="210">
        <v>0</v>
      </c>
      <c r="AA331" s="211">
        <f>Z331*K331</f>
        <v>0</v>
      </c>
      <c r="AR331" s="20" t="s">
        <v>307</v>
      </c>
      <c r="AT331" s="20" t="s">
        <v>224</v>
      </c>
      <c r="AU331" s="20" t="s">
        <v>106</v>
      </c>
      <c r="AY331" s="20" t="s">
        <v>157</v>
      </c>
      <c r="BE331" s="129">
        <f>IF(U331="základní",N331,0)</f>
        <v>0</v>
      </c>
      <c r="BF331" s="129">
        <f>IF(U331="snížená",N331,0)</f>
        <v>0</v>
      </c>
      <c r="BG331" s="129">
        <f>IF(U331="zákl. přenesená",N331,0)</f>
        <v>0</v>
      </c>
      <c r="BH331" s="129">
        <f>IF(U331="sníž. přenesená",N331,0)</f>
        <v>0</v>
      </c>
      <c r="BI331" s="129">
        <f>IF(U331="nulová",N331,0)</f>
        <v>0</v>
      </c>
      <c r="BJ331" s="20" t="s">
        <v>23</v>
      </c>
      <c r="BK331" s="212">
        <f>ROUND(L331*K331,3)</f>
        <v>0</v>
      </c>
      <c r="BL331" s="20" t="s">
        <v>233</v>
      </c>
      <c r="BM331" s="20" t="s">
        <v>451</v>
      </c>
    </row>
    <row r="332" s="1" customFormat="1" ht="28.8" customHeight="1">
      <c r="B332" s="42"/>
      <c r="C332" s="203" t="s">
        <v>452</v>
      </c>
      <c r="D332" s="203" t="s">
        <v>158</v>
      </c>
      <c r="E332" s="204" t="s">
        <v>453</v>
      </c>
      <c r="F332" s="205" t="s">
        <v>454</v>
      </c>
      <c r="G332" s="167"/>
      <c r="H332" s="167"/>
      <c r="I332" s="167"/>
      <c r="J332" s="206" t="s">
        <v>161</v>
      </c>
      <c r="K332" s="207">
        <v>3.6899999999999999</v>
      </c>
      <c r="L332" s="208">
        <v>0</v>
      </c>
      <c r="M332" s="167"/>
      <c r="N332" s="207">
        <f>ROUND(L332*K332,3)</f>
        <v>0</v>
      </c>
      <c r="O332" s="167"/>
      <c r="P332" s="167"/>
      <c r="Q332" s="167"/>
      <c r="R332" s="44"/>
      <c r="T332" s="209" t="s">
        <v>21</v>
      </c>
      <c r="U332" s="52" t="s">
        <v>47</v>
      </c>
      <c r="V332" s="43"/>
      <c r="W332" s="210">
        <f>V332*K332</f>
        <v>0</v>
      </c>
      <c r="X332" s="210">
        <v>0.00055999999999999995</v>
      </c>
      <c r="Y332" s="210">
        <f>X332*K332</f>
        <v>0</v>
      </c>
      <c r="Z332" s="210">
        <v>0</v>
      </c>
      <c r="AA332" s="211">
        <f>Z332*K332</f>
        <v>0</v>
      </c>
      <c r="AR332" s="20" t="s">
        <v>233</v>
      </c>
      <c r="AT332" s="20" t="s">
        <v>158</v>
      </c>
      <c r="AU332" s="20" t="s">
        <v>106</v>
      </c>
      <c r="AY332" s="20" t="s">
        <v>157</v>
      </c>
      <c r="BE332" s="129">
        <f>IF(U332="základní",N332,0)</f>
        <v>0</v>
      </c>
      <c r="BF332" s="129">
        <f>IF(U332="snížená",N332,0)</f>
        <v>0</v>
      </c>
      <c r="BG332" s="129">
        <f>IF(U332="zákl. přenesená",N332,0)</f>
        <v>0</v>
      </c>
      <c r="BH332" s="129">
        <f>IF(U332="sníž. přenesená",N332,0)</f>
        <v>0</v>
      </c>
      <c r="BI332" s="129">
        <f>IF(U332="nulová",N332,0)</f>
        <v>0</v>
      </c>
      <c r="BJ332" s="20" t="s">
        <v>23</v>
      </c>
      <c r="BK332" s="212">
        <f>ROUND(L332*K332,3)</f>
        <v>0</v>
      </c>
      <c r="BL332" s="20" t="s">
        <v>233</v>
      </c>
      <c r="BM332" s="20" t="s">
        <v>455</v>
      </c>
    </row>
    <row r="333" s="10" customFormat="1" ht="28.8" customHeight="1">
      <c r="B333" s="213"/>
      <c r="C333" s="214"/>
      <c r="D333" s="214"/>
      <c r="E333" s="215" t="s">
        <v>21</v>
      </c>
      <c r="F333" s="216" t="s">
        <v>456</v>
      </c>
      <c r="G333" s="214"/>
      <c r="H333" s="214"/>
      <c r="I333" s="214"/>
      <c r="J333" s="214"/>
      <c r="K333" s="217">
        <v>3.6899999999999999</v>
      </c>
      <c r="L333" s="214"/>
      <c r="M333" s="214"/>
      <c r="N333" s="214"/>
      <c r="O333" s="214"/>
      <c r="P333" s="214"/>
      <c r="Q333" s="214"/>
      <c r="R333" s="218"/>
      <c r="T333" s="219"/>
      <c r="U333" s="214"/>
      <c r="V333" s="214"/>
      <c r="W333" s="214"/>
      <c r="X333" s="214"/>
      <c r="Y333" s="214"/>
      <c r="Z333" s="214"/>
      <c r="AA333" s="220"/>
      <c r="AT333" s="221" t="s">
        <v>165</v>
      </c>
      <c r="AU333" s="221" t="s">
        <v>106</v>
      </c>
      <c r="AV333" s="10" t="s">
        <v>106</v>
      </c>
      <c r="AW333" s="10" t="s">
        <v>166</v>
      </c>
      <c r="AX333" s="10" t="s">
        <v>82</v>
      </c>
      <c r="AY333" s="221" t="s">
        <v>157</v>
      </c>
    </row>
    <row r="334" s="11" customFormat="1" ht="20.4" customHeight="1">
      <c r="B334" s="222"/>
      <c r="C334" s="223"/>
      <c r="D334" s="223"/>
      <c r="E334" s="224" t="s">
        <v>21</v>
      </c>
      <c r="F334" s="225" t="s">
        <v>167</v>
      </c>
      <c r="G334" s="223"/>
      <c r="H334" s="223"/>
      <c r="I334" s="223"/>
      <c r="J334" s="223"/>
      <c r="K334" s="226">
        <v>3.6899999999999999</v>
      </c>
      <c r="L334" s="223"/>
      <c r="M334" s="223"/>
      <c r="N334" s="223"/>
      <c r="O334" s="223"/>
      <c r="P334" s="223"/>
      <c r="Q334" s="223"/>
      <c r="R334" s="227"/>
      <c r="T334" s="228"/>
      <c r="U334" s="223"/>
      <c r="V334" s="223"/>
      <c r="W334" s="223"/>
      <c r="X334" s="223"/>
      <c r="Y334" s="223"/>
      <c r="Z334" s="223"/>
      <c r="AA334" s="229"/>
      <c r="AT334" s="230" t="s">
        <v>165</v>
      </c>
      <c r="AU334" s="230" t="s">
        <v>106</v>
      </c>
      <c r="AV334" s="11" t="s">
        <v>162</v>
      </c>
      <c r="AW334" s="11" t="s">
        <v>166</v>
      </c>
      <c r="AX334" s="11" t="s">
        <v>23</v>
      </c>
      <c r="AY334" s="230" t="s">
        <v>157</v>
      </c>
    </row>
    <row r="335" s="1" customFormat="1" ht="40.2" customHeight="1">
      <c r="B335" s="42"/>
      <c r="C335" s="203" t="s">
        <v>457</v>
      </c>
      <c r="D335" s="203" t="s">
        <v>158</v>
      </c>
      <c r="E335" s="204" t="s">
        <v>458</v>
      </c>
      <c r="F335" s="205" t="s">
        <v>459</v>
      </c>
      <c r="G335" s="167"/>
      <c r="H335" s="167"/>
      <c r="I335" s="167"/>
      <c r="J335" s="206" t="s">
        <v>161</v>
      </c>
      <c r="K335" s="207">
        <v>36.718000000000004</v>
      </c>
      <c r="L335" s="208">
        <v>0</v>
      </c>
      <c r="M335" s="167"/>
      <c r="N335" s="207">
        <f>ROUND(L335*K335,3)</f>
        <v>0</v>
      </c>
      <c r="O335" s="167"/>
      <c r="P335" s="167"/>
      <c r="Q335" s="167"/>
      <c r="R335" s="44"/>
      <c r="T335" s="209" t="s">
        <v>21</v>
      </c>
      <c r="U335" s="52" t="s">
        <v>47</v>
      </c>
      <c r="V335" s="43"/>
      <c r="W335" s="210">
        <f>V335*K335</f>
        <v>0</v>
      </c>
      <c r="X335" s="210">
        <v>0.0011100000000000001</v>
      </c>
      <c r="Y335" s="210">
        <f>X335*K335</f>
        <v>0</v>
      </c>
      <c r="Z335" s="210">
        <v>0</v>
      </c>
      <c r="AA335" s="211">
        <f>Z335*K335</f>
        <v>0</v>
      </c>
      <c r="AR335" s="20" t="s">
        <v>233</v>
      </c>
      <c r="AT335" s="20" t="s">
        <v>158</v>
      </c>
      <c r="AU335" s="20" t="s">
        <v>106</v>
      </c>
      <c r="AY335" s="20" t="s">
        <v>157</v>
      </c>
      <c r="BE335" s="129">
        <f>IF(U335="základní",N335,0)</f>
        <v>0</v>
      </c>
      <c r="BF335" s="129">
        <f>IF(U335="snížená",N335,0)</f>
        <v>0</v>
      </c>
      <c r="BG335" s="129">
        <f>IF(U335="zákl. přenesená",N335,0)</f>
        <v>0</v>
      </c>
      <c r="BH335" s="129">
        <f>IF(U335="sníž. přenesená",N335,0)</f>
        <v>0</v>
      </c>
      <c r="BI335" s="129">
        <f>IF(U335="nulová",N335,0)</f>
        <v>0</v>
      </c>
      <c r="BJ335" s="20" t="s">
        <v>23</v>
      </c>
      <c r="BK335" s="212">
        <f>ROUND(L335*K335,3)</f>
        <v>0</v>
      </c>
      <c r="BL335" s="20" t="s">
        <v>233</v>
      </c>
      <c r="BM335" s="20" t="s">
        <v>460</v>
      </c>
    </row>
    <row r="336" s="10" customFormat="1" ht="28.8" customHeight="1">
      <c r="B336" s="213"/>
      <c r="C336" s="214"/>
      <c r="D336" s="214"/>
      <c r="E336" s="215" t="s">
        <v>21</v>
      </c>
      <c r="F336" s="216" t="s">
        <v>461</v>
      </c>
      <c r="G336" s="214"/>
      <c r="H336" s="214"/>
      <c r="I336" s="214"/>
      <c r="J336" s="214"/>
      <c r="K336" s="217">
        <v>29.289999999999999</v>
      </c>
      <c r="L336" s="214"/>
      <c r="M336" s="214"/>
      <c r="N336" s="214"/>
      <c r="O336" s="214"/>
      <c r="P336" s="214"/>
      <c r="Q336" s="214"/>
      <c r="R336" s="218"/>
      <c r="T336" s="219"/>
      <c r="U336" s="214"/>
      <c r="V336" s="214"/>
      <c r="W336" s="214"/>
      <c r="X336" s="214"/>
      <c r="Y336" s="214"/>
      <c r="Z336" s="214"/>
      <c r="AA336" s="220"/>
      <c r="AT336" s="221" t="s">
        <v>165</v>
      </c>
      <c r="AU336" s="221" t="s">
        <v>106</v>
      </c>
      <c r="AV336" s="10" t="s">
        <v>106</v>
      </c>
      <c r="AW336" s="10" t="s">
        <v>166</v>
      </c>
      <c r="AX336" s="10" t="s">
        <v>82</v>
      </c>
      <c r="AY336" s="221" t="s">
        <v>157</v>
      </c>
    </row>
    <row r="337" s="10" customFormat="1" ht="28.8" customHeight="1">
      <c r="B337" s="213"/>
      <c r="C337" s="214"/>
      <c r="D337" s="214"/>
      <c r="E337" s="215" t="s">
        <v>21</v>
      </c>
      <c r="F337" s="239" t="s">
        <v>462</v>
      </c>
      <c r="G337" s="214"/>
      <c r="H337" s="214"/>
      <c r="I337" s="214"/>
      <c r="J337" s="214"/>
      <c r="K337" s="217">
        <v>4.0899999999999999</v>
      </c>
      <c r="L337" s="214"/>
      <c r="M337" s="214"/>
      <c r="N337" s="214"/>
      <c r="O337" s="214"/>
      <c r="P337" s="214"/>
      <c r="Q337" s="214"/>
      <c r="R337" s="218"/>
      <c r="T337" s="219"/>
      <c r="U337" s="214"/>
      <c r="V337" s="214"/>
      <c r="W337" s="214"/>
      <c r="X337" s="214"/>
      <c r="Y337" s="214"/>
      <c r="Z337" s="214"/>
      <c r="AA337" s="220"/>
      <c r="AT337" s="221" t="s">
        <v>165</v>
      </c>
      <c r="AU337" s="221" t="s">
        <v>106</v>
      </c>
      <c r="AV337" s="10" t="s">
        <v>106</v>
      </c>
      <c r="AW337" s="10" t="s">
        <v>166</v>
      </c>
      <c r="AX337" s="10" t="s">
        <v>82</v>
      </c>
      <c r="AY337" s="221" t="s">
        <v>157</v>
      </c>
    </row>
    <row r="338" s="11" customFormat="1" ht="20.4" customHeight="1">
      <c r="B338" s="222"/>
      <c r="C338" s="223"/>
      <c r="D338" s="223"/>
      <c r="E338" s="224" t="s">
        <v>21</v>
      </c>
      <c r="F338" s="225" t="s">
        <v>167</v>
      </c>
      <c r="G338" s="223"/>
      <c r="H338" s="223"/>
      <c r="I338" s="223"/>
      <c r="J338" s="223"/>
      <c r="K338" s="226">
        <v>33.380000000000003</v>
      </c>
      <c r="L338" s="223"/>
      <c r="M338" s="223"/>
      <c r="N338" s="223"/>
      <c r="O338" s="223"/>
      <c r="P338" s="223"/>
      <c r="Q338" s="223"/>
      <c r="R338" s="227"/>
      <c r="T338" s="228"/>
      <c r="U338" s="223"/>
      <c r="V338" s="223"/>
      <c r="W338" s="223"/>
      <c r="X338" s="223"/>
      <c r="Y338" s="223"/>
      <c r="Z338" s="223"/>
      <c r="AA338" s="229"/>
      <c r="AT338" s="230" t="s">
        <v>165</v>
      </c>
      <c r="AU338" s="230" t="s">
        <v>106</v>
      </c>
      <c r="AV338" s="11" t="s">
        <v>162</v>
      </c>
      <c r="AW338" s="11" t="s">
        <v>166</v>
      </c>
      <c r="AX338" s="11" t="s">
        <v>23</v>
      </c>
      <c r="AY338" s="230" t="s">
        <v>157</v>
      </c>
    </row>
    <row r="339" s="1" customFormat="1" ht="40.2" customHeight="1">
      <c r="B339" s="42"/>
      <c r="C339" s="203" t="s">
        <v>463</v>
      </c>
      <c r="D339" s="203" t="s">
        <v>158</v>
      </c>
      <c r="E339" s="204" t="s">
        <v>464</v>
      </c>
      <c r="F339" s="205" t="s">
        <v>465</v>
      </c>
      <c r="G339" s="167"/>
      <c r="H339" s="167"/>
      <c r="I339" s="167"/>
      <c r="J339" s="206" t="s">
        <v>161</v>
      </c>
      <c r="K339" s="207">
        <v>33.380000000000003</v>
      </c>
      <c r="L339" s="208">
        <v>0</v>
      </c>
      <c r="M339" s="167"/>
      <c r="N339" s="207">
        <f>ROUND(L339*K339,3)</f>
        <v>0</v>
      </c>
      <c r="O339" s="167"/>
      <c r="P339" s="167"/>
      <c r="Q339" s="167"/>
      <c r="R339" s="44"/>
      <c r="T339" s="209" t="s">
        <v>21</v>
      </c>
      <c r="U339" s="52" t="s">
        <v>47</v>
      </c>
      <c r="V339" s="43"/>
      <c r="W339" s="210">
        <f>V339*K339</f>
        <v>0</v>
      </c>
      <c r="X339" s="210">
        <v>0.0011100000000000001</v>
      </c>
      <c r="Y339" s="210">
        <f>X339*K339</f>
        <v>0</v>
      </c>
      <c r="Z339" s="210">
        <v>0</v>
      </c>
      <c r="AA339" s="211">
        <f>Z339*K339</f>
        <v>0</v>
      </c>
      <c r="AR339" s="20" t="s">
        <v>233</v>
      </c>
      <c r="AT339" s="20" t="s">
        <v>158</v>
      </c>
      <c r="AU339" s="20" t="s">
        <v>106</v>
      </c>
      <c r="AY339" s="20" t="s">
        <v>157</v>
      </c>
      <c r="BE339" s="129">
        <f>IF(U339="základní",N339,0)</f>
        <v>0</v>
      </c>
      <c r="BF339" s="129">
        <f>IF(U339="snížená",N339,0)</f>
        <v>0</v>
      </c>
      <c r="BG339" s="129">
        <f>IF(U339="zákl. přenesená",N339,0)</f>
        <v>0</v>
      </c>
      <c r="BH339" s="129">
        <f>IF(U339="sníž. přenesená",N339,0)</f>
        <v>0</v>
      </c>
      <c r="BI339" s="129">
        <f>IF(U339="nulová",N339,0)</f>
        <v>0</v>
      </c>
      <c r="BJ339" s="20" t="s">
        <v>23</v>
      </c>
      <c r="BK339" s="212">
        <f>ROUND(L339*K339,3)</f>
        <v>0</v>
      </c>
      <c r="BL339" s="20" t="s">
        <v>233</v>
      </c>
      <c r="BM339" s="20" t="s">
        <v>466</v>
      </c>
    </row>
    <row r="340" s="10" customFormat="1" ht="28.8" customHeight="1">
      <c r="B340" s="213"/>
      <c r="C340" s="214"/>
      <c r="D340" s="214"/>
      <c r="E340" s="215" t="s">
        <v>21</v>
      </c>
      <c r="F340" s="216" t="s">
        <v>461</v>
      </c>
      <c r="G340" s="214"/>
      <c r="H340" s="214"/>
      <c r="I340" s="214"/>
      <c r="J340" s="214"/>
      <c r="K340" s="217">
        <v>29.289999999999999</v>
      </c>
      <c r="L340" s="214"/>
      <c r="M340" s="214"/>
      <c r="N340" s="214"/>
      <c r="O340" s="214"/>
      <c r="P340" s="214"/>
      <c r="Q340" s="214"/>
      <c r="R340" s="218"/>
      <c r="T340" s="219"/>
      <c r="U340" s="214"/>
      <c r="V340" s="214"/>
      <c r="W340" s="214"/>
      <c r="X340" s="214"/>
      <c r="Y340" s="214"/>
      <c r="Z340" s="214"/>
      <c r="AA340" s="220"/>
      <c r="AT340" s="221" t="s">
        <v>165</v>
      </c>
      <c r="AU340" s="221" t="s">
        <v>106</v>
      </c>
      <c r="AV340" s="10" t="s">
        <v>106</v>
      </c>
      <c r="AW340" s="10" t="s">
        <v>166</v>
      </c>
      <c r="AX340" s="10" t="s">
        <v>82</v>
      </c>
      <c r="AY340" s="221" t="s">
        <v>157</v>
      </c>
    </row>
    <row r="341" s="10" customFormat="1" ht="28.8" customHeight="1">
      <c r="B341" s="213"/>
      <c r="C341" s="214"/>
      <c r="D341" s="214"/>
      <c r="E341" s="215" t="s">
        <v>21</v>
      </c>
      <c r="F341" s="239" t="s">
        <v>462</v>
      </c>
      <c r="G341" s="214"/>
      <c r="H341" s="214"/>
      <c r="I341" s="214"/>
      <c r="J341" s="214"/>
      <c r="K341" s="217">
        <v>4.0899999999999999</v>
      </c>
      <c r="L341" s="214"/>
      <c r="M341" s="214"/>
      <c r="N341" s="214"/>
      <c r="O341" s="214"/>
      <c r="P341" s="214"/>
      <c r="Q341" s="214"/>
      <c r="R341" s="218"/>
      <c r="T341" s="219"/>
      <c r="U341" s="214"/>
      <c r="V341" s="214"/>
      <c r="W341" s="214"/>
      <c r="X341" s="214"/>
      <c r="Y341" s="214"/>
      <c r="Z341" s="214"/>
      <c r="AA341" s="220"/>
      <c r="AT341" s="221" t="s">
        <v>165</v>
      </c>
      <c r="AU341" s="221" t="s">
        <v>106</v>
      </c>
      <c r="AV341" s="10" t="s">
        <v>106</v>
      </c>
      <c r="AW341" s="10" t="s">
        <v>166</v>
      </c>
      <c r="AX341" s="10" t="s">
        <v>82</v>
      </c>
      <c r="AY341" s="221" t="s">
        <v>157</v>
      </c>
    </row>
    <row r="342" s="11" customFormat="1" ht="20.4" customHeight="1">
      <c r="B342" s="222"/>
      <c r="C342" s="223"/>
      <c r="D342" s="223"/>
      <c r="E342" s="224" t="s">
        <v>21</v>
      </c>
      <c r="F342" s="225" t="s">
        <v>167</v>
      </c>
      <c r="G342" s="223"/>
      <c r="H342" s="223"/>
      <c r="I342" s="223"/>
      <c r="J342" s="223"/>
      <c r="K342" s="226">
        <v>33.380000000000003</v>
      </c>
      <c r="L342" s="223"/>
      <c r="M342" s="223"/>
      <c r="N342" s="223"/>
      <c r="O342" s="223"/>
      <c r="P342" s="223"/>
      <c r="Q342" s="223"/>
      <c r="R342" s="227"/>
      <c r="T342" s="228"/>
      <c r="U342" s="223"/>
      <c r="V342" s="223"/>
      <c r="W342" s="223"/>
      <c r="X342" s="223"/>
      <c r="Y342" s="223"/>
      <c r="Z342" s="223"/>
      <c r="AA342" s="229"/>
      <c r="AT342" s="230" t="s">
        <v>165</v>
      </c>
      <c r="AU342" s="230" t="s">
        <v>106</v>
      </c>
      <c r="AV342" s="11" t="s">
        <v>162</v>
      </c>
      <c r="AW342" s="11" t="s">
        <v>166</v>
      </c>
      <c r="AX342" s="11" t="s">
        <v>23</v>
      </c>
      <c r="AY342" s="230" t="s">
        <v>157</v>
      </c>
    </row>
    <row r="343" s="1" customFormat="1" ht="40.2" customHeight="1">
      <c r="B343" s="42"/>
      <c r="C343" s="203" t="s">
        <v>467</v>
      </c>
      <c r="D343" s="203" t="s">
        <v>158</v>
      </c>
      <c r="E343" s="204" t="s">
        <v>468</v>
      </c>
      <c r="F343" s="205" t="s">
        <v>469</v>
      </c>
      <c r="G343" s="167"/>
      <c r="H343" s="167"/>
      <c r="I343" s="167"/>
      <c r="J343" s="206" t="s">
        <v>161</v>
      </c>
      <c r="K343" s="207">
        <v>3.6899999999999999</v>
      </c>
      <c r="L343" s="208">
        <v>0</v>
      </c>
      <c r="M343" s="167"/>
      <c r="N343" s="207">
        <f>ROUND(L343*K343,3)</f>
        <v>0</v>
      </c>
      <c r="O343" s="167"/>
      <c r="P343" s="167"/>
      <c r="Q343" s="167"/>
      <c r="R343" s="44"/>
      <c r="T343" s="209" t="s">
        <v>21</v>
      </c>
      <c r="U343" s="52" t="s">
        <v>47</v>
      </c>
      <c r="V343" s="43"/>
      <c r="W343" s="210">
        <f>V343*K343</f>
        <v>0</v>
      </c>
      <c r="X343" s="210">
        <v>0.00079000000000000001</v>
      </c>
      <c r="Y343" s="210">
        <f>X343*K343</f>
        <v>0</v>
      </c>
      <c r="Z343" s="210">
        <v>0</v>
      </c>
      <c r="AA343" s="211">
        <f>Z343*K343</f>
        <v>0</v>
      </c>
      <c r="AR343" s="20" t="s">
        <v>233</v>
      </c>
      <c r="AT343" s="20" t="s">
        <v>158</v>
      </c>
      <c r="AU343" s="20" t="s">
        <v>106</v>
      </c>
      <c r="AY343" s="20" t="s">
        <v>157</v>
      </c>
      <c r="BE343" s="129">
        <f>IF(U343="základní",N343,0)</f>
        <v>0</v>
      </c>
      <c r="BF343" s="129">
        <f>IF(U343="snížená",N343,0)</f>
        <v>0</v>
      </c>
      <c r="BG343" s="129">
        <f>IF(U343="zákl. přenesená",N343,0)</f>
        <v>0</v>
      </c>
      <c r="BH343" s="129">
        <f>IF(U343="sníž. přenesená",N343,0)</f>
        <v>0</v>
      </c>
      <c r="BI343" s="129">
        <f>IF(U343="nulová",N343,0)</f>
        <v>0</v>
      </c>
      <c r="BJ343" s="20" t="s">
        <v>23</v>
      </c>
      <c r="BK343" s="212">
        <f>ROUND(L343*K343,3)</f>
        <v>0</v>
      </c>
      <c r="BL343" s="20" t="s">
        <v>233</v>
      </c>
      <c r="BM343" s="20" t="s">
        <v>470</v>
      </c>
    </row>
    <row r="344" s="10" customFormat="1" ht="28.8" customHeight="1">
      <c r="B344" s="213"/>
      <c r="C344" s="214"/>
      <c r="D344" s="214"/>
      <c r="E344" s="215" t="s">
        <v>21</v>
      </c>
      <c r="F344" s="216" t="s">
        <v>456</v>
      </c>
      <c r="G344" s="214"/>
      <c r="H344" s="214"/>
      <c r="I344" s="214"/>
      <c r="J344" s="214"/>
      <c r="K344" s="217">
        <v>3.6899999999999999</v>
      </c>
      <c r="L344" s="214"/>
      <c r="M344" s="214"/>
      <c r="N344" s="214"/>
      <c r="O344" s="214"/>
      <c r="P344" s="214"/>
      <c r="Q344" s="214"/>
      <c r="R344" s="218"/>
      <c r="T344" s="219"/>
      <c r="U344" s="214"/>
      <c r="V344" s="214"/>
      <c r="W344" s="214"/>
      <c r="X344" s="214"/>
      <c r="Y344" s="214"/>
      <c r="Z344" s="214"/>
      <c r="AA344" s="220"/>
      <c r="AT344" s="221" t="s">
        <v>165</v>
      </c>
      <c r="AU344" s="221" t="s">
        <v>106</v>
      </c>
      <c r="AV344" s="10" t="s">
        <v>106</v>
      </c>
      <c r="AW344" s="10" t="s">
        <v>166</v>
      </c>
      <c r="AX344" s="10" t="s">
        <v>82</v>
      </c>
      <c r="AY344" s="221" t="s">
        <v>157</v>
      </c>
    </row>
    <row r="345" s="11" customFormat="1" ht="20.4" customHeight="1">
      <c r="B345" s="222"/>
      <c r="C345" s="223"/>
      <c r="D345" s="223"/>
      <c r="E345" s="224" t="s">
        <v>21</v>
      </c>
      <c r="F345" s="225" t="s">
        <v>167</v>
      </c>
      <c r="G345" s="223"/>
      <c r="H345" s="223"/>
      <c r="I345" s="223"/>
      <c r="J345" s="223"/>
      <c r="K345" s="226">
        <v>3.6899999999999999</v>
      </c>
      <c r="L345" s="223"/>
      <c r="M345" s="223"/>
      <c r="N345" s="223"/>
      <c r="O345" s="223"/>
      <c r="P345" s="223"/>
      <c r="Q345" s="223"/>
      <c r="R345" s="227"/>
      <c r="T345" s="228"/>
      <c r="U345" s="223"/>
      <c r="V345" s="223"/>
      <c r="W345" s="223"/>
      <c r="X345" s="223"/>
      <c r="Y345" s="223"/>
      <c r="Z345" s="223"/>
      <c r="AA345" s="229"/>
      <c r="AT345" s="230" t="s">
        <v>165</v>
      </c>
      <c r="AU345" s="230" t="s">
        <v>106</v>
      </c>
      <c r="AV345" s="11" t="s">
        <v>162</v>
      </c>
      <c r="AW345" s="11" t="s">
        <v>166</v>
      </c>
      <c r="AX345" s="11" t="s">
        <v>23</v>
      </c>
      <c r="AY345" s="230" t="s">
        <v>157</v>
      </c>
    </row>
    <row r="346" s="1" customFormat="1" ht="40.2" customHeight="1">
      <c r="B346" s="42"/>
      <c r="C346" s="203" t="s">
        <v>471</v>
      </c>
      <c r="D346" s="203" t="s">
        <v>158</v>
      </c>
      <c r="E346" s="204" t="s">
        <v>472</v>
      </c>
      <c r="F346" s="205" t="s">
        <v>473</v>
      </c>
      <c r="G346" s="167"/>
      <c r="H346" s="167"/>
      <c r="I346" s="167"/>
      <c r="J346" s="206" t="s">
        <v>161</v>
      </c>
      <c r="K346" s="207">
        <v>32.174999999999997</v>
      </c>
      <c r="L346" s="208">
        <v>0</v>
      </c>
      <c r="M346" s="167"/>
      <c r="N346" s="207">
        <f>ROUND(L346*K346,3)</f>
        <v>0</v>
      </c>
      <c r="O346" s="167"/>
      <c r="P346" s="167"/>
      <c r="Q346" s="167"/>
      <c r="R346" s="44"/>
      <c r="T346" s="209" t="s">
        <v>21</v>
      </c>
      <c r="U346" s="52" t="s">
        <v>47</v>
      </c>
      <c r="V346" s="43"/>
      <c r="W346" s="210">
        <f>V346*K346</f>
        <v>0</v>
      </c>
      <c r="X346" s="210">
        <v>0.0027799999999999999</v>
      </c>
      <c r="Y346" s="210">
        <f>X346*K346</f>
        <v>0</v>
      </c>
      <c r="Z346" s="210">
        <v>0</v>
      </c>
      <c r="AA346" s="211">
        <f>Z346*K346</f>
        <v>0</v>
      </c>
      <c r="AR346" s="20" t="s">
        <v>233</v>
      </c>
      <c r="AT346" s="20" t="s">
        <v>158</v>
      </c>
      <c r="AU346" s="20" t="s">
        <v>106</v>
      </c>
      <c r="AY346" s="20" t="s">
        <v>157</v>
      </c>
      <c r="BE346" s="129">
        <f>IF(U346="základní",N346,0)</f>
        <v>0</v>
      </c>
      <c r="BF346" s="129">
        <f>IF(U346="snížená",N346,0)</f>
        <v>0</v>
      </c>
      <c r="BG346" s="129">
        <f>IF(U346="zákl. přenesená",N346,0)</f>
        <v>0</v>
      </c>
      <c r="BH346" s="129">
        <f>IF(U346="sníž. přenesená",N346,0)</f>
        <v>0</v>
      </c>
      <c r="BI346" s="129">
        <f>IF(U346="nulová",N346,0)</f>
        <v>0</v>
      </c>
      <c r="BJ346" s="20" t="s">
        <v>23</v>
      </c>
      <c r="BK346" s="212">
        <f>ROUND(L346*K346,3)</f>
        <v>0</v>
      </c>
      <c r="BL346" s="20" t="s">
        <v>233</v>
      </c>
      <c r="BM346" s="20" t="s">
        <v>474</v>
      </c>
    </row>
    <row r="347" s="10" customFormat="1" ht="20.4" customHeight="1">
      <c r="B347" s="213"/>
      <c r="C347" s="214"/>
      <c r="D347" s="214"/>
      <c r="E347" s="215" t="s">
        <v>21</v>
      </c>
      <c r="F347" s="216" t="s">
        <v>475</v>
      </c>
      <c r="G347" s="214"/>
      <c r="H347" s="214"/>
      <c r="I347" s="214"/>
      <c r="J347" s="214"/>
      <c r="K347" s="217">
        <v>29.25</v>
      </c>
      <c r="L347" s="214"/>
      <c r="M347" s="214"/>
      <c r="N347" s="214"/>
      <c r="O347" s="214"/>
      <c r="P347" s="214"/>
      <c r="Q347" s="214"/>
      <c r="R347" s="218"/>
      <c r="T347" s="219"/>
      <c r="U347" s="214"/>
      <c r="V347" s="214"/>
      <c r="W347" s="214"/>
      <c r="X347" s="214"/>
      <c r="Y347" s="214"/>
      <c r="Z347" s="214"/>
      <c r="AA347" s="220"/>
      <c r="AT347" s="221" t="s">
        <v>165</v>
      </c>
      <c r="AU347" s="221" t="s">
        <v>106</v>
      </c>
      <c r="AV347" s="10" t="s">
        <v>106</v>
      </c>
      <c r="AW347" s="10" t="s">
        <v>166</v>
      </c>
      <c r="AX347" s="10" t="s">
        <v>82</v>
      </c>
      <c r="AY347" s="221" t="s">
        <v>157</v>
      </c>
    </row>
    <row r="348" s="11" customFormat="1" ht="20.4" customHeight="1">
      <c r="B348" s="222"/>
      <c r="C348" s="223"/>
      <c r="D348" s="223"/>
      <c r="E348" s="224" t="s">
        <v>21</v>
      </c>
      <c r="F348" s="225" t="s">
        <v>167</v>
      </c>
      <c r="G348" s="223"/>
      <c r="H348" s="223"/>
      <c r="I348" s="223"/>
      <c r="J348" s="223"/>
      <c r="K348" s="226">
        <v>29.25</v>
      </c>
      <c r="L348" s="223"/>
      <c r="M348" s="223"/>
      <c r="N348" s="223"/>
      <c r="O348" s="223"/>
      <c r="P348" s="223"/>
      <c r="Q348" s="223"/>
      <c r="R348" s="227"/>
      <c r="T348" s="228"/>
      <c r="U348" s="223"/>
      <c r="V348" s="223"/>
      <c r="W348" s="223"/>
      <c r="X348" s="223"/>
      <c r="Y348" s="223"/>
      <c r="Z348" s="223"/>
      <c r="AA348" s="229"/>
      <c r="AT348" s="230" t="s">
        <v>165</v>
      </c>
      <c r="AU348" s="230" t="s">
        <v>106</v>
      </c>
      <c r="AV348" s="11" t="s">
        <v>162</v>
      </c>
      <c r="AW348" s="11" t="s">
        <v>166</v>
      </c>
      <c r="AX348" s="11" t="s">
        <v>23</v>
      </c>
      <c r="AY348" s="230" t="s">
        <v>157</v>
      </c>
    </row>
    <row r="349" s="1" customFormat="1" ht="40.2" customHeight="1">
      <c r="B349" s="42"/>
      <c r="C349" s="203" t="s">
        <v>476</v>
      </c>
      <c r="D349" s="203" t="s">
        <v>158</v>
      </c>
      <c r="E349" s="204" t="s">
        <v>477</v>
      </c>
      <c r="F349" s="205" t="s">
        <v>478</v>
      </c>
      <c r="G349" s="167"/>
      <c r="H349" s="167"/>
      <c r="I349" s="167"/>
      <c r="J349" s="206" t="s">
        <v>259</v>
      </c>
      <c r="K349" s="207">
        <v>16.724</v>
      </c>
      <c r="L349" s="208">
        <v>0</v>
      </c>
      <c r="M349" s="167"/>
      <c r="N349" s="207">
        <f>ROUND(L349*K349,3)</f>
        <v>0</v>
      </c>
      <c r="O349" s="167"/>
      <c r="P349" s="167"/>
      <c r="Q349" s="167"/>
      <c r="R349" s="44"/>
      <c r="T349" s="209" t="s">
        <v>21</v>
      </c>
      <c r="U349" s="52" t="s">
        <v>47</v>
      </c>
      <c r="V349" s="43"/>
      <c r="W349" s="210">
        <f>V349*K349</f>
        <v>0</v>
      </c>
      <c r="X349" s="210">
        <v>0.00010000000000000001</v>
      </c>
      <c r="Y349" s="210">
        <f>X349*K349</f>
        <v>0</v>
      </c>
      <c r="Z349" s="210">
        <v>0</v>
      </c>
      <c r="AA349" s="211">
        <f>Z349*K349</f>
        <v>0</v>
      </c>
      <c r="AR349" s="20" t="s">
        <v>233</v>
      </c>
      <c r="AT349" s="20" t="s">
        <v>158</v>
      </c>
      <c r="AU349" s="20" t="s">
        <v>106</v>
      </c>
      <c r="AY349" s="20" t="s">
        <v>157</v>
      </c>
      <c r="BE349" s="129">
        <f>IF(U349="základní",N349,0)</f>
        <v>0</v>
      </c>
      <c r="BF349" s="129">
        <f>IF(U349="snížená",N349,0)</f>
        <v>0</v>
      </c>
      <c r="BG349" s="129">
        <f>IF(U349="zákl. přenesená",N349,0)</f>
        <v>0</v>
      </c>
      <c r="BH349" s="129">
        <f>IF(U349="sníž. přenesená",N349,0)</f>
        <v>0</v>
      </c>
      <c r="BI349" s="129">
        <f>IF(U349="nulová",N349,0)</f>
        <v>0</v>
      </c>
      <c r="BJ349" s="20" t="s">
        <v>23</v>
      </c>
      <c r="BK349" s="212">
        <f>ROUND(L349*K349,3)</f>
        <v>0</v>
      </c>
      <c r="BL349" s="20" t="s">
        <v>233</v>
      </c>
      <c r="BM349" s="20" t="s">
        <v>479</v>
      </c>
    </row>
    <row r="350" s="10" customFormat="1" ht="28.8" customHeight="1">
      <c r="B350" s="213"/>
      <c r="C350" s="214"/>
      <c r="D350" s="214"/>
      <c r="E350" s="215" t="s">
        <v>21</v>
      </c>
      <c r="F350" s="216" t="s">
        <v>480</v>
      </c>
      <c r="G350" s="214"/>
      <c r="H350" s="214"/>
      <c r="I350" s="214"/>
      <c r="J350" s="214"/>
      <c r="K350" s="217">
        <v>8.1799999999999997</v>
      </c>
      <c r="L350" s="214"/>
      <c r="M350" s="214"/>
      <c r="N350" s="214"/>
      <c r="O350" s="214"/>
      <c r="P350" s="214"/>
      <c r="Q350" s="214"/>
      <c r="R350" s="218"/>
      <c r="T350" s="219"/>
      <c r="U350" s="214"/>
      <c r="V350" s="214"/>
      <c r="W350" s="214"/>
      <c r="X350" s="214"/>
      <c r="Y350" s="214"/>
      <c r="Z350" s="214"/>
      <c r="AA350" s="220"/>
      <c r="AT350" s="221" t="s">
        <v>165</v>
      </c>
      <c r="AU350" s="221" t="s">
        <v>106</v>
      </c>
      <c r="AV350" s="10" t="s">
        <v>106</v>
      </c>
      <c r="AW350" s="10" t="s">
        <v>166</v>
      </c>
      <c r="AX350" s="10" t="s">
        <v>82</v>
      </c>
      <c r="AY350" s="221" t="s">
        <v>157</v>
      </c>
    </row>
    <row r="351" s="10" customFormat="1" ht="20.4" customHeight="1">
      <c r="B351" s="213"/>
      <c r="C351" s="214"/>
      <c r="D351" s="214"/>
      <c r="E351" s="215" t="s">
        <v>21</v>
      </c>
      <c r="F351" s="239" t="s">
        <v>481</v>
      </c>
      <c r="G351" s="214"/>
      <c r="H351" s="214"/>
      <c r="I351" s="214"/>
      <c r="J351" s="214"/>
      <c r="K351" s="217">
        <v>4.4000000000000004</v>
      </c>
      <c r="L351" s="214"/>
      <c r="M351" s="214"/>
      <c r="N351" s="214"/>
      <c r="O351" s="214"/>
      <c r="P351" s="214"/>
      <c r="Q351" s="214"/>
      <c r="R351" s="218"/>
      <c r="T351" s="219"/>
      <c r="U351" s="214"/>
      <c r="V351" s="214"/>
      <c r="W351" s="214"/>
      <c r="X351" s="214"/>
      <c r="Y351" s="214"/>
      <c r="Z351" s="214"/>
      <c r="AA351" s="220"/>
      <c r="AT351" s="221" t="s">
        <v>165</v>
      </c>
      <c r="AU351" s="221" t="s">
        <v>106</v>
      </c>
      <c r="AV351" s="10" t="s">
        <v>106</v>
      </c>
      <c r="AW351" s="10" t="s">
        <v>166</v>
      </c>
      <c r="AX351" s="10" t="s">
        <v>82</v>
      </c>
      <c r="AY351" s="221" t="s">
        <v>157</v>
      </c>
    </row>
    <row r="352" s="10" customFormat="1" ht="28.8" customHeight="1">
      <c r="B352" s="213"/>
      <c r="C352" s="214"/>
      <c r="D352" s="214"/>
      <c r="E352" s="215" t="s">
        <v>21</v>
      </c>
      <c r="F352" s="239" t="s">
        <v>482</v>
      </c>
      <c r="G352" s="214"/>
      <c r="H352" s="214"/>
      <c r="I352" s="214"/>
      <c r="J352" s="214"/>
      <c r="K352" s="217">
        <v>0.78537500000000005</v>
      </c>
      <c r="L352" s="214"/>
      <c r="M352" s="214"/>
      <c r="N352" s="214"/>
      <c r="O352" s="214"/>
      <c r="P352" s="214"/>
      <c r="Q352" s="214"/>
      <c r="R352" s="218"/>
      <c r="T352" s="219"/>
      <c r="U352" s="214"/>
      <c r="V352" s="214"/>
      <c r="W352" s="214"/>
      <c r="X352" s="214"/>
      <c r="Y352" s="214"/>
      <c r="Z352" s="214"/>
      <c r="AA352" s="220"/>
      <c r="AT352" s="221" t="s">
        <v>165</v>
      </c>
      <c r="AU352" s="221" t="s">
        <v>106</v>
      </c>
      <c r="AV352" s="10" t="s">
        <v>106</v>
      </c>
      <c r="AW352" s="10" t="s">
        <v>166</v>
      </c>
      <c r="AX352" s="10" t="s">
        <v>82</v>
      </c>
      <c r="AY352" s="221" t="s">
        <v>157</v>
      </c>
    </row>
    <row r="353" s="10" customFormat="1" ht="28.8" customHeight="1">
      <c r="B353" s="213"/>
      <c r="C353" s="214"/>
      <c r="D353" s="214"/>
      <c r="E353" s="215" t="s">
        <v>21</v>
      </c>
      <c r="F353" s="239" t="s">
        <v>483</v>
      </c>
      <c r="G353" s="214"/>
      <c r="H353" s="214"/>
      <c r="I353" s="214"/>
      <c r="J353" s="214"/>
      <c r="K353" s="217">
        <v>1.1780625</v>
      </c>
      <c r="L353" s="214"/>
      <c r="M353" s="214"/>
      <c r="N353" s="214"/>
      <c r="O353" s="214"/>
      <c r="P353" s="214"/>
      <c r="Q353" s="214"/>
      <c r="R353" s="218"/>
      <c r="T353" s="219"/>
      <c r="U353" s="214"/>
      <c r="V353" s="214"/>
      <c r="W353" s="214"/>
      <c r="X353" s="214"/>
      <c r="Y353" s="214"/>
      <c r="Z353" s="214"/>
      <c r="AA353" s="220"/>
      <c r="AT353" s="221" t="s">
        <v>165</v>
      </c>
      <c r="AU353" s="221" t="s">
        <v>106</v>
      </c>
      <c r="AV353" s="10" t="s">
        <v>106</v>
      </c>
      <c r="AW353" s="10" t="s">
        <v>166</v>
      </c>
      <c r="AX353" s="10" t="s">
        <v>82</v>
      </c>
      <c r="AY353" s="221" t="s">
        <v>157</v>
      </c>
    </row>
    <row r="354" s="11" customFormat="1" ht="20.4" customHeight="1">
      <c r="B354" s="222"/>
      <c r="C354" s="223"/>
      <c r="D354" s="223"/>
      <c r="E354" s="224" t="s">
        <v>21</v>
      </c>
      <c r="F354" s="225" t="s">
        <v>167</v>
      </c>
      <c r="G354" s="223"/>
      <c r="H354" s="223"/>
      <c r="I354" s="223"/>
      <c r="J354" s="223"/>
      <c r="K354" s="226">
        <v>14.5434375</v>
      </c>
      <c r="L354" s="223"/>
      <c r="M354" s="223"/>
      <c r="N354" s="223"/>
      <c r="O354" s="223"/>
      <c r="P354" s="223"/>
      <c r="Q354" s="223"/>
      <c r="R354" s="227"/>
      <c r="T354" s="228"/>
      <c r="U354" s="223"/>
      <c r="V354" s="223"/>
      <c r="W354" s="223"/>
      <c r="X354" s="223"/>
      <c r="Y354" s="223"/>
      <c r="Z354" s="223"/>
      <c r="AA354" s="229"/>
      <c r="AT354" s="230" t="s">
        <v>165</v>
      </c>
      <c r="AU354" s="230" t="s">
        <v>106</v>
      </c>
      <c r="AV354" s="11" t="s">
        <v>162</v>
      </c>
      <c r="AW354" s="11" t="s">
        <v>166</v>
      </c>
      <c r="AX354" s="11" t="s">
        <v>23</v>
      </c>
      <c r="AY354" s="230" t="s">
        <v>157</v>
      </c>
    </row>
    <row r="355" s="1" customFormat="1" ht="40.2" customHeight="1">
      <c r="B355" s="42"/>
      <c r="C355" s="203" t="s">
        <v>484</v>
      </c>
      <c r="D355" s="203" t="s">
        <v>158</v>
      </c>
      <c r="E355" s="204" t="s">
        <v>485</v>
      </c>
      <c r="F355" s="205" t="s">
        <v>486</v>
      </c>
      <c r="G355" s="167"/>
      <c r="H355" s="167"/>
      <c r="I355" s="167"/>
      <c r="J355" s="206" t="s">
        <v>180</v>
      </c>
      <c r="K355" s="207">
        <v>229.304</v>
      </c>
      <c r="L355" s="208">
        <v>0</v>
      </c>
      <c r="M355" s="167"/>
      <c r="N355" s="207">
        <f>ROUND(L355*K355,3)</f>
        <v>0</v>
      </c>
      <c r="O355" s="167"/>
      <c r="P355" s="167"/>
      <c r="Q355" s="167"/>
      <c r="R355" s="44"/>
      <c r="T355" s="209" t="s">
        <v>21</v>
      </c>
      <c r="U355" s="52" t="s">
        <v>47</v>
      </c>
      <c r="V355" s="43"/>
      <c r="W355" s="210">
        <f>V355*K355</f>
        <v>0</v>
      </c>
      <c r="X355" s="210">
        <v>0.00010000000000000001</v>
      </c>
      <c r="Y355" s="210">
        <f>X355*K355</f>
        <v>0</v>
      </c>
      <c r="Z355" s="210">
        <v>0</v>
      </c>
      <c r="AA355" s="211">
        <f>Z355*K355</f>
        <v>0</v>
      </c>
      <c r="AR355" s="20" t="s">
        <v>233</v>
      </c>
      <c r="AT355" s="20" t="s">
        <v>158</v>
      </c>
      <c r="AU355" s="20" t="s">
        <v>106</v>
      </c>
      <c r="AY355" s="20" t="s">
        <v>157</v>
      </c>
      <c r="BE355" s="129">
        <f>IF(U355="základní",N355,0)</f>
        <v>0</v>
      </c>
      <c r="BF355" s="129">
        <f>IF(U355="snížená",N355,0)</f>
        <v>0</v>
      </c>
      <c r="BG355" s="129">
        <f>IF(U355="zákl. přenesená",N355,0)</f>
        <v>0</v>
      </c>
      <c r="BH355" s="129">
        <f>IF(U355="sníž. přenesená",N355,0)</f>
        <v>0</v>
      </c>
      <c r="BI355" s="129">
        <f>IF(U355="nulová",N355,0)</f>
        <v>0</v>
      </c>
      <c r="BJ355" s="20" t="s">
        <v>23</v>
      </c>
      <c r="BK355" s="212">
        <f>ROUND(L355*K355,3)</f>
        <v>0</v>
      </c>
      <c r="BL355" s="20" t="s">
        <v>233</v>
      </c>
      <c r="BM355" s="20" t="s">
        <v>487</v>
      </c>
    </row>
    <row r="356" s="10" customFormat="1" ht="28.8" customHeight="1">
      <c r="B356" s="213"/>
      <c r="C356" s="214"/>
      <c r="D356" s="214"/>
      <c r="E356" s="215" t="s">
        <v>21</v>
      </c>
      <c r="F356" s="216" t="s">
        <v>425</v>
      </c>
      <c r="G356" s="214"/>
      <c r="H356" s="214"/>
      <c r="I356" s="214"/>
      <c r="J356" s="214"/>
      <c r="K356" s="217">
        <v>198.71960000000001</v>
      </c>
      <c r="L356" s="214"/>
      <c r="M356" s="214"/>
      <c r="N356" s="214"/>
      <c r="O356" s="214"/>
      <c r="P356" s="214"/>
      <c r="Q356" s="214"/>
      <c r="R356" s="218"/>
      <c r="T356" s="219"/>
      <c r="U356" s="214"/>
      <c r="V356" s="214"/>
      <c r="W356" s="214"/>
      <c r="X356" s="214"/>
      <c r="Y356" s="214"/>
      <c r="Z356" s="214"/>
      <c r="AA356" s="220"/>
      <c r="AT356" s="221" t="s">
        <v>165</v>
      </c>
      <c r="AU356" s="221" t="s">
        <v>106</v>
      </c>
      <c r="AV356" s="10" t="s">
        <v>106</v>
      </c>
      <c r="AW356" s="10" t="s">
        <v>166</v>
      </c>
      <c r="AX356" s="10" t="s">
        <v>82</v>
      </c>
      <c r="AY356" s="221" t="s">
        <v>157</v>
      </c>
    </row>
    <row r="357" s="10" customFormat="1" ht="20.4" customHeight="1">
      <c r="B357" s="213"/>
      <c r="C357" s="214"/>
      <c r="D357" s="214"/>
      <c r="E357" s="215" t="s">
        <v>21</v>
      </c>
      <c r="F357" s="239" t="s">
        <v>488</v>
      </c>
      <c r="G357" s="214"/>
      <c r="H357" s="214"/>
      <c r="I357" s="214"/>
      <c r="J357" s="214"/>
      <c r="K357" s="217">
        <v>27.890000000000001</v>
      </c>
      <c r="L357" s="214"/>
      <c r="M357" s="214"/>
      <c r="N357" s="214"/>
      <c r="O357" s="214"/>
      <c r="P357" s="214"/>
      <c r="Q357" s="214"/>
      <c r="R357" s="218"/>
      <c r="T357" s="219"/>
      <c r="U357" s="214"/>
      <c r="V357" s="214"/>
      <c r="W357" s="214"/>
      <c r="X357" s="214"/>
      <c r="Y357" s="214"/>
      <c r="Z357" s="214"/>
      <c r="AA357" s="220"/>
      <c r="AT357" s="221" t="s">
        <v>165</v>
      </c>
      <c r="AU357" s="221" t="s">
        <v>106</v>
      </c>
      <c r="AV357" s="10" t="s">
        <v>106</v>
      </c>
      <c r="AW357" s="10" t="s">
        <v>166</v>
      </c>
      <c r="AX357" s="10" t="s">
        <v>82</v>
      </c>
      <c r="AY357" s="221" t="s">
        <v>157</v>
      </c>
    </row>
    <row r="358" s="10" customFormat="1" ht="28.8" customHeight="1">
      <c r="B358" s="213"/>
      <c r="C358" s="214"/>
      <c r="D358" s="214"/>
      <c r="E358" s="215" t="s">
        <v>21</v>
      </c>
      <c r="F358" s="239" t="s">
        <v>489</v>
      </c>
      <c r="G358" s="214"/>
      <c r="H358" s="214"/>
      <c r="I358" s="214"/>
      <c r="J358" s="214"/>
      <c r="K358" s="217">
        <v>2.694</v>
      </c>
      <c r="L358" s="214"/>
      <c r="M358" s="214"/>
      <c r="N358" s="214"/>
      <c r="O358" s="214"/>
      <c r="P358" s="214"/>
      <c r="Q358" s="214"/>
      <c r="R358" s="218"/>
      <c r="T358" s="219"/>
      <c r="U358" s="214"/>
      <c r="V358" s="214"/>
      <c r="W358" s="214"/>
      <c r="X358" s="214"/>
      <c r="Y358" s="214"/>
      <c r="Z358" s="214"/>
      <c r="AA358" s="220"/>
      <c r="AT358" s="221" t="s">
        <v>165</v>
      </c>
      <c r="AU358" s="221" t="s">
        <v>106</v>
      </c>
      <c r="AV358" s="10" t="s">
        <v>106</v>
      </c>
      <c r="AW358" s="10" t="s">
        <v>166</v>
      </c>
      <c r="AX358" s="10" t="s">
        <v>82</v>
      </c>
      <c r="AY358" s="221" t="s">
        <v>157</v>
      </c>
    </row>
    <row r="359" s="11" customFormat="1" ht="20.4" customHeight="1">
      <c r="B359" s="222"/>
      <c r="C359" s="223"/>
      <c r="D359" s="223"/>
      <c r="E359" s="224" t="s">
        <v>21</v>
      </c>
      <c r="F359" s="225" t="s">
        <v>167</v>
      </c>
      <c r="G359" s="223"/>
      <c r="H359" s="223"/>
      <c r="I359" s="223"/>
      <c r="J359" s="223"/>
      <c r="K359" s="226">
        <v>229.30359999999999</v>
      </c>
      <c r="L359" s="223"/>
      <c r="M359" s="223"/>
      <c r="N359" s="223"/>
      <c r="O359" s="223"/>
      <c r="P359" s="223"/>
      <c r="Q359" s="223"/>
      <c r="R359" s="227"/>
      <c r="T359" s="228"/>
      <c r="U359" s="223"/>
      <c r="V359" s="223"/>
      <c r="W359" s="223"/>
      <c r="X359" s="223"/>
      <c r="Y359" s="223"/>
      <c r="Z359" s="223"/>
      <c r="AA359" s="229"/>
      <c r="AT359" s="230" t="s">
        <v>165</v>
      </c>
      <c r="AU359" s="230" t="s">
        <v>106</v>
      </c>
      <c r="AV359" s="11" t="s">
        <v>162</v>
      </c>
      <c r="AW359" s="11" t="s">
        <v>166</v>
      </c>
      <c r="AX359" s="11" t="s">
        <v>23</v>
      </c>
      <c r="AY359" s="230" t="s">
        <v>157</v>
      </c>
    </row>
    <row r="360" s="1" customFormat="1" ht="28.8" customHeight="1">
      <c r="B360" s="42"/>
      <c r="C360" s="231" t="s">
        <v>490</v>
      </c>
      <c r="D360" s="231" t="s">
        <v>224</v>
      </c>
      <c r="E360" s="232" t="s">
        <v>491</v>
      </c>
      <c r="F360" s="233" t="s">
        <v>492</v>
      </c>
      <c r="G360" s="234"/>
      <c r="H360" s="234"/>
      <c r="I360" s="234"/>
      <c r="J360" s="235" t="s">
        <v>180</v>
      </c>
      <c r="K360" s="236">
        <v>263.69999999999999</v>
      </c>
      <c r="L360" s="237">
        <v>0</v>
      </c>
      <c r="M360" s="234"/>
      <c r="N360" s="236">
        <f>ROUND(L360*K360,3)</f>
        <v>0</v>
      </c>
      <c r="O360" s="167"/>
      <c r="P360" s="167"/>
      <c r="Q360" s="167"/>
      <c r="R360" s="44"/>
      <c r="T360" s="209" t="s">
        <v>21</v>
      </c>
      <c r="U360" s="52" t="s">
        <v>47</v>
      </c>
      <c r="V360" s="43"/>
      <c r="W360" s="210">
        <f>V360*K360</f>
        <v>0</v>
      </c>
      <c r="X360" s="210">
        <v>0.0025400000000000002</v>
      </c>
      <c r="Y360" s="210">
        <f>X360*K360</f>
        <v>0</v>
      </c>
      <c r="Z360" s="210">
        <v>0</v>
      </c>
      <c r="AA360" s="211">
        <f>Z360*K360</f>
        <v>0</v>
      </c>
      <c r="AR360" s="20" t="s">
        <v>307</v>
      </c>
      <c r="AT360" s="20" t="s">
        <v>224</v>
      </c>
      <c r="AU360" s="20" t="s">
        <v>106</v>
      </c>
      <c r="AY360" s="20" t="s">
        <v>157</v>
      </c>
      <c r="BE360" s="129">
        <f>IF(U360="základní",N360,0)</f>
        <v>0</v>
      </c>
      <c r="BF360" s="129">
        <f>IF(U360="snížená",N360,0)</f>
        <v>0</v>
      </c>
      <c r="BG360" s="129">
        <f>IF(U360="zákl. přenesená",N360,0)</f>
        <v>0</v>
      </c>
      <c r="BH360" s="129">
        <f>IF(U360="sníž. přenesená",N360,0)</f>
        <v>0</v>
      </c>
      <c r="BI360" s="129">
        <f>IF(U360="nulová",N360,0)</f>
        <v>0</v>
      </c>
      <c r="BJ360" s="20" t="s">
        <v>23</v>
      </c>
      <c r="BK360" s="212">
        <f>ROUND(L360*K360,3)</f>
        <v>0</v>
      </c>
      <c r="BL360" s="20" t="s">
        <v>233</v>
      </c>
      <c r="BM360" s="20" t="s">
        <v>493</v>
      </c>
    </row>
    <row r="361" s="1" customFormat="1" ht="51.6" customHeight="1">
      <c r="B361" s="42"/>
      <c r="C361" s="203" t="s">
        <v>494</v>
      </c>
      <c r="D361" s="203" t="s">
        <v>158</v>
      </c>
      <c r="E361" s="204" t="s">
        <v>495</v>
      </c>
      <c r="F361" s="205" t="s">
        <v>496</v>
      </c>
      <c r="G361" s="167"/>
      <c r="H361" s="167"/>
      <c r="I361" s="167"/>
      <c r="J361" s="206" t="s">
        <v>180</v>
      </c>
      <c r="K361" s="207">
        <v>8.9199999999999999</v>
      </c>
      <c r="L361" s="208">
        <v>0</v>
      </c>
      <c r="M361" s="167"/>
      <c r="N361" s="207">
        <f>ROUND(L361*K361,3)</f>
        <v>0</v>
      </c>
      <c r="O361" s="167"/>
      <c r="P361" s="167"/>
      <c r="Q361" s="167"/>
      <c r="R361" s="44"/>
      <c r="T361" s="209" t="s">
        <v>21</v>
      </c>
      <c r="U361" s="52" t="s">
        <v>47</v>
      </c>
      <c r="V361" s="43"/>
      <c r="W361" s="210">
        <f>V361*K361</f>
        <v>0</v>
      </c>
      <c r="X361" s="210">
        <v>0.00018000000000000001</v>
      </c>
      <c r="Y361" s="210">
        <f>X361*K361</f>
        <v>0</v>
      </c>
      <c r="Z361" s="210">
        <v>0</v>
      </c>
      <c r="AA361" s="211">
        <f>Z361*K361</f>
        <v>0</v>
      </c>
      <c r="AR361" s="20" t="s">
        <v>233</v>
      </c>
      <c r="AT361" s="20" t="s">
        <v>158</v>
      </c>
      <c r="AU361" s="20" t="s">
        <v>106</v>
      </c>
      <c r="AY361" s="20" t="s">
        <v>157</v>
      </c>
      <c r="BE361" s="129">
        <f>IF(U361="základní",N361,0)</f>
        <v>0</v>
      </c>
      <c r="BF361" s="129">
        <f>IF(U361="snížená",N361,0)</f>
        <v>0</v>
      </c>
      <c r="BG361" s="129">
        <f>IF(U361="zákl. přenesená",N361,0)</f>
        <v>0</v>
      </c>
      <c r="BH361" s="129">
        <f>IF(U361="sníž. přenesená",N361,0)</f>
        <v>0</v>
      </c>
      <c r="BI361" s="129">
        <f>IF(U361="nulová",N361,0)</f>
        <v>0</v>
      </c>
      <c r="BJ361" s="20" t="s">
        <v>23</v>
      </c>
      <c r="BK361" s="212">
        <f>ROUND(L361*K361,3)</f>
        <v>0</v>
      </c>
      <c r="BL361" s="20" t="s">
        <v>233</v>
      </c>
      <c r="BM361" s="20" t="s">
        <v>497</v>
      </c>
    </row>
    <row r="362" s="10" customFormat="1" ht="20.4" customHeight="1">
      <c r="B362" s="213"/>
      <c r="C362" s="214"/>
      <c r="D362" s="214"/>
      <c r="E362" s="215" t="s">
        <v>21</v>
      </c>
      <c r="F362" s="216" t="s">
        <v>498</v>
      </c>
      <c r="G362" s="214"/>
      <c r="H362" s="214"/>
      <c r="I362" s="214"/>
      <c r="J362" s="214"/>
      <c r="K362" s="217">
        <v>8.9199999999999999</v>
      </c>
      <c r="L362" s="214"/>
      <c r="M362" s="214"/>
      <c r="N362" s="214"/>
      <c r="O362" s="214"/>
      <c r="P362" s="214"/>
      <c r="Q362" s="214"/>
      <c r="R362" s="218"/>
      <c r="T362" s="219"/>
      <c r="U362" s="214"/>
      <c r="V362" s="214"/>
      <c r="W362" s="214"/>
      <c r="X362" s="214"/>
      <c r="Y362" s="214"/>
      <c r="Z362" s="214"/>
      <c r="AA362" s="220"/>
      <c r="AT362" s="221" t="s">
        <v>165</v>
      </c>
      <c r="AU362" s="221" t="s">
        <v>106</v>
      </c>
      <c r="AV362" s="10" t="s">
        <v>106</v>
      </c>
      <c r="AW362" s="10" t="s">
        <v>166</v>
      </c>
      <c r="AX362" s="10" t="s">
        <v>82</v>
      </c>
      <c r="AY362" s="221" t="s">
        <v>157</v>
      </c>
    </row>
    <row r="363" s="11" customFormat="1" ht="20.4" customHeight="1">
      <c r="B363" s="222"/>
      <c r="C363" s="223"/>
      <c r="D363" s="223"/>
      <c r="E363" s="224" t="s">
        <v>21</v>
      </c>
      <c r="F363" s="225" t="s">
        <v>167</v>
      </c>
      <c r="G363" s="223"/>
      <c r="H363" s="223"/>
      <c r="I363" s="223"/>
      <c r="J363" s="223"/>
      <c r="K363" s="226">
        <v>8.9199999999999999</v>
      </c>
      <c r="L363" s="223"/>
      <c r="M363" s="223"/>
      <c r="N363" s="223"/>
      <c r="O363" s="223"/>
      <c r="P363" s="223"/>
      <c r="Q363" s="223"/>
      <c r="R363" s="227"/>
      <c r="T363" s="228"/>
      <c r="U363" s="223"/>
      <c r="V363" s="223"/>
      <c r="W363" s="223"/>
      <c r="X363" s="223"/>
      <c r="Y363" s="223"/>
      <c r="Z363" s="223"/>
      <c r="AA363" s="229"/>
      <c r="AT363" s="230" t="s">
        <v>165</v>
      </c>
      <c r="AU363" s="230" t="s">
        <v>106</v>
      </c>
      <c r="AV363" s="11" t="s">
        <v>162</v>
      </c>
      <c r="AW363" s="11" t="s">
        <v>166</v>
      </c>
      <c r="AX363" s="11" t="s">
        <v>23</v>
      </c>
      <c r="AY363" s="230" t="s">
        <v>157</v>
      </c>
    </row>
    <row r="364" s="1" customFormat="1" ht="51.6" customHeight="1">
      <c r="B364" s="42"/>
      <c r="C364" s="203" t="s">
        <v>499</v>
      </c>
      <c r="D364" s="203" t="s">
        <v>158</v>
      </c>
      <c r="E364" s="204" t="s">
        <v>500</v>
      </c>
      <c r="F364" s="205" t="s">
        <v>501</v>
      </c>
      <c r="G364" s="167"/>
      <c r="H364" s="167"/>
      <c r="I364" s="167"/>
      <c r="J364" s="206" t="s">
        <v>161</v>
      </c>
      <c r="K364" s="207">
        <v>6</v>
      </c>
      <c r="L364" s="208">
        <v>0</v>
      </c>
      <c r="M364" s="167"/>
      <c r="N364" s="207">
        <f>ROUND(L364*K364,3)</f>
        <v>0</v>
      </c>
      <c r="O364" s="167"/>
      <c r="P364" s="167"/>
      <c r="Q364" s="167"/>
      <c r="R364" s="44"/>
      <c r="T364" s="209" t="s">
        <v>21</v>
      </c>
      <c r="U364" s="52" t="s">
        <v>47</v>
      </c>
      <c r="V364" s="43"/>
      <c r="W364" s="210">
        <f>V364*K364</f>
        <v>0</v>
      </c>
      <c r="X364" s="210">
        <v>0.00029</v>
      </c>
      <c r="Y364" s="210">
        <f>X364*K364</f>
        <v>0</v>
      </c>
      <c r="Z364" s="210">
        <v>0</v>
      </c>
      <c r="AA364" s="211">
        <f>Z364*K364</f>
        <v>0</v>
      </c>
      <c r="AR364" s="20" t="s">
        <v>233</v>
      </c>
      <c r="AT364" s="20" t="s">
        <v>158</v>
      </c>
      <c r="AU364" s="20" t="s">
        <v>106</v>
      </c>
      <c r="AY364" s="20" t="s">
        <v>157</v>
      </c>
      <c r="BE364" s="129">
        <f>IF(U364="základní",N364,0)</f>
        <v>0</v>
      </c>
      <c r="BF364" s="129">
        <f>IF(U364="snížená",N364,0)</f>
        <v>0</v>
      </c>
      <c r="BG364" s="129">
        <f>IF(U364="zákl. přenesená",N364,0)</f>
        <v>0</v>
      </c>
      <c r="BH364" s="129">
        <f>IF(U364="sníž. přenesená",N364,0)</f>
        <v>0</v>
      </c>
      <c r="BI364" s="129">
        <f>IF(U364="nulová",N364,0)</f>
        <v>0</v>
      </c>
      <c r="BJ364" s="20" t="s">
        <v>23</v>
      </c>
      <c r="BK364" s="212">
        <f>ROUND(L364*K364,3)</f>
        <v>0</v>
      </c>
      <c r="BL364" s="20" t="s">
        <v>233</v>
      </c>
      <c r="BM364" s="20" t="s">
        <v>502</v>
      </c>
    </row>
    <row r="365" s="10" customFormat="1" ht="28.8" customHeight="1">
      <c r="B365" s="213"/>
      <c r="C365" s="214"/>
      <c r="D365" s="214"/>
      <c r="E365" s="215" t="s">
        <v>21</v>
      </c>
      <c r="F365" s="216" t="s">
        <v>503</v>
      </c>
      <c r="G365" s="214"/>
      <c r="H365" s="214"/>
      <c r="I365" s="214"/>
      <c r="J365" s="214"/>
      <c r="K365" s="217">
        <v>1</v>
      </c>
      <c r="L365" s="214"/>
      <c r="M365" s="214"/>
      <c r="N365" s="214"/>
      <c r="O365" s="214"/>
      <c r="P365" s="214"/>
      <c r="Q365" s="214"/>
      <c r="R365" s="218"/>
      <c r="T365" s="219"/>
      <c r="U365" s="214"/>
      <c r="V365" s="214"/>
      <c r="W365" s="214"/>
      <c r="X365" s="214"/>
      <c r="Y365" s="214"/>
      <c r="Z365" s="214"/>
      <c r="AA365" s="220"/>
      <c r="AT365" s="221" t="s">
        <v>165</v>
      </c>
      <c r="AU365" s="221" t="s">
        <v>106</v>
      </c>
      <c r="AV365" s="10" t="s">
        <v>106</v>
      </c>
      <c r="AW365" s="10" t="s">
        <v>166</v>
      </c>
      <c r="AX365" s="10" t="s">
        <v>82</v>
      </c>
      <c r="AY365" s="221" t="s">
        <v>157</v>
      </c>
    </row>
    <row r="366" s="10" customFormat="1" ht="28.8" customHeight="1">
      <c r="B366" s="213"/>
      <c r="C366" s="214"/>
      <c r="D366" s="214"/>
      <c r="E366" s="215" t="s">
        <v>21</v>
      </c>
      <c r="F366" s="239" t="s">
        <v>504</v>
      </c>
      <c r="G366" s="214"/>
      <c r="H366" s="214"/>
      <c r="I366" s="214"/>
      <c r="J366" s="214"/>
      <c r="K366" s="217">
        <v>3</v>
      </c>
      <c r="L366" s="214"/>
      <c r="M366" s="214"/>
      <c r="N366" s="214"/>
      <c r="O366" s="214"/>
      <c r="P366" s="214"/>
      <c r="Q366" s="214"/>
      <c r="R366" s="218"/>
      <c r="T366" s="219"/>
      <c r="U366" s="214"/>
      <c r="V366" s="214"/>
      <c r="W366" s="214"/>
      <c r="X366" s="214"/>
      <c r="Y366" s="214"/>
      <c r="Z366" s="214"/>
      <c r="AA366" s="220"/>
      <c r="AT366" s="221" t="s">
        <v>165</v>
      </c>
      <c r="AU366" s="221" t="s">
        <v>106</v>
      </c>
      <c r="AV366" s="10" t="s">
        <v>106</v>
      </c>
      <c r="AW366" s="10" t="s">
        <v>166</v>
      </c>
      <c r="AX366" s="10" t="s">
        <v>82</v>
      </c>
      <c r="AY366" s="221" t="s">
        <v>157</v>
      </c>
    </row>
    <row r="367" s="10" customFormat="1" ht="20.4" customHeight="1">
      <c r="B367" s="213"/>
      <c r="C367" s="214"/>
      <c r="D367" s="214"/>
      <c r="E367" s="215" t="s">
        <v>21</v>
      </c>
      <c r="F367" s="239" t="s">
        <v>407</v>
      </c>
      <c r="G367" s="214"/>
      <c r="H367" s="214"/>
      <c r="I367" s="214"/>
      <c r="J367" s="214"/>
      <c r="K367" s="217">
        <v>2</v>
      </c>
      <c r="L367" s="214"/>
      <c r="M367" s="214"/>
      <c r="N367" s="214"/>
      <c r="O367" s="214"/>
      <c r="P367" s="214"/>
      <c r="Q367" s="214"/>
      <c r="R367" s="218"/>
      <c r="T367" s="219"/>
      <c r="U367" s="214"/>
      <c r="V367" s="214"/>
      <c r="W367" s="214"/>
      <c r="X367" s="214"/>
      <c r="Y367" s="214"/>
      <c r="Z367" s="214"/>
      <c r="AA367" s="220"/>
      <c r="AT367" s="221" t="s">
        <v>165</v>
      </c>
      <c r="AU367" s="221" t="s">
        <v>106</v>
      </c>
      <c r="AV367" s="10" t="s">
        <v>106</v>
      </c>
      <c r="AW367" s="10" t="s">
        <v>166</v>
      </c>
      <c r="AX367" s="10" t="s">
        <v>82</v>
      </c>
      <c r="AY367" s="221" t="s">
        <v>157</v>
      </c>
    </row>
    <row r="368" s="11" customFormat="1" ht="20.4" customHeight="1">
      <c r="B368" s="222"/>
      <c r="C368" s="223"/>
      <c r="D368" s="223"/>
      <c r="E368" s="224" t="s">
        <v>21</v>
      </c>
      <c r="F368" s="225" t="s">
        <v>167</v>
      </c>
      <c r="G368" s="223"/>
      <c r="H368" s="223"/>
      <c r="I368" s="223"/>
      <c r="J368" s="223"/>
      <c r="K368" s="226">
        <v>6</v>
      </c>
      <c r="L368" s="223"/>
      <c r="M368" s="223"/>
      <c r="N368" s="223"/>
      <c r="O368" s="223"/>
      <c r="P368" s="223"/>
      <c r="Q368" s="223"/>
      <c r="R368" s="227"/>
      <c r="T368" s="228"/>
      <c r="U368" s="223"/>
      <c r="V368" s="223"/>
      <c r="W368" s="223"/>
      <c r="X368" s="223"/>
      <c r="Y368" s="223"/>
      <c r="Z368" s="223"/>
      <c r="AA368" s="229"/>
      <c r="AT368" s="230" t="s">
        <v>165</v>
      </c>
      <c r="AU368" s="230" t="s">
        <v>106</v>
      </c>
      <c r="AV368" s="11" t="s">
        <v>162</v>
      </c>
      <c r="AW368" s="11" t="s">
        <v>166</v>
      </c>
      <c r="AX368" s="11" t="s">
        <v>23</v>
      </c>
      <c r="AY368" s="230" t="s">
        <v>157</v>
      </c>
    </row>
    <row r="369" s="1" customFormat="1" ht="51.6" customHeight="1">
      <c r="B369" s="42"/>
      <c r="C369" s="203" t="s">
        <v>505</v>
      </c>
      <c r="D369" s="203" t="s">
        <v>158</v>
      </c>
      <c r="E369" s="204" t="s">
        <v>506</v>
      </c>
      <c r="F369" s="205" t="s">
        <v>507</v>
      </c>
      <c r="G369" s="167"/>
      <c r="H369" s="167"/>
      <c r="I369" s="167"/>
      <c r="J369" s="206" t="s">
        <v>161</v>
      </c>
      <c r="K369" s="207">
        <v>1</v>
      </c>
      <c r="L369" s="208">
        <v>0</v>
      </c>
      <c r="M369" s="167"/>
      <c r="N369" s="207">
        <f>ROUND(L369*K369,3)</f>
        <v>0</v>
      </c>
      <c r="O369" s="167"/>
      <c r="P369" s="167"/>
      <c r="Q369" s="167"/>
      <c r="R369" s="44"/>
      <c r="T369" s="209" t="s">
        <v>21</v>
      </c>
      <c r="U369" s="52" t="s">
        <v>47</v>
      </c>
      <c r="V369" s="43"/>
      <c r="W369" s="210">
        <f>V369*K369</f>
        <v>0</v>
      </c>
      <c r="X369" s="210">
        <v>0.00029</v>
      </c>
      <c r="Y369" s="210">
        <f>X369*K369</f>
        <v>0</v>
      </c>
      <c r="Z369" s="210">
        <v>0</v>
      </c>
      <c r="AA369" s="211">
        <f>Z369*K369</f>
        <v>0</v>
      </c>
      <c r="AR369" s="20" t="s">
        <v>233</v>
      </c>
      <c r="AT369" s="20" t="s">
        <v>158</v>
      </c>
      <c r="AU369" s="20" t="s">
        <v>106</v>
      </c>
      <c r="AY369" s="20" t="s">
        <v>157</v>
      </c>
      <c r="BE369" s="129">
        <f>IF(U369="základní",N369,0)</f>
        <v>0</v>
      </c>
      <c r="BF369" s="129">
        <f>IF(U369="snížená",N369,0)</f>
        <v>0</v>
      </c>
      <c r="BG369" s="129">
        <f>IF(U369="zákl. přenesená",N369,0)</f>
        <v>0</v>
      </c>
      <c r="BH369" s="129">
        <f>IF(U369="sníž. přenesená",N369,0)</f>
        <v>0</v>
      </c>
      <c r="BI369" s="129">
        <f>IF(U369="nulová",N369,0)</f>
        <v>0</v>
      </c>
      <c r="BJ369" s="20" t="s">
        <v>23</v>
      </c>
      <c r="BK369" s="212">
        <f>ROUND(L369*K369,3)</f>
        <v>0</v>
      </c>
      <c r="BL369" s="20" t="s">
        <v>233</v>
      </c>
      <c r="BM369" s="20" t="s">
        <v>508</v>
      </c>
    </row>
    <row r="370" s="10" customFormat="1" ht="20.4" customHeight="1">
      <c r="B370" s="213"/>
      <c r="C370" s="214"/>
      <c r="D370" s="214"/>
      <c r="E370" s="215" t="s">
        <v>21</v>
      </c>
      <c r="F370" s="216" t="s">
        <v>23</v>
      </c>
      <c r="G370" s="214"/>
      <c r="H370" s="214"/>
      <c r="I370" s="214"/>
      <c r="J370" s="214"/>
      <c r="K370" s="217">
        <v>1</v>
      </c>
      <c r="L370" s="214"/>
      <c r="M370" s="214"/>
      <c r="N370" s="214"/>
      <c r="O370" s="214"/>
      <c r="P370" s="214"/>
      <c r="Q370" s="214"/>
      <c r="R370" s="218"/>
      <c r="T370" s="219"/>
      <c r="U370" s="214"/>
      <c r="V370" s="214"/>
      <c r="W370" s="214"/>
      <c r="X370" s="214"/>
      <c r="Y370" s="214"/>
      <c r="Z370" s="214"/>
      <c r="AA370" s="220"/>
      <c r="AT370" s="221" t="s">
        <v>165</v>
      </c>
      <c r="AU370" s="221" t="s">
        <v>106</v>
      </c>
      <c r="AV370" s="10" t="s">
        <v>106</v>
      </c>
      <c r="AW370" s="10" t="s">
        <v>166</v>
      </c>
      <c r="AX370" s="10" t="s">
        <v>82</v>
      </c>
      <c r="AY370" s="221" t="s">
        <v>157</v>
      </c>
    </row>
    <row r="371" s="11" customFormat="1" ht="20.4" customHeight="1">
      <c r="B371" s="222"/>
      <c r="C371" s="223"/>
      <c r="D371" s="223"/>
      <c r="E371" s="224" t="s">
        <v>21</v>
      </c>
      <c r="F371" s="225" t="s">
        <v>167</v>
      </c>
      <c r="G371" s="223"/>
      <c r="H371" s="223"/>
      <c r="I371" s="223"/>
      <c r="J371" s="223"/>
      <c r="K371" s="226">
        <v>1</v>
      </c>
      <c r="L371" s="223"/>
      <c r="M371" s="223"/>
      <c r="N371" s="223"/>
      <c r="O371" s="223"/>
      <c r="P371" s="223"/>
      <c r="Q371" s="223"/>
      <c r="R371" s="227"/>
      <c r="T371" s="228"/>
      <c r="U371" s="223"/>
      <c r="V371" s="223"/>
      <c r="W371" s="223"/>
      <c r="X371" s="223"/>
      <c r="Y371" s="223"/>
      <c r="Z371" s="223"/>
      <c r="AA371" s="229"/>
      <c r="AT371" s="230" t="s">
        <v>165</v>
      </c>
      <c r="AU371" s="230" t="s">
        <v>106</v>
      </c>
      <c r="AV371" s="11" t="s">
        <v>162</v>
      </c>
      <c r="AW371" s="11" t="s">
        <v>166</v>
      </c>
      <c r="AX371" s="11" t="s">
        <v>23</v>
      </c>
      <c r="AY371" s="230" t="s">
        <v>157</v>
      </c>
    </row>
    <row r="372" s="1" customFormat="1" ht="28.8" customHeight="1">
      <c r="B372" s="42"/>
      <c r="C372" s="203" t="s">
        <v>509</v>
      </c>
      <c r="D372" s="203" t="s">
        <v>158</v>
      </c>
      <c r="E372" s="204" t="s">
        <v>510</v>
      </c>
      <c r="F372" s="205" t="s">
        <v>511</v>
      </c>
      <c r="G372" s="167"/>
      <c r="H372" s="167"/>
      <c r="I372" s="167"/>
      <c r="J372" s="206" t="s">
        <v>180</v>
      </c>
      <c r="K372" s="207">
        <v>458.608</v>
      </c>
      <c r="L372" s="208">
        <v>0</v>
      </c>
      <c r="M372" s="167"/>
      <c r="N372" s="207">
        <f>ROUND(L372*K372,3)</f>
        <v>0</v>
      </c>
      <c r="O372" s="167"/>
      <c r="P372" s="167"/>
      <c r="Q372" s="167"/>
      <c r="R372" s="44"/>
      <c r="T372" s="209" t="s">
        <v>21</v>
      </c>
      <c r="U372" s="52" t="s">
        <v>47</v>
      </c>
      <c r="V372" s="43"/>
      <c r="W372" s="210">
        <f>V372*K372</f>
        <v>0</v>
      </c>
      <c r="X372" s="210">
        <v>0</v>
      </c>
      <c r="Y372" s="210">
        <f>X372*K372</f>
        <v>0</v>
      </c>
      <c r="Z372" s="210">
        <v>0</v>
      </c>
      <c r="AA372" s="211">
        <f>Z372*K372</f>
        <v>0</v>
      </c>
      <c r="AR372" s="20" t="s">
        <v>233</v>
      </c>
      <c r="AT372" s="20" t="s">
        <v>158</v>
      </c>
      <c r="AU372" s="20" t="s">
        <v>106</v>
      </c>
      <c r="AY372" s="20" t="s">
        <v>157</v>
      </c>
      <c r="BE372" s="129">
        <f>IF(U372="základní",N372,0)</f>
        <v>0</v>
      </c>
      <c r="BF372" s="129">
        <f>IF(U372="snížená",N372,0)</f>
        <v>0</v>
      </c>
      <c r="BG372" s="129">
        <f>IF(U372="zákl. přenesená",N372,0)</f>
        <v>0</v>
      </c>
      <c r="BH372" s="129">
        <f>IF(U372="sníž. přenesená",N372,0)</f>
        <v>0</v>
      </c>
      <c r="BI372" s="129">
        <f>IF(U372="nulová",N372,0)</f>
        <v>0</v>
      </c>
      <c r="BJ372" s="20" t="s">
        <v>23</v>
      </c>
      <c r="BK372" s="212">
        <f>ROUND(L372*K372,3)</f>
        <v>0</v>
      </c>
      <c r="BL372" s="20" t="s">
        <v>233</v>
      </c>
      <c r="BM372" s="20" t="s">
        <v>512</v>
      </c>
    </row>
    <row r="373" s="13" customFormat="1" ht="28.8" customHeight="1">
      <c r="B373" s="254"/>
      <c r="C373" s="255"/>
      <c r="D373" s="255"/>
      <c r="E373" s="256" t="s">
        <v>21</v>
      </c>
      <c r="F373" s="257" t="s">
        <v>513</v>
      </c>
      <c r="G373" s="255"/>
      <c r="H373" s="255"/>
      <c r="I373" s="255"/>
      <c r="J373" s="255"/>
      <c r="K373" s="258" t="s">
        <v>21</v>
      </c>
      <c r="L373" s="255"/>
      <c r="M373" s="255"/>
      <c r="N373" s="255"/>
      <c r="O373" s="255"/>
      <c r="P373" s="255"/>
      <c r="Q373" s="255"/>
      <c r="R373" s="259"/>
      <c r="T373" s="260"/>
      <c r="U373" s="255"/>
      <c r="V373" s="255"/>
      <c r="W373" s="255"/>
      <c r="X373" s="255"/>
      <c r="Y373" s="255"/>
      <c r="Z373" s="255"/>
      <c r="AA373" s="261"/>
      <c r="AT373" s="262" t="s">
        <v>165</v>
      </c>
      <c r="AU373" s="262" t="s">
        <v>106</v>
      </c>
      <c r="AV373" s="13" t="s">
        <v>23</v>
      </c>
      <c r="AW373" s="13" t="s">
        <v>166</v>
      </c>
      <c r="AX373" s="13" t="s">
        <v>82</v>
      </c>
      <c r="AY373" s="262" t="s">
        <v>157</v>
      </c>
    </row>
    <row r="374" s="10" customFormat="1" ht="28.8" customHeight="1">
      <c r="B374" s="213"/>
      <c r="C374" s="214"/>
      <c r="D374" s="214"/>
      <c r="E374" s="215" t="s">
        <v>21</v>
      </c>
      <c r="F374" s="239" t="s">
        <v>425</v>
      </c>
      <c r="G374" s="214"/>
      <c r="H374" s="214"/>
      <c r="I374" s="214"/>
      <c r="J374" s="214"/>
      <c r="K374" s="217">
        <v>198.71960000000001</v>
      </c>
      <c r="L374" s="214"/>
      <c r="M374" s="214"/>
      <c r="N374" s="214"/>
      <c r="O374" s="214"/>
      <c r="P374" s="214"/>
      <c r="Q374" s="214"/>
      <c r="R374" s="218"/>
      <c r="T374" s="219"/>
      <c r="U374" s="214"/>
      <c r="V374" s="214"/>
      <c r="W374" s="214"/>
      <c r="X374" s="214"/>
      <c r="Y374" s="214"/>
      <c r="Z374" s="214"/>
      <c r="AA374" s="220"/>
      <c r="AT374" s="221" t="s">
        <v>165</v>
      </c>
      <c r="AU374" s="221" t="s">
        <v>106</v>
      </c>
      <c r="AV374" s="10" t="s">
        <v>106</v>
      </c>
      <c r="AW374" s="10" t="s">
        <v>166</v>
      </c>
      <c r="AX374" s="10" t="s">
        <v>82</v>
      </c>
      <c r="AY374" s="221" t="s">
        <v>157</v>
      </c>
    </row>
    <row r="375" s="10" customFormat="1" ht="20.4" customHeight="1">
      <c r="B375" s="213"/>
      <c r="C375" s="214"/>
      <c r="D375" s="214"/>
      <c r="E375" s="215" t="s">
        <v>21</v>
      </c>
      <c r="F375" s="239" t="s">
        <v>488</v>
      </c>
      <c r="G375" s="214"/>
      <c r="H375" s="214"/>
      <c r="I375" s="214"/>
      <c r="J375" s="214"/>
      <c r="K375" s="217">
        <v>27.890000000000001</v>
      </c>
      <c r="L375" s="214"/>
      <c r="M375" s="214"/>
      <c r="N375" s="214"/>
      <c r="O375" s="214"/>
      <c r="P375" s="214"/>
      <c r="Q375" s="214"/>
      <c r="R375" s="218"/>
      <c r="T375" s="219"/>
      <c r="U375" s="214"/>
      <c r="V375" s="214"/>
      <c r="W375" s="214"/>
      <c r="X375" s="214"/>
      <c r="Y375" s="214"/>
      <c r="Z375" s="214"/>
      <c r="AA375" s="220"/>
      <c r="AT375" s="221" t="s">
        <v>165</v>
      </c>
      <c r="AU375" s="221" t="s">
        <v>106</v>
      </c>
      <c r="AV375" s="10" t="s">
        <v>106</v>
      </c>
      <c r="AW375" s="10" t="s">
        <v>166</v>
      </c>
      <c r="AX375" s="10" t="s">
        <v>82</v>
      </c>
      <c r="AY375" s="221" t="s">
        <v>157</v>
      </c>
    </row>
    <row r="376" s="10" customFormat="1" ht="28.8" customHeight="1">
      <c r="B376" s="213"/>
      <c r="C376" s="214"/>
      <c r="D376" s="214"/>
      <c r="E376" s="215" t="s">
        <v>21</v>
      </c>
      <c r="F376" s="239" t="s">
        <v>489</v>
      </c>
      <c r="G376" s="214"/>
      <c r="H376" s="214"/>
      <c r="I376" s="214"/>
      <c r="J376" s="214"/>
      <c r="K376" s="217">
        <v>2.694</v>
      </c>
      <c r="L376" s="214"/>
      <c r="M376" s="214"/>
      <c r="N376" s="214"/>
      <c r="O376" s="214"/>
      <c r="P376" s="214"/>
      <c r="Q376" s="214"/>
      <c r="R376" s="218"/>
      <c r="T376" s="219"/>
      <c r="U376" s="214"/>
      <c r="V376" s="214"/>
      <c r="W376" s="214"/>
      <c r="X376" s="214"/>
      <c r="Y376" s="214"/>
      <c r="Z376" s="214"/>
      <c r="AA376" s="220"/>
      <c r="AT376" s="221" t="s">
        <v>165</v>
      </c>
      <c r="AU376" s="221" t="s">
        <v>106</v>
      </c>
      <c r="AV376" s="10" t="s">
        <v>106</v>
      </c>
      <c r="AW376" s="10" t="s">
        <v>166</v>
      </c>
      <c r="AX376" s="10" t="s">
        <v>82</v>
      </c>
      <c r="AY376" s="221" t="s">
        <v>157</v>
      </c>
    </row>
    <row r="377" s="11" customFormat="1" ht="20.4" customHeight="1">
      <c r="B377" s="222"/>
      <c r="C377" s="223"/>
      <c r="D377" s="223"/>
      <c r="E377" s="224" t="s">
        <v>21</v>
      </c>
      <c r="F377" s="225" t="s">
        <v>167</v>
      </c>
      <c r="G377" s="223"/>
      <c r="H377" s="223"/>
      <c r="I377" s="223"/>
      <c r="J377" s="223"/>
      <c r="K377" s="226">
        <v>229.30359999999999</v>
      </c>
      <c r="L377" s="223"/>
      <c r="M377" s="223"/>
      <c r="N377" s="223"/>
      <c r="O377" s="223"/>
      <c r="P377" s="223"/>
      <c r="Q377" s="223"/>
      <c r="R377" s="227"/>
      <c r="T377" s="228"/>
      <c r="U377" s="223"/>
      <c r="V377" s="223"/>
      <c r="W377" s="223"/>
      <c r="X377" s="223"/>
      <c r="Y377" s="223"/>
      <c r="Z377" s="223"/>
      <c r="AA377" s="229"/>
      <c r="AT377" s="230" t="s">
        <v>165</v>
      </c>
      <c r="AU377" s="230" t="s">
        <v>106</v>
      </c>
      <c r="AV377" s="11" t="s">
        <v>162</v>
      </c>
      <c r="AW377" s="11" t="s">
        <v>166</v>
      </c>
      <c r="AX377" s="11" t="s">
        <v>23</v>
      </c>
      <c r="AY377" s="230" t="s">
        <v>157</v>
      </c>
    </row>
    <row r="378" s="1" customFormat="1" ht="28.8" customHeight="1">
      <c r="B378" s="42"/>
      <c r="C378" s="231" t="s">
        <v>514</v>
      </c>
      <c r="D378" s="231" t="s">
        <v>224</v>
      </c>
      <c r="E378" s="232" t="s">
        <v>515</v>
      </c>
      <c r="F378" s="233" t="s">
        <v>516</v>
      </c>
      <c r="G378" s="234"/>
      <c r="H378" s="234"/>
      <c r="I378" s="234"/>
      <c r="J378" s="235" t="s">
        <v>180</v>
      </c>
      <c r="K378" s="236">
        <v>481.53800000000001</v>
      </c>
      <c r="L378" s="237">
        <v>0</v>
      </c>
      <c r="M378" s="234"/>
      <c r="N378" s="236">
        <f>ROUND(L378*K378,3)</f>
        <v>0</v>
      </c>
      <c r="O378" s="167"/>
      <c r="P378" s="167"/>
      <c r="Q378" s="167"/>
      <c r="R378" s="44"/>
      <c r="T378" s="209" t="s">
        <v>21</v>
      </c>
      <c r="U378" s="52" t="s">
        <v>47</v>
      </c>
      <c r="V378" s="43"/>
      <c r="W378" s="210">
        <f>V378*K378</f>
        <v>0</v>
      </c>
      <c r="X378" s="210">
        <v>0.00031</v>
      </c>
      <c r="Y378" s="210">
        <f>X378*K378</f>
        <v>0</v>
      </c>
      <c r="Z378" s="210">
        <v>0</v>
      </c>
      <c r="AA378" s="211">
        <f>Z378*K378</f>
        <v>0</v>
      </c>
      <c r="AR378" s="20" t="s">
        <v>307</v>
      </c>
      <c r="AT378" s="20" t="s">
        <v>224</v>
      </c>
      <c r="AU378" s="20" t="s">
        <v>106</v>
      </c>
      <c r="AY378" s="20" t="s">
        <v>157</v>
      </c>
      <c r="BE378" s="129">
        <f>IF(U378="základní",N378,0)</f>
        <v>0</v>
      </c>
      <c r="BF378" s="129">
        <f>IF(U378="snížená",N378,0)</f>
        <v>0</v>
      </c>
      <c r="BG378" s="129">
        <f>IF(U378="zákl. přenesená",N378,0)</f>
        <v>0</v>
      </c>
      <c r="BH378" s="129">
        <f>IF(U378="sníž. přenesená",N378,0)</f>
        <v>0</v>
      </c>
      <c r="BI378" s="129">
        <f>IF(U378="nulová",N378,0)</f>
        <v>0</v>
      </c>
      <c r="BJ378" s="20" t="s">
        <v>23</v>
      </c>
      <c r="BK378" s="212">
        <f>ROUND(L378*K378,3)</f>
        <v>0</v>
      </c>
      <c r="BL378" s="20" t="s">
        <v>233</v>
      </c>
      <c r="BM378" s="20" t="s">
        <v>517</v>
      </c>
    </row>
    <row r="379" s="1" customFormat="1" ht="40.2" customHeight="1">
      <c r="B379" s="42"/>
      <c r="C379" s="203" t="s">
        <v>518</v>
      </c>
      <c r="D379" s="203" t="s">
        <v>158</v>
      </c>
      <c r="E379" s="204" t="s">
        <v>519</v>
      </c>
      <c r="F379" s="205" t="s">
        <v>520</v>
      </c>
      <c r="G379" s="167"/>
      <c r="H379" s="167"/>
      <c r="I379" s="167"/>
      <c r="J379" s="206" t="s">
        <v>161</v>
      </c>
      <c r="K379" s="207">
        <v>6</v>
      </c>
      <c r="L379" s="208">
        <v>0</v>
      </c>
      <c r="M379" s="167"/>
      <c r="N379" s="207">
        <f>ROUND(L379*K379,3)</f>
        <v>0</v>
      </c>
      <c r="O379" s="167"/>
      <c r="P379" s="167"/>
      <c r="Q379" s="167"/>
      <c r="R379" s="44"/>
      <c r="T379" s="209" t="s">
        <v>21</v>
      </c>
      <c r="U379" s="52" t="s">
        <v>47</v>
      </c>
      <c r="V379" s="43"/>
      <c r="W379" s="210">
        <f>V379*K379</f>
        <v>0</v>
      </c>
      <c r="X379" s="210">
        <v>0</v>
      </c>
      <c r="Y379" s="210">
        <f>X379*K379</f>
        <v>0</v>
      </c>
      <c r="Z379" s="210">
        <v>0</v>
      </c>
      <c r="AA379" s="211">
        <f>Z379*K379</f>
        <v>0</v>
      </c>
      <c r="AR379" s="20" t="s">
        <v>233</v>
      </c>
      <c r="AT379" s="20" t="s">
        <v>158</v>
      </c>
      <c r="AU379" s="20" t="s">
        <v>106</v>
      </c>
      <c r="AY379" s="20" t="s">
        <v>157</v>
      </c>
      <c r="BE379" s="129">
        <f>IF(U379="základní",N379,0)</f>
        <v>0</v>
      </c>
      <c r="BF379" s="129">
        <f>IF(U379="snížená",N379,0)</f>
        <v>0</v>
      </c>
      <c r="BG379" s="129">
        <f>IF(U379="zákl. přenesená",N379,0)</f>
        <v>0</v>
      </c>
      <c r="BH379" s="129">
        <f>IF(U379="sníž. přenesená",N379,0)</f>
        <v>0</v>
      </c>
      <c r="BI379" s="129">
        <f>IF(U379="nulová",N379,0)</f>
        <v>0</v>
      </c>
      <c r="BJ379" s="20" t="s">
        <v>23</v>
      </c>
      <c r="BK379" s="212">
        <f>ROUND(L379*K379,3)</f>
        <v>0</v>
      </c>
      <c r="BL379" s="20" t="s">
        <v>233</v>
      </c>
      <c r="BM379" s="20" t="s">
        <v>521</v>
      </c>
    </row>
    <row r="380" s="10" customFormat="1" ht="28.8" customHeight="1">
      <c r="B380" s="213"/>
      <c r="C380" s="214"/>
      <c r="D380" s="214"/>
      <c r="E380" s="215" t="s">
        <v>21</v>
      </c>
      <c r="F380" s="216" t="s">
        <v>503</v>
      </c>
      <c r="G380" s="214"/>
      <c r="H380" s="214"/>
      <c r="I380" s="214"/>
      <c r="J380" s="214"/>
      <c r="K380" s="217">
        <v>1</v>
      </c>
      <c r="L380" s="214"/>
      <c r="M380" s="214"/>
      <c r="N380" s="214"/>
      <c r="O380" s="214"/>
      <c r="P380" s="214"/>
      <c r="Q380" s="214"/>
      <c r="R380" s="218"/>
      <c r="T380" s="219"/>
      <c r="U380" s="214"/>
      <c r="V380" s="214"/>
      <c r="W380" s="214"/>
      <c r="X380" s="214"/>
      <c r="Y380" s="214"/>
      <c r="Z380" s="214"/>
      <c r="AA380" s="220"/>
      <c r="AT380" s="221" t="s">
        <v>165</v>
      </c>
      <c r="AU380" s="221" t="s">
        <v>106</v>
      </c>
      <c r="AV380" s="10" t="s">
        <v>106</v>
      </c>
      <c r="AW380" s="10" t="s">
        <v>166</v>
      </c>
      <c r="AX380" s="10" t="s">
        <v>82</v>
      </c>
      <c r="AY380" s="221" t="s">
        <v>157</v>
      </c>
    </row>
    <row r="381" s="10" customFormat="1" ht="28.8" customHeight="1">
      <c r="B381" s="213"/>
      <c r="C381" s="214"/>
      <c r="D381" s="214"/>
      <c r="E381" s="215" t="s">
        <v>21</v>
      </c>
      <c r="F381" s="239" t="s">
        <v>504</v>
      </c>
      <c r="G381" s="214"/>
      <c r="H381" s="214"/>
      <c r="I381" s="214"/>
      <c r="J381" s="214"/>
      <c r="K381" s="217">
        <v>3</v>
      </c>
      <c r="L381" s="214"/>
      <c r="M381" s="214"/>
      <c r="N381" s="214"/>
      <c r="O381" s="214"/>
      <c r="P381" s="214"/>
      <c r="Q381" s="214"/>
      <c r="R381" s="218"/>
      <c r="T381" s="219"/>
      <c r="U381" s="214"/>
      <c r="V381" s="214"/>
      <c r="W381" s="214"/>
      <c r="X381" s="214"/>
      <c r="Y381" s="214"/>
      <c r="Z381" s="214"/>
      <c r="AA381" s="220"/>
      <c r="AT381" s="221" t="s">
        <v>165</v>
      </c>
      <c r="AU381" s="221" t="s">
        <v>106</v>
      </c>
      <c r="AV381" s="10" t="s">
        <v>106</v>
      </c>
      <c r="AW381" s="10" t="s">
        <v>166</v>
      </c>
      <c r="AX381" s="10" t="s">
        <v>82</v>
      </c>
      <c r="AY381" s="221" t="s">
        <v>157</v>
      </c>
    </row>
    <row r="382" s="10" customFormat="1" ht="20.4" customHeight="1">
      <c r="B382" s="213"/>
      <c r="C382" s="214"/>
      <c r="D382" s="214"/>
      <c r="E382" s="215" t="s">
        <v>21</v>
      </c>
      <c r="F382" s="239" t="s">
        <v>407</v>
      </c>
      <c r="G382" s="214"/>
      <c r="H382" s="214"/>
      <c r="I382" s="214"/>
      <c r="J382" s="214"/>
      <c r="K382" s="217">
        <v>2</v>
      </c>
      <c r="L382" s="214"/>
      <c r="M382" s="214"/>
      <c r="N382" s="214"/>
      <c r="O382" s="214"/>
      <c r="P382" s="214"/>
      <c r="Q382" s="214"/>
      <c r="R382" s="218"/>
      <c r="T382" s="219"/>
      <c r="U382" s="214"/>
      <c r="V382" s="214"/>
      <c r="W382" s="214"/>
      <c r="X382" s="214"/>
      <c r="Y382" s="214"/>
      <c r="Z382" s="214"/>
      <c r="AA382" s="220"/>
      <c r="AT382" s="221" t="s">
        <v>165</v>
      </c>
      <c r="AU382" s="221" t="s">
        <v>106</v>
      </c>
      <c r="AV382" s="10" t="s">
        <v>106</v>
      </c>
      <c r="AW382" s="10" t="s">
        <v>166</v>
      </c>
      <c r="AX382" s="10" t="s">
        <v>82</v>
      </c>
      <c r="AY382" s="221" t="s">
        <v>157</v>
      </c>
    </row>
    <row r="383" s="11" customFormat="1" ht="20.4" customHeight="1">
      <c r="B383" s="222"/>
      <c r="C383" s="223"/>
      <c r="D383" s="223"/>
      <c r="E383" s="224" t="s">
        <v>21</v>
      </c>
      <c r="F383" s="225" t="s">
        <v>167</v>
      </c>
      <c r="G383" s="223"/>
      <c r="H383" s="223"/>
      <c r="I383" s="223"/>
      <c r="J383" s="223"/>
      <c r="K383" s="226">
        <v>6</v>
      </c>
      <c r="L383" s="223"/>
      <c r="M383" s="223"/>
      <c r="N383" s="223"/>
      <c r="O383" s="223"/>
      <c r="P383" s="223"/>
      <c r="Q383" s="223"/>
      <c r="R383" s="227"/>
      <c r="T383" s="228"/>
      <c r="U383" s="223"/>
      <c r="V383" s="223"/>
      <c r="W383" s="223"/>
      <c r="X383" s="223"/>
      <c r="Y383" s="223"/>
      <c r="Z383" s="223"/>
      <c r="AA383" s="229"/>
      <c r="AT383" s="230" t="s">
        <v>165</v>
      </c>
      <c r="AU383" s="230" t="s">
        <v>106</v>
      </c>
      <c r="AV383" s="11" t="s">
        <v>162</v>
      </c>
      <c r="AW383" s="11" t="s">
        <v>166</v>
      </c>
      <c r="AX383" s="11" t="s">
        <v>23</v>
      </c>
      <c r="AY383" s="230" t="s">
        <v>157</v>
      </c>
    </row>
    <row r="384" s="1" customFormat="1" ht="28.8" customHeight="1">
      <c r="B384" s="42"/>
      <c r="C384" s="231" t="s">
        <v>522</v>
      </c>
      <c r="D384" s="231" t="s">
        <v>224</v>
      </c>
      <c r="E384" s="232" t="s">
        <v>441</v>
      </c>
      <c r="F384" s="233" t="s">
        <v>442</v>
      </c>
      <c r="G384" s="234"/>
      <c r="H384" s="234"/>
      <c r="I384" s="234"/>
      <c r="J384" s="235" t="s">
        <v>180</v>
      </c>
      <c r="K384" s="236">
        <v>3.2999999999999998</v>
      </c>
      <c r="L384" s="237">
        <v>0</v>
      </c>
      <c r="M384" s="234"/>
      <c r="N384" s="236">
        <f>ROUND(L384*K384,3)</f>
        <v>0</v>
      </c>
      <c r="O384" s="167"/>
      <c r="P384" s="167"/>
      <c r="Q384" s="167"/>
      <c r="R384" s="44"/>
      <c r="T384" s="209" t="s">
        <v>21</v>
      </c>
      <c r="U384" s="52" t="s">
        <v>47</v>
      </c>
      <c r="V384" s="43"/>
      <c r="W384" s="210">
        <f>V384*K384</f>
        <v>0</v>
      </c>
      <c r="X384" s="210">
        <v>0.0038800000000000002</v>
      </c>
      <c r="Y384" s="210">
        <f>X384*K384</f>
        <v>0</v>
      </c>
      <c r="Z384" s="210">
        <v>0</v>
      </c>
      <c r="AA384" s="211">
        <f>Z384*K384</f>
        <v>0</v>
      </c>
      <c r="AR384" s="20" t="s">
        <v>307</v>
      </c>
      <c r="AT384" s="20" t="s">
        <v>224</v>
      </c>
      <c r="AU384" s="20" t="s">
        <v>106</v>
      </c>
      <c r="AY384" s="20" t="s">
        <v>157</v>
      </c>
      <c r="BE384" s="129">
        <f>IF(U384="základní",N384,0)</f>
        <v>0</v>
      </c>
      <c r="BF384" s="129">
        <f>IF(U384="snížená",N384,0)</f>
        <v>0</v>
      </c>
      <c r="BG384" s="129">
        <f>IF(U384="zákl. přenesená",N384,0)</f>
        <v>0</v>
      </c>
      <c r="BH384" s="129">
        <f>IF(U384="sníž. přenesená",N384,0)</f>
        <v>0</v>
      </c>
      <c r="BI384" s="129">
        <f>IF(U384="nulová",N384,0)</f>
        <v>0</v>
      </c>
      <c r="BJ384" s="20" t="s">
        <v>23</v>
      </c>
      <c r="BK384" s="212">
        <f>ROUND(L384*K384,3)</f>
        <v>0</v>
      </c>
      <c r="BL384" s="20" t="s">
        <v>233</v>
      </c>
      <c r="BM384" s="20" t="s">
        <v>523</v>
      </c>
    </row>
    <row r="385" s="1" customFormat="1" ht="28.8" customHeight="1">
      <c r="B385" s="42"/>
      <c r="C385" s="203" t="s">
        <v>524</v>
      </c>
      <c r="D385" s="203" t="s">
        <v>158</v>
      </c>
      <c r="E385" s="204" t="s">
        <v>525</v>
      </c>
      <c r="F385" s="205" t="s">
        <v>526</v>
      </c>
      <c r="G385" s="167"/>
      <c r="H385" s="167"/>
      <c r="I385" s="167"/>
      <c r="J385" s="206" t="s">
        <v>180</v>
      </c>
      <c r="K385" s="207">
        <v>184.91</v>
      </c>
      <c r="L385" s="208">
        <v>0</v>
      </c>
      <c r="M385" s="167"/>
      <c r="N385" s="207">
        <f>ROUND(L385*K385,3)</f>
        <v>0</v>
      </c>
      <c r="O385" s="167"/>
      <c r="P385" s="167"/>
      <c r="Q385" s="167"/>
      <c r="R385" s="44"/>
      <c r="T385" s="209" t="s">
        <v>21</v>
      </c>
      <c r="U385" s="52" t="s">
        <v>47</v>
      </c>
      <c r="V385" s="43"/>
      <c r="W385" s="210">
        <f>V385*K385</f>
        <v>0</v>
      </c>
      <c r="X385" s="210">
        <v>0.00019000000000000001</v>
      </c>
      <c r="Y385" s="210">
        <f>X385*K385</f>
        <v>0</v>
      </c>
      <c r="Z385" s="210">
        <v>0</v>
      </c>
      <c r="AA385" s="211">
        <f>Z385*K385</f>
        <v>0</v>
      </c>
      <c r="AR385" s="20" t="s">
        <v>233</v>
      </c>
      <c r="AT385" s="20" t="s">
        <v>158</v>
      </c>
      <c r="AU385" s="20" t="s">
        <v>106</v>
      </c>
      <c r="AY385" s="20" t="s">
        <v>157</v>
      </c>
      <c r="BE385" s="129">
        <f>IF(U385="základní",N385,0)</f>
        <v>0</v>
      </c>
      <c r="BF385" s="129">
        <f>IF(U385="snížená",N385,0)</f>
        <v>0</v>
      </c>
      <c r="BG385" s="129">
        <f>IF(U385="zákl. přenesená",N385,0)</f>
        <v>0</v>
      </c>
      <c r="BH385" s="129">
        <f>IF(U385="sníž. přenesená",N385,0)</f>
        <v>0</v>
      </c>
      <c r="BI385" s="129">
        <f>IF(U385="nulová",N385,0)</f>
        <v>0</v>
      </c>
      <c r="BJ385" s="20" t="s">
        <v>23</v>
      </c>
      <c r="BK385" s="212">
        <f>ROUND(L385*K385,3)</f>
        <v>0</v>
      </c>
      <c r="BL385" s="20" t="s">
        <v>233</v>
      </c>
      <c r="BM385" s="20" t="s">
        <v>527</v>
      </c>
    </row>
    <row r="386" s="10" customFormat="1" ht="20.4" customHeight="1">
      <c r="B386" s="213"/>
      <c r="C386" s="214"/>
      <c r="D386" s="214"/>
      <c r="E386" s="215" t="s">
        <v>21</v>
      </c>
      <c r="F386" s="216" t="s">
        <v>528</v>
      </c>
      <c r="G386" s="214"/>
      <c r="H386" s="214"/>
      <c r="I386" s="214"/>
      <c r="J386" s="214"/>
      <c r="K386" s="217">
        <v>184.91</v>
      </c>
      <c r="L386" s="214"/>
      <c r="M386" s="214"/>
      <c r="N386" s="214"/>
      <c r="O386" s="214"/>
      <c r="P386" s="214"/>
      <c r="Q386" s="214"/>
      <c r="R386" s="218"/>
      <c r="T386" s="219"/>
      <c r="U386" s="214"/>
      <c r="V386" s="214"/>
      <c r="W386" s="214"/>
      <c r="X386" s="214"/>
      <c r="Y386" s="214"/>
      <c r="Z386" s="214"/>
      <c r="AA386" s="220"/>
      <c r="AT386" s="221" t="s">
        <v>165</v>
      </c>
      <c r="AU386" s="221" t="s">
        <v>106</v>
      </c>
      <c r="AV386" s="10" t="s">
        <v>106</v>
      </c>
      <c r="AW386" s="10" t="s">
        <v>166</v>
      </c>
      <c r="AX386" s="10" t="s">
        <v>82</v>
      </c>
      <c r="AY386" s="221" t="s">
        <v>157</v>
      </c>
    </row>
    <row r="387" s="11" customFormat="1" ht="20.4" customHeight="1">
      <c r="B387" s="222"/>
      <c r="C387" s="223"/>
      <c r="D387" s="223"/>
      <c r="E387" s="224" t="s">
        <v>21</v>
      </c>
      <c r="F387" s="225" t="s">
        <v>167</v>
      </c>
      <c r="G387" s="223"/>
      <c r="H387" s="223"/>
      <c r="I387" s="223"/>
      <c r="J387" s="223"/>
      <c r="K387" s="226">
        <v>184.91</v>
      </c>
      <c r="L387" s="223"/>
      <c r="M387" s="223"/>
      <c r="N387" s="223"/>
      <c r="O387" s="223"/>
      <c r="P387" s="223"/>
      <c r="Q387" s="223"/>
      <c r="R387" s="227"/>
      <c r="T387" s="228"/>
      <c r="U387" s="223"/>
      <c r="V387" s="223"/>
      <c r="W387" s="223"/>
      <c r="X387" s="223"/>
      <c r="Y387" s="223"/>
      <c r="Z387" s="223"/>
      <c r="AA387" s="229"/>
      <c r="AT387" s="230" t="s">
        <v>165</v>
      </c>
      <c r="AU387" s="230" t="s">
        <v>106</v>
      </c>
      <c r="AV387" s="11" t="s">
        <v>162</v>
      </c>
      <c r="AW387" s="11" t="s">
        <v>166</v>
      </c>
      <c r="AX387" s="11" t="s">
        <v>23</v>
      </c>
      <c r="AY387" s="230" t="s">
        <v>157</v>
      </c>
    </row>
    <row r="388" s="1" customFormat="1" ht="28.8" customHeight="1">
      <c r="B388" s="42"/>
      <c r="C388" s="203" t="s">
        <v>529</v>
      </c>
      <c r="D388" s="203" t="s">
        <v>158</v>
      </c>
      <c r="E388" s="204" t="s">
        <v>530</v>
      </c>
      <c r="F388" s="205" t="s">
        <v>531</v>
      </c>
      <c r="G388" s="167"/>
      <c r="H388" s="167"/>
      <c r="I388" s="167"/>
      <c r="J388" s="206" t="s">
        <v>198</v>
      </c>
      <c r="K388" s="207">
        <v>2.5369999999999999</v>
      </c>
      <c r="L388" s="208">
        <v>0</v>
      </c>
      <c r="M388" s="167"/>
      <c r="N388" s="207">
        <f>ROUND(L388*K388,3)</f>
        <v>0</v>
      </c>
      <c r="O388" s="167"/>
      <c r="P388" s="167"/>
      <c r="Q388" s="167"/>
      <c r="R388" s="44"/>
      <c r="T388" s="209" t="s">
        <v>21</v>
      </c>
      <c r="U388" s="52" t="s">
        <v>47</v>
      </c>
      <c r="V388" s="43"/>
      <c r="W388" s="210">
        <f>V388*K388</f>
        <v>0</v>
      </c>
      <c r="X388" s="210">
        <v>0</v>
      </c>
      <c r="Y388" s="210">
        <f>X388*K388</f>
        <v>0</v>
      </c>
      <c r="Z388" s="210">
        <v>0</v>
      </c>
      <c r="AA388" s="211">
        <f>Z388*K388</f>
        <v>0</v>
      </c>
      <c r="AR388" s="20" t="s">
        <v>233</v>
      </c>
      <c r="AT388" s="20" t="s">
        <v>158</v>
      </c>
      <c r="AU388" s="20" t="s">
        <v>106</v>
      </c>
      <c r="AY388" s="20" t="s">
        <v>157</v>
      </c>
      <c r="BE388" s="129">
        <f>IF(U388="základní",N388,0)</f>
        <v>0</v>
      </c>
      <c r="BF388" s="129">
        <f>IF(U388="snížená",N388,0)</f>
        <v>0</v>
      </c>
      <c r="BG388" s="129">
        <f>IF(U388="zákl. přenesená",N388,0)</f>
        <v>0</v>
      </c>
      <c r="BH388" s="129">
        <f>IF(U388="sníž. přenesená",N388,0)</f>
        <v>0</v>
      </c>
      <c r="BI388" s="129">
        <f>IF(U388="nulová",N388,0)</f>
        <v>0</v>
      </c>
      <c r="BJ388" s="20" t="s">
        <v>23</v>
      </c>
      <c r="BK388" s="212">
        <f>ROUND(L388*K388,3)</f>
        <v>0</v>
      </c>
      <c r="BL388" s="20" t="s">
        <v>233</v>
      </c>
      <c r="BM388" s="20" t="s">
        <v>532</v>
      </c>
    </row>
    <row r="389" s="9" customFormat="1" ht="29.88" customHeight="1">
      <c r="B389" s="188"/>
      <c r="C389" s="189"/>
      <c r="D389" s="200" t="s">
        <v>123</v>
      </c>
      <c r="E389" s="200"/>
      <c r="F389" s="200"/>
      <c r="G389" s="200"/>
      <c r="H389" s="200"/>
      <c r="I389" s="200"/>
      <c r="J389" s="200"/>
      <c r="K389" s="200"/>
      <c r="L389" s="200"/>
      <c r="M389" s="200"/>
      <c r="N389" s="263">
        <f>BK389</f>
        <v>0</v>
      </c>
      <c r="O389" s="264"/>
      <c r="P389" s="264"/>
      <c r="Q389" s="264"/>
      <c r="R389" s="193"/>
      <c r="T389" s="194"/>
      <c r="U389" s="189"/>
      <c r="V389" s="189"/>
      <c r="W389" s="195">
        <f>SUM(W390:W411)</f>
        <v>0</v>
      </c>
      <c r="X389" s="189"/>
      <c r="Y389" s="195">
        <f>SUM(Y390:Y411)</f>
        <v>0</v>
      </c>
      <c r="Z389" s="189"/>
      <c r="AA389" s="196">
        <f>SUM(AA390:AA411)</f>
        <v>0</v>
      </c>
      <c r="AR389" s="197" t="s">
        <v>106</v>
      </c>
      <c r="AT389" s="198" t="s">
        <v>81</v>
      </c>
      <c r="AU389" s="198" t="s">
        <v>23</v>
      </c>
      <c r="AY389" s="197" t="s">
        <v>157</v>
      </c>
      <c r="BK389" s="199">
        <f>SUM(BK390:BK411)</f>
        <v>0</v>
      </c>
    </row>
    <row r="390" s="1" customFormat="1" ht="40.2" customHeight="1">
      <c r="B390" s="42"/>
      <c r="C390" s="203" t="s">
        <v>533</v>
      </c>
      <c r="D390" s="203" t="s">
        <v>158</v>
      </c>
      <c r="E390" s="204" t="s">
        <v>534</v>
      </c>
      <c r="F390" s="205" t="s">
        <v>535</v>
      </c>
      <c r="G390" s="167"/>
      <c r="H390" s="167"/>
      <c r="I390" s="167"/>
      <c r="J390" s="206" t="s">
        <v>180</v>
      </c>
      <c r="K390" s="207">
        <v>170.69300000000001</v>
      </c>
      <c r="L390" s="208">
        <v>0</v>
      </c>
      <c r="M390" s="167"/>
      <c r="N390" s="207">
        <f>ROUND(L390*K390,3)</f>
        <v>0</v>
      </c>
      <c r="O390" s="167"/>
      <c r="P390" s="167"/>
      <c r="Q390" s="167"/>
      <c r="R390" s="44"/>
      <c r="T390" s="209" t="s">
        <v>21</v>
      </c>
      <c r="U390" s="52" t="s">
        <v>47</v>
      </c>
      <c r="V390" s="43"/>
      <c r="W390" s="210">
        <f>V390*K390</f>
        <v>0</v>
      </c>
      <c r="X390" s="210">
        <v>0</v>
      </c>
      <c r="Y390" s="210">
        <f>X390*K390</f>
        <v>0</v>
      </c>
      <c r="Z390" s="210">
        <v>0.0014</v>
      </c>
      <c r="AA390" s="211">
        <f>Z390*K390</f>
        <v>0</v>
      </c>
      <c r="AR390" s="20" t="s">
        <v>233</v>
      </c>
      <c r="AT390" s="20" t="s">
        <v>158</v>
      </c>
      <c r="AU390" s="20" t="s">
        <v>106</v>
      </c>
      <c r="AY390" s="20" t="s">
        <v>157</v>
      </c>
      <c r="BE390" s="129">
        <f>IF(U390="základní",N390,0)</f>
        <v>0</v>
      </c>
      <c r="BF390" s="129">
        <f>IF(U390="snížená",N390,0)</f>
        <v>0</v>
      </c>
      <c r="BG390" s="129">
        <f>IF(U390="zákl. přenesená",N390,0)</f>
        <v>0</v>
      </c>
      <c r="BH390" s="129">
        <f>IF(U390="sníž. přenesená",N390,0)</f>
        <v>0</v>
      </c>
      <c r="BI390" s="129">
        <f>IF(U390="nulová",N390,0)</f>
        <v>0</v>
      </c>
      <c r="BJ390" s="20" t="s">
        <v>23</v>
      </c>
      <c r="BK390" s="212">
        <f>ROUND(L390*K390,3)</f>
        <v>0</v>
      </c>
      <c r="BL390" s="20" t="s">
        <v>233</v>
      </c>
      <c r="BM390" s="20" t="s">
        <v>536</v>
      </c>
    </row>
    <row r="391" s="10" customFormat="1" ht="28.8" customHeight="1">
      <c r="B391" s="213"/>
      <c r="C391" s="214"/>
      <c r="D391" s="214"/>
      <c r="E391" s="215" t="s">
        <v>21</v>
      </c>
      <c r="F391" s="216" t="s">
        <v>537</v>
      </c>
      <c r="G391" s="214"/>
      <c r="H391" s="214"/>
      <c r="I391" s="214"/>
      <c r="J391" s="214"/>
      <c r="K391" s="217">
        <v>170.69300000000001</v>
      </c>
      <c r="L391" s="214"/>
      <c r="M391" s="214"/>
      <c r="N391" s="214"/>
      <c r="O391" s="214"/>
      <c r="P391" s="214"/>
      <c r="Q391" s="214"/>
      <c r="R391" s="218"/>
      <c r="T391" s="219"/>
      <c r="U391" s="214"/>
      <c r="V391" s="214"/>
      <c r="W391" s="214"/>
      <c r="X391" s="214"/>
      <c r="Y391" s="214"/>
      <c r="Z391" s="214"/>
      <c r="AA391" s="220"/>
      <c r="AT391" s="221" t="s">
        <v>165</v>
      </c>
      <c r="AU391" s="221" t="s">
        <v>106</v>
      </c>
      <c r="AV391" s="10" t="s">
        <v>106</v>
      </c>
      <c r="AW391" s="10" t="s">
        <v>166</v>
      </c>
      <c r="AX391" s="10" t="s">
        <v>82</v>
      </c>
      <c r="AY391" s="221" t="s">
        <v>157</v>
      </c>
    </row>
    <row r="392" s="11" customFormat="1" ht="20.4" customHeight="1">
      <c r="B392" s="222"/>
      <c r="C392" s="223"/>
      <c r="D392" s="223"/>
      <c r="E392" s="224" t="s">
        <v>21</v>
      </c>
      <c r="F392" s="225" t="s">
        <v>167</v>
      </c>
      <c r="G392" s="223"/>
      <c r="H392" s="223"/>
      <c r="I392" s="223"/>
      <c r="J392" s="223"/>
      <c r="K392" s="226">
        <v>170.69300000000001</v>
      </c>
      <c r="L392" s="223"/>
      <c r="M392" s="223"/>
      <c r="N392" s="223"/>
      <c r="O392" s="223"/>
      <c r="P392" s="223"/>
      <c r="Q392" s="223"/>
      <c r="R392" s="227"/>
      <c r="T392" s="228"/>
      <c r="U392" s="223"/>
      <c r="V392" s="223"/>
      <c r="W392" s="223"/>
      <c r="X392" s="223"/>
      <c r="Y392" s="223"/>
      <c r="Z392" s="223"/>
      <c r="AA392" s="229"/>
      <c r="AT392" s="230" t="s">
        <v>165</v>
      </c>
      <c r="AU392" s="230" t="s">
        <v>106</v>
      </c>
      <c r="AV392" s="11" t="s">
        <v>162</v>
      </c>
      <c r="AW392" s="11" t="s">
        <v>166</v>
      </c>
      <c r="AX392" s="11" t="s">
        <v>23</v>
      </c>
      <c r="AY392" s="230" t="s">
        <v>157</v>
      </c>
    </row>
    <row r="393" s="1" customFormat="1" ht="40.2" customHeight="1">
      <c r="B393" s="42"/>
      <c r="C393" s="203" t="s">
        <v>538</v>
      </c>
      <c r="D393" s="203" t="s">
        <v>158</v>
      </c>
      <c r="E393" s="204" t="s">
        <v>539</v>
      </c>
      <c r="F393" s="205" t="s">
        <v>540</v>
      </c>
      <c r="G393" s="167"/>
      <c r="H393" s="167"/>
      <c r="I393" s="167"/>
      <c r="J393" s="206" t="s">
        <v>180</v>
      </c>
      <c r="K393" s="207">
        <v>10.824</v>
      </c>
      <c r="L393" s="208">
        <v>0</v>
      </c>
      <c r="M393" s="167"/>
      <c r="N393" s="207">
        <f>ROUND(L393*K393,3)</f>
        <v>0</v>
      </c>
      <c r="O393" s="167"/>
      <c r="P393" s="167"/>
      <c r="Q393" s="167"/>
      <c r="R393" s="44"/>
      <c r="T393" s="209" t="s">
        <v>21</v>
      </c>
      <c r="U393" s="52" t="s">
        <v>47</v>
      </c>
      <c r="V393" s="43"/>
      <c r="W393" s="210">
        <f>V393*K393</f>
        <v>0</v>
      </c>
      <c r="X393" s="210">
        <v>0</v>
      </c>
      <c r="Y393" s="210">
        <f>X393*K393</f>
        <v>0</v>
      </c>
      <c r="Z393" s="210">
        <v>0.0014</v>
      </c>
      <c r="AA393" s="211">
        <f>Z393*K393</f>
        <v>0</v>
      </c>
      <c r="AR393" s="20" t="s">
        <v>233</v>
      </c>
      <c r="AT393" s="20" t="s">
        <v>158</v>
      </c>
      <c r="AU393" s="20" t="s">
        <v>106</v>
      </c>
      <c r="AY393" s="20" t="s">
        <v>157</v>
      </c>
      <c r="BE393" s="129">
        <f>IF(U393="základní",N393,0)</f>
        <v>0</v>
      </c>
      <c r="BF393" s="129">
        <f>IF(U393="snížená",N393,0)</f>
        <v>0</v>
      </c>
      <c r="BG393" s="129">
        <f>IF(U393="zákl. přenesená",N393,0)</f>
        <v>0</v>
      </c>
      <c r="BH393" s="129">
        <f>IF(U393="sníž. přenesená",N393,0)</f>
        <v>0</v>
      </c>
      <c r="BI393" s="129">
        <f>IF(U393="nulová",N393,0)</f>
        <v>0</v>
      </c>
      <c r="BJ393" s="20" t="s">
        <v>23</v>
      </c>
      <c r="BK393" s="212">
        <f>ROUND(L393*K393,3)</f>
        <v>0</v>
      </c>
      <c r="BL393" s="20" t="s">
        <v>233</v>
      </c>
      <c r="BM393" s="20" t="s">
        <v>541</v>
      </c>
    </row>
    <row r="394" s="10" customFormat="1" ht="20.4" customHeight="1">
      <c r="B394" s="213"/>
      <c r="C394" s="214"/>
      <c r="D394" s="214"/>
      <c r="E394" s="215" t="s">
        <v>21</v>
      </c>
      <c r="F394" s="216" t="s">
        <v>542</v>
      </c>
      <c r="G394" s="214"/>
      <c r="H394" s="214"/>
      <c r="I394" s="214"/>
      <c r="J394" s="214"/>
      <c r="K394" s="217">
        <v>10.824</v>
      </c>
      <c r="L394" s="214"/>
      <c r="M394" s="214"/>
      <c r="N394" s="214"/>
      <c r="O394" s="214"/>
      <c r="P394" s="214"/>
      <c r="Q394" s="214"/>
      <c r="R394" s="218"/>
      <c r="T394" s="219"/>
      <c r="U394" s="214"/>
      <c r="V394" s="214"/>
      <c r="W394" s="214"/>
      <c r="X394" s="214"/>
      <c r="Y394" s="214"/>
      <c r="Z394" s="214"/>
      <c r="AA394" s="220"/>
      <c r="AT394" s="221" t="s">
        <v>165</v>
      </c>
      <c r="AU394" s="221" t="s">
        <v>106</v>
      </c>
      <c r="AV394" s="10" t="s">
        <v>106</v>
      </c>
      <c r="AW394" s="10" t="s">
        <v>166</v>
      </c>
      <c r="AX394" s="10" t="s">
        <v>23</v>
      </c>
      <c r="AY394" s="221" t="s">
        <v>157</v>
      </c>
    </row>
    <row r="395" s="1" customFormat="1" ht="40.2" customHeight="1">
      <c r="B395" s="42"/>
      <c r="C395" s="203" t="s">
        <v>543</v>
      </c>
      <c r="D395" s="203" t="s">
        <v>158</v>
      </c>
      <c r="E395" s="204" t="s">
        <v>544</v>
      </c>
      <c r="F395" s="205" t="s">
        <v>545</v>
      </c>
      <c r="G395" s="167"/>
      <c r="H395" s="167"/>
      <c r="I395" s="167"/>
      <c r="J395" s="206" t="s">
        <v>180</v>
      </c>
      <c r="K395" s="207">
        <v>8.9199999999999999</v>
      </c>
      <c r="L395" s="208">
        <v>0</v>
      </c>
      <c r="M395" s="167"/>
      <c r="N395" s="207">
        <f>ROUND(L395*K395,3)</f>
        <v>0</v>
      </c>
      <c r="O395" s="167"/>
      <c r="P395" s="167"/>
      <c r="Q395" s="167"/>
      <c r="R395" s="44"/>
      <c r="T395" s="209" t="s">
        <v>21</v>
      </c>
      <c r="U395" s="52" t="s">
        <v>47</v>
      </c>
      <c r="V395" s="43"/>
      <c r="W395" s="210">
        <f>V395*K395</f>
        <v>0</v>
      </c>
      <c r="X395" s="210">
        <v>0.00013999999999999999</v>
      </c>
      <c r="Y395" s="210">
        <f>X395*K395</f>
        <v>0</v>
      </c>
      <c r="Z395" s="210">
        <v>0</v>
      </c>
      <c r="AA395" s="211">
        <f>Z395*K395</f>
        <v>0</v>
      </c>
      <c r="AR395" s="20" t="s">
        <v>233</v>
      </c>
      <c r="AT395" s="20" t="s">
        <v>158</v>
      </c>
      <c r="AU395" s="20" t="s">
        <v>106</v>
      </c>
      <c r="AY395" s="20" t="s">
        <v>157</v>
      </c>
      <c r="BE395" s="129">
        <f>IF(U395="základní",N395,0)</f>
        <v>0</v>
      </c>
      <c r="BF395" s="129">
        <f>IF(U395="snížená",N395,0)</f>
        <v>0</v>
      </c>
      <c r="BG395" s="129">
        <f>IF(U395="zákl. přenesená",N395,0)</f>
        <v>0</v>
      </c>
      <c r="BH395" s="129">
        <f>IF(U395="sníž. přenesená",N395,0)</f>
        <v>0</v>
      </c>
      <c r="BI395" s="129">
        <f>IF(U395="nulová",N395,0)</f>
        <v>0</v>
      </c>
      <c r="BJ395" s="20" t="s">
        <v>23</v>
      </c>
      <c r="BK395" s="212">
        <f>ROUND(L395*K395,3)</f>
        <v>0</v>
      </c>
      <c r="BL395" s="20" t="s">
        <v>233</v>
      </c>
      <c r="BM395" s="20" t="s">
        <v>546</v>
      </c>
    </row>
    <row r="396" s="10" customFormat="1" ht="20.4" customHeight="1">
      <c r="B396" s="213"/>
      <c r="C396" s="214"/>
      <c r="D396" s="214"/>
      <c r="E396" s="215" t="s">
        <v>21</v>
      </c>
      <c r="F396" s="216" t="s">
        <v>547</v>
      </c>
      <c r="G396" s="214"/>
      <c r="H396" s="214"/>
      <c r="I396" s="214"/>
      <c r="J396" s="214"/>
      <c r="K396" s="217">
        <v>8.9199999999999999</v>
      </c>
      <c r="L396" s="214"/>
      <c r="M396" s="214"/>
      <c r="N396" s="214"/>
      <c r="O396" s="214"/>
      <c r="P396" s="214"/>
      <c r="Q396" s="214"/>
      <c r="R396" s="218"/>
      <c r="T396" s="219"/>
      <c r="U396" s="214"/>
      <c r="V396" s="214"/>
      <c r="W396" s="214"/>
      <c r="X396" s="214"/>
      <c r="Y396" s="214"/>
      <c r="Z396" s="214"/>
      <c r="AA396" s="220"/>
      <c r="AT396" s="221" t="s">
        <v>165</v>
      </c>
      <c r="AU396" s="221" t="s">
        <v>106</v>
      </c>
      <c r="AV396" s="10" t="s">
        <v>106</v>
      </c>
      <c r="AW396" s="10" t="s">
        <v>166</v>
      </c>
      <c r="AX396" s="10" t="s">
        <v>82</v>
      </c>
      <c r="AY396" s="221" t="s">
        <v>157</v>
      </c>
    </row>
    <row r="397" s="11" customFormat="1" ht="20.4" customHeight="1">
      <c r="B397" s="222"/>
      <c r="C397" s="223"/>
      <c r="D397" s="223"/>
      <c r="E397" s="224" t="s">
        <v>21</v>
      </c>
      <c r="F397" s="225" t="s">
        <v>167</v>
      </c>
      <c r="G397" s="223"/>
      <c r="H397" s="223"/>
      <c r="I397" s="223"/>
      <c r="J397" s="223"/>
      <c r="K397" s="226">
        <v>8.9199999999999999</v>
      </c>
      <c r="L397" s="223"/>
      <c r="M397" s="223"/>
      <c r="N397" s="223"/>
      <c r="O397" s="223"/>
      <c r="P397" s="223"/>
      <c r="Q397" s="223"/>
      <c r="R397" s="227"/>
      <c r="T397" s="228"/>
      <c r="U397" s="223"/>
      <c r="V397" s="223"/>
      <c r="W397" s="223"/>
      <c r="X397" s="223"/>
      <c r="Y397" s="223"/>
      <c r="Z397" s="223"/>
      <c r="AA397" s="229"/>
      <c r="AT397" s="230" t="s">
        <v>165</v>
      </c>
      <c r="AU397" s="230" t="s">
        <v>106</v>
      </c>
      <c r="AV397" s="11" t="s">
        <v>162</v>
      </c>
      <c r="AW397" s="11" t="s">
        <v>166</v>
      </c>
      <c r="AX397" s="11" t="s">
        <v>23</v>
      </c>
      <c r="AY397" s="230" t="s">
        <v>157</v>
      </c>
    </row>
    <row r="398" s="1" customFormat="1" ht="28.8" customHeight="1">
      <c r="B398" s="42"/>
      <c r="C398" s="231" t="s">
        <v>548</v>
      </c>
      <c r="D398" s="231" t="s">
        <v>224</v>
      </c>
      <c r="E398" s="232" t="s">
        <v>234</v>
      </c>
      <c r="F398" s="233" t="s">
        <v>235</v>
      </c>
      <c r="G398" s="234"/>
      <c r="H398" s="234"/>
      <c r="I398" s="234"/>
      <c r="J398" s="235" t="s">
        <v>180</v>
      </c>
      <c r="K398" s="236">
        <v>9.0980000000000008</v>
      </c>
      <c r="L398" s="237">
        <v>0</v>
      </c>
      <c r="M398" s="234"/>
      <c r="N398" s="236">
        <f>ROUND(L398*K398,3)</f>
        <v>0</v>
      </c>
      <c r="O398" s="167"/>
      <c r="P398" s="167"/>
      <c r="Q398" s="167"/>
      <c r="R398" s="44"/>
      <c r="T398" s="209" t="s">
        <v>21</v>
      </c>
      <c r="U398" s="52" t="s">
        <v>47</v>
      </c>
      <c r="V398" s="43"/>
      <c r="W398" s="210">
        <f>V398*K398</f>
        <v>0</v>
      </c>
      <c r="X398" s="210">
        <v>0.0032000000000000002</v>
      </c>
      <c r="Y398" s="210">
        <f>X398*K398</f>
        <v>0</v>
      </c>
      <c r="Z398" s="210">
        <v>0</v>
      </c>
      <c r="AA398" s="211">
        <f>Z398*K398</f>
        <v>0</v>
      </c>
      <c r="AR398" s="20" t="s">
        <v>307</v>
      </c>
      <c r="AT398" s="20" t="s">
        <v>224</v>
      </c>
      <c r="AU398" s="20" t="s">
        <v>106</v>
      </c>
      <c r="AY398" s="20" t="s">
        <v>157</v>
      </c>
      <c r="BE398" s="129">
        <f>IF(U398="základní",N398,0)</f>
        <v>0</v>
      </c>
      <c r="BF398" s="129">
        <f>IF(U398="snížená",N398,0)</f>
        <v>0</v>
      </c>
      <c r="BG398" s="129">
        <f>IF(U398="zákl. přenesená",N398,0)</f>
        <v>0</v>
      </c>
      <c r="BH398" s="129">
        <f>IF(U398="sníž. přenesená",N398,0)</f>
        <v>0</v>
      </c>
      <c r="BI398" s="129">
        <f>IF(U398="nulová",N398,0)</f>
        <v>0</v>
      </c>
      <c r="BJ398" s="20" t="s">
        <v>23</v>
      </c>
      <c r="BK398" s="212">
        <f>ROUND(L398*K398,3)</f>
        <v>0</v>
      </c>
      <c r="BL398" s="20" t="s">
        <v>233</v>
      </c>
      <c r="BM398" s="20" t="s">
        <v>549</v>
      </c>
    </row>
    <row r="399" s="1" customFormat="1" ht="20.4" customHeight="1">
      <c r="B399" s="42"/>
      <c r="C399" s="43"/>
      <c r="D399" s="43"/>
      <c r="E399" s="43"/>
      <c r="F399" s="238" t="s">
        <v>237</v>
      </c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4"/>
      <c r="T399" s="93"/>
      <c r="U399" s="43"/>
      <c r="V399" s="43"/>
      <c r="W399" s="43"/>
      <c r="X399" s="43"/>
      <c r="Y399" s="43"/>
      <c r="Z399" s="43"/>
      <c r="AA399" s="94"/>
      <c r="AT399" s="20" t="s">
        <v>229</v>
      </c>
      <c r="AU399" s="20" t="s">
        <v>106</v>
      </c>
    </row>
    <row r="400" s="1" customFormat="1" ht="51.6" customHeight="1">
      <c r="B400" s="42"/>
      <c r="C400" s="203" t="s">
        <v>550</v>
      </c>
      <c r="D400" s="203" t="s">
        <v>158</v>
      </c>
      <c r="E400" s="204" t="s">
        <v>551</v>
      </c>
      <c r="F400" s="205" t="s">
        <v>552</v>
      </c>
      <c r="G400" s="167"/>
      <c r="H400" s="167"/>
      <c r="I400" s="167"/>
      <c r="J400" s="206" t="s">
        <v>180</v>
      </c>
      <c r="K400" s="207">
        <v>8.9199999999999999</v>
      </c>
      <c r="L400" s="208">
        <v>0</v>
      </c>
      <c r="M400" s="167"/>
      <c r="N400" s="207">
        <f>ROUND(L400*K400,3)</f>
        <v>0</v>
      </c>
      <c r="O400" s="167"/>
      <c r="P400" s="167"/>
      <c r="Q400" s="167"/>
      <c r="R400" s="44"/>
      <c r="T400" s="209" t="s">
        <v>21</v>
      </c>
      <c r="U400" s="52" t="s">
        <v>47</v>
      </c>
      <c r="V400" s="43"/>
      <c r="W400" s="210">
        <f>V400*K400</f>
        <v>0</v>
      </c>
      <c r="X400" s="210">
        <v>0.00013999999999999999</v>
      </c>
      <c r="Y400" s="210">
        <f>X400*K400</f>
        <v>0</v>
      </c>
      <c r="Z400" s="210">
        <v>0</v>
      </c>
      <c r="AA400" s="211">
        <f>Z400*K400</f>
        <v>0</v>
      </c>
      <c r="AR400" s="20" t="s">
        <v>233</v>
      </c>
      <c r="AT400" s="20" t="s">
        <v>158</v>
      </c>
      <c r="AU400" s="20" t="s">
        <v>106</v>
      </c>
      <c r="AY400" s="20" t="s">
        <v>157</v>
      </c>
      <c r="BE400" s="129">
        <f>IF(U400="základní",N400,0)</f>
        <v>0</v>
      </c>
      <c r="BF400" s="129">
        <f>IF(U400="snížená",N400,0)</f>
        <v>0</v>
      </c>
      <c r="BG400" s="129">
        <f>IF(U400="zákl. přenesená",N400,0)</f>
        <v>0</v>
      </c>
      <c r="BH400" s="129">
        <f>IF(U400="sníž. přenesená",N400,0)</f>
        <v>0</v>
      </c>
      <c r="BI400" s="129">
        <f>IF(U400="nulová",N400,0)</f>
        <v>0</v>
      </c>
      <c r="BJ400" s="20" t="s">
        <v>23</v>
      </c>
      <c r="BK400" s="212">
        <f>ROUND(L400*K400,3)</f>
        <v>0</v>
      </c>
      <c r="BL400" s="20" t="s">
        <v>233</v>
      </c>
      <c r="BM400" s="20" t="s">
        <v>553</v>
      </c>
    </row>
    <row r="401" s="10" customFormat="1" ht="20.4" customHeight="1">
      <c r="B401" s="213"/>
      <c r="C401" s="214"/>
      <c r="D401" s="214"/>
      <c r="E401" s="215" t="s">
        <v>21</v>
      </c>
      <c r="F401" s="216" t="s">
        <v>547</v>
      </c>
      <c r="G401" s="214"/>
      <c r="H401" s="214"/>
      <c r="I401" s="214"/>
      <c r="J401" s="214"/>
      <c r="K401" s="217">
        <v>8.9199999999999999</v>
      </c>
      <c r="L401" s="214"/>
      <c r="M401" s="214"/>
      <c r="N401" s="214"/>
      <c r="O401" s="214"/>
      <c r="P401" s="214"/>
      <c r="Q401" s="214"/>
      <c r="R401" s="218"/>
      <c r="T401" s="219"/>
      <c r="U401" s="214"/>
      <c r="V401" s="214"/>
      <c r="W401" s="214"/>
      <c r="X401" s="214"/>
      <c r="Y401" s="214"/>
      <c r="Z401" s="214"/>
      <c r="AA401" s="220"/>
      <c r="AT401" s="221" t="s">
        <v>165</v>
      </c>
      <c r="AU401" s="221" t="s">
        <v>106</v>
      </c>
      <c r="AV401" s="10" t="s">
        <v>106</v>
      </c>
      <c r="AW401" s="10" t="s">
        <v>166</v>
      </c>
      <c r="AX401" s="10" t="s">
        <v>82</v>
      </c>
      <c r="AY401" s="221" t="s">
        <v>157</v>
      </c>
    </row>
    <row r="402" s="11" customFormat="1" ht="20.4" customHeight="1">
      <c r="B402" s="222"/>
      <c r="C402" s="223"/>
      <c r="D402" s="223"/>
      <c r="E402" s="224" t="s">
        <v>21</v>
      </c>
      <c r="F402" s="225" t="s">
        <v>167</v>
      </c>
      <c r="G402" s="223"/>
      <c r="H402" s="223"/>
      <c r="I402" s="223"/>
      <c r="J402" s="223"/>
      <c r="K402" s="226">
        <v>8.9199999999999999</v>
      </c>
      <c r="L402" s="223"/>
      <c r="M402" s="223"/>
      <c r="N402" s="223"/>
      <c r="O402" s="223"/>
      <c r="P402" s="223"/>
      <c r="Q402" s="223"/>
      <c r="R402" s="227"/>
      <c r="T402" s="228"/>
      <c r="U402" s="223"/>
      <c r="V402" s="223"/>
      <c r="W402" s="223"/>
      <c r="X402" s="223"/>
      <c r="Y402" s="223"/>
      <c r="Z402" s="223"/>
      <c r="AA402" s="229"/>
      <c r="AT402" s="230" t="s">
        <v>165</v>
      </c>
      <c r="AU402" s="230" t="s">
        <v>106</v>
      </c>
      <c r="AV402" s="11" t="s">
        <v>162</v>
      </c>
      <c r="AW402" s="11" t="s">
        <v>166</v>
      </c>
      <c r="AX402" s="11" t="s">
        <v>23</v>
      </c>
      <c r="AY402" s="230" t="s">
        <v>157</v>
      </c>
    </row>
    <row r="403" s="1" customFormat="1" ht="40.2" customHeight="1">
      <c r="B403" s="42"/>
      <c r="C403" s="203" t="s">
        <v>554</v>
      </c>
      <c r="D403" s="203" t="s">
        <v>158</v>
      </c>
      <c r="E403" s="204" t="s">
        <v>555</v>
      </c>
      <c r="F403" s="205" t="s">
        <v>556</v>
      </c>
      <c r="G403" s="167"/>
      <c r="H403" s="167"/>
      <c r="I403" s="167"/>
      <c r="J403" s="206" t="s">
        <v>180</v>
      </c>
      <c r="K403" s="207">
        <v>360.17200000000003</v>
      </c>
      <c r="L403" s="208">
        <v>0</v>
      </c>
      <c r="M403" s="167"/>
      <c r="N403" s="207">
        <f>ROUND(L403*K403,3)</f>
        <v>0</v>
      </c>
      <c r="O403" s="167"/>
      <c r="P403" s="167"/>
      <c r="Q403" s="167"/>
      <c r="R403" s="44"/>
      <c r="T403" s="209" t="s">
        <v>21</v>
      </c>
      <c r="U403" s="52" t="s">
        <v>47</v>
      </c>
      <c r="V403" s="43"/>
      <c r="W403" s="210">
        <f>V403*K403</f>
        <v>0</v>
      </c>
      <c r="X403" s="210">
        <v>0.00027</v>
      </c>
      <c r="Y403" s="210">
        <f>X403*K403</f>
        <v>0</v>
      </c>
      <c r="Z403" s="210">
        <v>0</v>
      </c>
      <c r="AA403" s="211">
        <f>Z403*K403</f>
        <v>0</v>
      </c>
      <c r="AR403" s="20" t="s">
        <v>233</v>
      </c>
      <c r="AT403" s="20" t="s">
        <v>158</v>
      </c>
      <c r="AU403" s="20" t="s">
        <v>106</v>
      </c>
      <c r="AY403" s="20" t="s">
        <v>157</v>
      </c>
      <c r="BE403" s="129">
        <f>IF(U403="základní",N403,0)</f>
        <v>0</v>
      </c>
      <c r="BF403" s="129">
        <f>IF(U403="snížená",N403,0)</f>
        <v>0</v>
      </c>
      <c r="BG403" s="129">
        <f>IF(U403="zákl. přenesená",N403,0)</f>
        <v>0</v>
      </c>
      <c r="BH403" s="129">
        <f>IF(U403="sníž. přenesená",N403,0)</f>
        <v>0</v>
      </c>
      <c r="BI403" s="129">
        <f>IF(U403="nulová",N403,0)</f>
        <v>0</v>
      </c>
      <c r="BJ403" s="20" t="s">
        <v>23</v>
      </c>
      <c r="BK403" s="212">
        <f>ROUND(L403*K403,3)</f>
        <v>0</v>
      </c>
      <c r="BL403" s="20" t="s">
        <v>233</v>
      </c>
      <c r="BM403" s="20" t="s">
        <v>557</v>
      </c>
    </row>
    <row r="404" s="10" customFormat="1" ht="28.8" customHeight="1">
      <c r="B404" s="213"/>
      <c r="C404" s="214"/>
      <c r="D404" s="214"/>
      <c r="E404" s="215" t="s">
        <v>21</v>
      </c>
      <c r="F404" s="216" t="s">
        <v>558</v>
      </c>
      <c r="G404" s="214"/>
      <c r="H404" s="214"/>
      <c r="I404" s="214"/>
      <c r="J404" s="214"/>
      <c r="K404" s="217">
        <v>198.71960000000001</v>
      </c>
      <c r="L404" s="214"/>
      <c r="M404" s="214"/>
      <c r="N404" s="214"/>
      <c r="O404" s="214"/>
      <c r="P404" s="214"/>
      <c r="Q404" s="214"/>
      <c r="R404" s="218"/>
      <c r="T404" s="219"/>
      <c r="U404" s="214"/>
      <c r="V404" s="214"/>
      <c r="W404" s="214"/>
      <c r="X404" s="214"/>
      <c r="Y404" s="214"/>
      <c r="Z404" s="214"/>
      <c r="AA404" s="220"/>
      <c r="AT404" s="221" t="s">
        <v>165</v>
      </c>
      <c r="AU404" s="221" t="s">
        <v>106</v>
      </c>
      <c r="AV404" s="10" t="s">
        <v>106</v>
      </c>
      <c r="AW404" s="10" t="s">
        <v>166</v>
      </c>
      <c r="AX404" s="10" t="s">
        <v>82</v>
      </c>
      <c r="AY404" s="221" t="s">
        <v>157</v>
      </c>
    </row>
    <row r="405" s="10" customFormat="1" ht="28.8" customHeight="1">
      <c r="B405" s="213"/>
      <c r="C405" s="214"/>
      <c r="D405" s="214"/>
      <c r="E405" s="215" t="s">
        <v>21</v>
      </c>
      <c r="F405" s="239" t="s">
        <v>559</v>
      </c>
      <c r="G405" s="214"/>
      <c r="H405" s="214"/>
      <c r="I405" s="214"/>
      <c r="J405" s="214"/>
      <c r="K405" s="217">
        <v>179.292</v>
      </c>
      <c r="L405" s="214"/>
      <c r="M405" s="214"/>
      <c r="N405" s="214"/>
      <c r="O405" s="214"/>
      <c r="P405" s="214"/>
      <c r="Q405" s="214"/>
      <c r="R405" s="218"/>
      <c r="T405" s="219"/>
      <c r="U405" s="214"/>
      <c r="V405" s="214"/>
      <c r="W405" s="214"/>
      <c r="X405" s="214"/>
      <c r="Y405" s="214"/>
      <c r="Z405" s="214"/>
      <c r="AA405" s="220"/>
      <c r="AT405" s="221" t="s">
        <v>165</v>
      </c>
      <c r="AU405" s="221" t="s">
        <v>106</v>
      </c>
      <c r="AV405" s="10" t="s">
        <v>106</v>
      </c>
      <c r="AW405" s="10" t="s">
        <v>166</v>
      </c>
      <c r="AX405" s="10" t="s">
        <v>82</v>
      </c>
      <c r="AY405" s="221" t="s">
        <v>157</v>
      </c>
    </row>
    <row r="406" s="10" customFormat="1" ht="28.8" customHeight="1">
      <c r="B406" s="213"/>
      <c r="C406" s="214"/>
      <c r="D406" s="214"/>
      <c r="E406" s="215" t="s">
        <v>21</v>
      </c>
      <c r="F406" s="239" t="s">
        <v>560</v>
      </c>
      <c r="G406" s="214"/>
      <c r="H406" s="214"/>
      <c r="I406" s="214"/>
      <c r="J406" s="214"/>
      <c r="K406" s="217">
        <v>-8.9199999999999999</v>
      </c>
      <c r="L406" s="214"/>
      <c r="M406" s="214"/>
      <c r="N406" s="214"/>
      <c r="O406" s="214"/>
      <c r="P406" s="214"/>
      <c r="Q406" s="214"/>
      <c r="R406" s="218"/>
      <c r="T406" s="219"/>
      <c r="U406" s="214"/>
      <c r="V406" s="214"/>
      <c r="W406" s="214"/>
      <c r="X406" s="214"/>
      <c r="Y406" s="214"/>
      <c r="Z406" s="214"/>
      <c r="AA406" s="220"/>
      <c r="AT406" s="221" t="s">
        <v>165</v>
      </c>
      <c r="AU406" s="221" t="s">
        <v>106</v>
      </c>
      <c r="AV406" s="10" t="s">
        <v>106</v>
      </c>
      <c r="AW406" s="10" t="s">
        <v>166</v>
      </c>
      <c r="AX406" s="10" t="s">
        <v>82</v>
      </c>
      <c r="AY406" s="221" t="s">
        <v>157</v>
      </c>
    </row>
    <row r="407" s="10" customFormat="1" ht="28.8" customHeight="1">
      <c r="B407" s="213"/>
      <c r="C407" s="214"/>
      <c r="D407" s="214"/>
      <c r="E407" s="215" t="s">
        <v>21</v>
      </c>
      <c r="F407" s="239" t="s">
        <v>561</v>
      </c>
      <c r="G407" s="214"/>
      <c r="H407" s="214"/>
      <c r="I407" s="214"/>
      <c r="J407" s="214"/>
      <c r="K407" s="217">
        <v>-8.9199999999999999</v>
      </c>
      <c r="L407" s="214"/>
      <c r="M407" s="214"/>
      <c r="N407" s="214"/>
      <c r="O407" s="214"/>
      <c r="P407" s="214"/>
      <c r="Q407" s="214"/>
      <c r="R407" s="218"/>
      <c r="T407" s="219"/>
      <c r="U407" s="214"/>
      <c r="V407" s="214"/>
      <c r="W407" s="214"/>
      <c r="X407" s="214"/>
      <c r="Y407" s="214"/>
      <c r="Z407" s="214"/>
      <c r="AA407" s="220"/>
      <c r="AT407" s="221" t="s">
        <v>165</v>
      </c>
      <c r="AU407" s="221" t="s">
        <v>106</v>
      </c>
      <c r="AV407" s="10" t="s">
        <v>106</v>
      </c>
      <c r="AW407" s="10" t="s">
        <v>166</v>
      </c>
      <c r="AX407" s="10" t="s">
        <v>82</v>
      </c>
      <c r="AY407" s="221" t="s">
        <v>157</v>
      </c>
    </row>
    <row r="408" s="11" customFormat="1" ht="20.4" customHeight="1">
      <c r="B408" s="222"/>
      <c r="C408" s="223"/>
      <c r="D408" s="223"/>
      <c r="E408" s="224" t="s">
        <v>21</v>
      </c>
      <c r="F408" s="225" t="s">
        <v>167</v>
      </c>
      <c r="G408" s="223"/>
      <c r="H408" s="223"/>
      <c r="I408" s="223"/>
      <c r="J408" s="223"/>
      <c r="K408" s="226">
        <v>360.17160000000001</v>
      </c>
      <c r="L408" s="223"/>
      <c r="M408" s="223"/>
      <c r="N408" s="223"/>
      <c r="O408" s="223"/>
      <c r="P408" s="223"/>
      <c r="Q408" s="223"/>
      <c r="R408" s="227"/>
      <c r="T408" s="228"/>
      <c r="U408" s="223"/>
      <c r="V408" s="223"/>
      <c r="W408" s="223"/>
      <c r="X408" s="223"/>
      <c r="Y408" s="223"/>
      <c r="Z408" s="223"/>
      <c r="AA408" s="229"/>
      <c r="AT408" s="230" t="s">
        <v>165</v>
      </c>
      <c r="AU408" s="230" t="s">
        <v>106</v>
      </c>
      <c r="AV408" s="11" t="s">
        <v>162</v>
      </c>
      <c r="AW408" s="11" t="s">
        <v>166</v>
      </c>
      <c r="AX408" s="11" t="s">
        <v>23</v>
      </c>
      <c r="AY408" s="230" t="s">
        <v>157</v>
      </c>
    </row>
    <row r="409" s="1" customFormat="1" ht="28.8" customHeight="1">
      <c r="B409" s="42"/>
      <c r="C409" s="231" t="s">
        <v>562</v>
      </c>
      <c r="D409" s="231" t="s">
        <v>224</v>
      </c>
      <c r="E409" s="232" t="s">
        <v>563</v>
      </c>
      <c r="F409" s="233" t="s">
        <v>564</v>
      </c>
      <c r="G409" s="234"/>
      <c r="H409" s="234"/>
      <c r="I409" s="234"/>
      <c r="J409" s="235" t="s">
        <v>180</v>
      </c>
      <c r="K409" s="236">
        <v>367.375</v>
      </c>
      <c r="L409" s="237">
        <v>0</v>
      </c>
      <c r="M409" s="234"/>
      <c r="N409" s="236">
        <f>ROUND(L409*K409,3)</f>
        <v>0</v>
      </c>
      <c r="O409" s="167"/>
      <c r="P409" s="167"/>
      <c r="Q409" s="167"/>
      <c r="R409" s="44"/>
      <c r="T409" s="209" t="s">
        <v>21</v>
      </c>
      <c r="U409" s="52" t="s">
        <v>47</v>
      </c>
      <c r="V409" s="43"/>
      <c r="W409" s="210">
        <f>V409*K409</f>
        <v>0</v>
      </c>
      <c r="X409" s="210">
        <v>0.0035000000000000001</v>
      </c>
      <c r="Y409" s="210">
        <f>X409*K409</f>
        <v>0</v>
      </c>
      <c r="Z409" s="210">
        <v>0</v>
      </c>
      <c r="AA409" s="211">
        <f>Z409*K409</f>
        <v>0</v>
      </c>
      <c r="AR409" s="20" t="s">
        <v>307</v>
      </c>
      <c r="AT409" s="20" t="s">
        <v>224</v>
      </c>
      <c r="AU409" s="20" t="s">
        <v>106</v>
      </c>
      <c r="AY409" s="20" t="s">
        <v>157</v>
      </c>
      <c r="BE409" s="129">
        <f>IF(U409="základní",N409,0)</f>
        <v>0</v>
      </c>
      <c r="BF409" s="129">
        <f>IF(U409="snížená",N409,0)</f>
        <v>0</v>
      </c>
      <c r="BG409" s="129">
        <f>IF(U409="zákl. přenesená",N409,0)</f>
        <v>0</v>
      </c>
      <c r="BH409" s="129">
        <f>IF(U409="sníž. přenesená",N409,0)</f>
        <v>0</v>
      </c>
      <c r="BI409" s="129">
        <f>IF(U409="nulová",N409,0)</f>
        <v>0</v>
      </c>
      <c r="BJ409" s="20" t="s">
        <v>23</v>
      </c>
      <c r="BK409" s="212">
        <f>ROUND(L409*K409,3)</f>
        <v>0</v>
      </c>
      <c r="BL409" s="20" t="s">
        <v>233</v>
      </c>
      <c r="BM409" s="20" t="s">
        <v>565</v>
      </c>
    </row>
    <row r="410" s="1" customFormat="1" ht="20.4" customHeight="1">
      <c r="B410" s="42"/>
      <c r="C410" s="43"/>
      <c r="D410" s="43"/>
      <c r="E410" s="43"/>
      <c r="F410" s="238" t="s">
        <v>566</v>
      </c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4"/>
      <c r="T410" s="93"/>
      <c r="U410" s="43"/>
      <c r="V410" s="43"/>
      <c r="W410" s="43"/>
      <c r="X410" s="43"/>
      <c r="Y410" s="43"/>
      <c r="Z410" s="43"/>
      <c r="AA410" s="94"/>
      <c r="AT410" s="20" t="s">
        <v>229</v>
      </c>
      <c r="AU410" s="20" t="s">
        <v>106</v>
      </c>
    </row>
    <row r="411" s="1" customFormat="1" ht="28.8" customHeight="1">
      <c r="B411" s="42"/>
      <c r="C411" s="203" t="s">
        <v>567</v>
      </c>
      <c r="D411" s="203" t="s">
        <v>158</v>
      </c>
      <c r="E411" s="204" t="s">
        <v>568</v>
      </c>
      <c r="F411" s="205" t="s">
        <v>569</v>
      </c>
      <c r="G411" s="167"/>
      <c r="H411" s="167"/>
      <c r="I411" s="167"/>
      <c r="J411" s="206" t="s">
        <v>198</v>
      </c>
      <c r="K411" s="207">
        <v>1.415</v>
      </c>
      <c r="L411" s="208">
        <v>0</v>
      </c>
      <c r="M411" s="167"/>
      <c r="N411" s="207">
        <f>ROUND(L411*K411,3)</f>
        <v>0</v>
      </c>
      <c r="O411" s="167"/>
      <c r="P411" s="167"/>
      <c r="Q411" s="167"/>
      <c r="R411" s="44"/>
      <c r="T411" s="209" t="s">
        <v>21</v>
      </c>
      <c r="U411" s="52" t="s">
        <v>47</v>
      </c>
      <c r="V411" s="43"/>
      <c r="W411" s="210">
        <f>V411*K411</f>
        <v>0</v>
      </c>
      <c r="X411" s="210">
        <v>0</v>
      </c>
      <c r="Y411" s="210">
        <f>X411*K411</f>
        <v>0</v>
      </c>
      <c r="Z411" s="210">
        <v>0</v>
      </c>
      <c r="AA411" s="211">
        <f>Z411*K411</f>
        <v>0</v>
      </c>
      <c r="AR411" s="20" t="s">
        <v>233</v>
      </c>
      <c r="AT411" s="20" t="s">
        <v>158</v>
      </c>
      <c r="AU411" s="20" t="s">
        <v>106</v>
      </c>
      <c r="AY411" s="20" t="s">
        <v>157</v>
      </c>
      <c r="BE411" s="129">
        <f>IF(U411="základní",N411,0)</f>
        <v>0</v>
      </c>
      <c r="BF411" s="129">
        <f>IF(U411="snížená",N411,0)</f>
        <v>0</v>
      </c>
      <c r="BG411" s="129">
        <f>IF(U411="zákl. přenesená",N411,0)</f>
        <v>0</v>
      </c>
      <c r="BH411" s="129">
        <f>IF(U411="sníž. přenesená",N411,0)</f>
        <v>0</v>
      </c>
      <c r="BI411" s="129">
        <f>IF(U411="nulová",N411,0)</f>
        <v>0</v>
      </c>
      <c r="BJ411" s="20" t="s">
        <v>23</v>
      </c>
      <c r="BK411" s="212">
        <f>ROUND(L411*K411,3)</f>
        <v>0</v>
      </c>
      <c r="BL411" s="20" t="s">
        <v>233</v>
      </c>
      <c r="BM411" s="20" t="s">
        <v>570</v>
      </c>
    </row>
    <row r="412" s="9" customFormat="1" ht="29.88" customHeight="1">
      <c r="B412" s="188"/>
      <c r="C412" s="189"/>
      <c r="D412" s="200" t="s">
        <v>124</v>
      </c>
      <c r="E412" s="200"/>
      <c r="F412" s="200"/>
      <c r="G412" s="200"/>
      <c r="H412" s="200"/>
      <c r="I412" s="200"/>
      <c r="J412" s="200"/>
      <c r="K412" s="200"/>
      <c r="L412" s="200"/>
      <c r="M412" s="200"/>
      <c r="N412" s="263">
        <f>BK412</f>
        <v>0</v>
      </c>
      <c r="O412" s="264"/>
      <c r="P412" s="264"/>
      <c r="Q412" s="264"/>
      <c r="R412" s="193"/>
      <c r="T412" s="194"/>
      <c r="U412" s="189"/>
      <c r="V412" s="189"/>
      <c r="W412" s="195">
        <f>SUM(W413:W450)</f>
        <v>0</v>
      </c>
      <c r="X412" s="189"/>
      <c r="Y412" s="195">
        <f>SUM(Y413:Y450)</f>
        <v>0</v>
      </c>
      <c r="Z412" s="189"/>
      <c r="AA412" s="196">
        <f>SUM(AA413:AA450)</f>
        <v>0</v>
      </c>
      <c r="AR412" s="197" t="s">
        <v>106</v>
      </c>
      <c r="AT412" s="198" t="s">
        <v>81</v>
      </c>
      <c r="AU412" s="198" t="s">
        <v>23</v>
      </c>
      <c r="AY412" s="197" t="s">
        <v>157</v>
      </c>
      <c r="BK412" s="199">
        <f>SUM(BK413:BK450)</f>
        <v>0</v>
      </c>
    </row>
    <row r="413" s="1" customFormat="1" ht="40.2" customHeight="1">
      <c r="B413" s="42"/>
      <c r="C413" s="203" t="s">
        <v>571</v>
      </c>
      <c r="D413" s="203" t="s">
        <v>158</v>
      </c>
      <c r="E413" s="204" t="s">
        <v>572</v>
      </c>
      <c r="F413" s="205" t="s">
        <v>573</v>
      </c>
      <c r="G413" s="167"/>
      <c r="H413" s="167"/>
      <c r="I413" s="167"/>
      <c r="J413" s="206" t="s">
        <v>574</v>
      </c>
      <c r="K413" s="207">
        <v>1</v>
      </c>
      <c r="L413" s="208">
        <v>0</v>
      </c>
      <c r="M413" s="167"/>
      <c r="N413" s="207">
        <f>ROUND(L413*K413,3)</f>
        <v>0</v>
      </c>
      <c r="O413" s="167"/>
      <c r="P413" s="167"/>
      <c r="Q413" s="167"/>
      <c r="R413" s="44"/>
      <c r="T413" s="209" t="s">
        <v>21</v>
      </c>
      <c r="U413" s="52" t="s">
        <v>47</v>
      </c>
      <c r="V413" s="43"/>
      <c r="W413" s="210">
        <f>V413*K413</f>
        <v>0</v>
      </c>
      <c r="X413" s="210">
        <v>0</v>
      </c>
      <c r="Y413" s="210">
        <f>X413*K413</f>
        <v>0</v>
      </c>
      <c r="Z413" s="210">
        <v>0</v>
      </c>
      <c r="AA413" s="211">
        <f>Z413*K413</f>
        <v>0</v>
      </c>
      <c r="AR413" s="20" t="s">
        <v>233</v>
      </c>
      <c r="AT413" s="20" t="s">
        <v>158</v>
      </c>
      <c r="AU413" s="20" t="s">
        <v>106</v>
      </c>
      <c r="AY413" s="20" t="s">
        <v>157</v>
      </c>
      <c r="BE413" s="129">
        <f>IF(U413="základní",N413,0)</f>
        <v>0</v>
      </c>
      <c r="BF413" s="129">
        <f>IF(U413="snížená",N413,0)</f>
        <v>0</v>
      </c>
      <c r="BG413" s="129">
        <f>IF(U413="zákl. přenesená",N413,0)</f>
        <v>0</v>
      </c>
      <c r="BH413" s="129">
        <f>IF(U413="sníž. přenesená",N413,0)</f>
        <v>0</v>
      </c>
      <c r="BI413" s="129">
        <f>IF(U413="nulová",N413,0)</f>
        <v>0</v>
      </c>
      <c r="BJ413" s="20" t="s">
        <v>23</v>
      </c>
      <c r="BK413" s="212">
        <f>ROUND(L413*K413,3)</f>
        <v>0</v>
      </c>
      <c r="BL413" s="20" t="s">
        <v>233</v>
      </c>
      <c r="BM413" s="20" t="s">
        <v>575</v>
      </c>
    </row>
    <row r="414" s="10" customFormat="1" ht="20.4" customHeight="1">
      <c r="B414" s="213"/>
      <c r="C414" s="214"/>
      <c r="D414" s="214"/>
      <c r="E414" s="215" t="s">
        <v>21</v>
      </c>
      <c r="F414" s="216" t="s">
        <v>576</v>
      </c>
      <c r="G414" s="214"/>
      <c r="H414" s="214"/>
      <c r="I414" s="214"/>
      <c r="J414" s="214"/>
      <c r="K414" s="217">
        <v>1</v>
      </c>
      <c r="L414" s="214"/>
      <c r="M414" s="214"/>
      <c r="N414" s="214"/>
      <c r="O414" s="214"/>
      <c r="P414" s="214"/>
      <c r="Q414" s="214"/>
      <c r="R414" s="218"/>
      <c r="T414" s="219"/>
      <c r="U414" s="214"/>
      <c r="V414" s="214"/>
      <c r="W414" s="214"/>
      <c r="X414" s="214"/>
      <c r="Y414" s="214"/>
      <c r="Z414" s="214"/>
      <c r="AA414" s="220"/>
      <c r="AT414" s="221" t="s">
        <v>165</v>
      </c>
      <c r="AU414" s="221" t="s">
        <v>106</v>
      </c>
      <c r="AV414" s="10" t="s">
        <v>106</v>
      </c>
      <c r="AW414" s="10" t="s">
        <v>166</v>
      </c>
      <c r="AX414" s="10" t="s">
        <v>82</v>
      </c>
      <c r="AY414" s="221" t="s">
        <v>157</v>
      </c>
    </row>
    <row r="415" s="11" customFormat="1" ht="20.4" customHeight="1">
      <c r="B415" s="222"/>
      <c r="C415" s="223"/>
      <c r="D415" s="223"/>
      <c r="E415" s="224" t="s">
        <v>21</v>
      </c>
      <c r="F415" s="225" t="s">
        <v>167</v>
      </c>
      <c r="G415" s="223"/>
      <c r="H415" s="223"/>
      <c r="I415" s="223"/>
      <c r="J415" s="223"/>
      <c r="K415" s="226">
        <v>1</v>
      </c>
      <c r="L415" s="223"/>
      <c r="M415" s="223"/>
      <c r="N415" s="223"/>
      <c r="O415" s="223"/>
      <c r="P415" s="223"/>
      <c r="Q415" s="223"/>
      <c r="R415" s="227"/>
      <c r="T415" s="228"/>
      <c r="U415" s="223"/>
      <c r="V415" s="223"/>
      <c r="W415" s="223"/>
      <c r="X415" s="223"/>
      <c r="Y415" s="223"/>
      <c r="Z415" s="223"/>
      <c r="AA415" s="229"/>
      <c r="AT415" s="230" t="s">
        <v>165</v>
      </c>
      <c r="AU415" s="230" t="s">
        <v>106</v>
      </c>
      <c r="AV415" s="11" t="s">
        <v>162</v>
      </c>
      <c r="AW415" s="11" t="s">
        <v>166</v>
      </c>
      <c r="AX415" s="11" t="s">
        <v>23</v>
      </c>
      <c r="AY415" s="230" t="s">
        <v>157</v>
      </c>
    </row>
    <row r="416" s="1" customFormat="1" ht="51.6" customHeight="1">
      <c r="B416" s="42"/>
      <c r="C416" s="203" t="s">
        <v>577</v>
      </c>
      <c r="D416" s="203" t="s">
        <v>158</v>
      </c>
      <c r="E416" s="204" t="s">
        <v>578</v>
      </c>
      <c r="F416" s="205" t="s">
        <v>579</v>
      </c>
      <c r="G416" s="167"/>
      <c r="H416" s="167"/>
      <c r="I416" s="167"/>
      <c r="J416" s="206" t="s">
        <v>574</v>
      </c>
      <c r="K416" s="207">
        <v>1</v>
      </c>
      <c r="L416" s="208">
        <v>0</v>
      </c>
      <c r="M416" s="167"/>
      <c r="N416" s="207">
        <f>ROUND(L416*K416,3)</f>
        <v>0</v>
      </c>
      <c r="O416" s="167"/>
      <c r="P416" s="167"/>
      <c r="Q416" s="167"/>
      <c r="R416" s="44"/>
      <c r="T416" s="209" t="s">
        <v>21</v>
      </c>
      <c r="U416" s="52" t="s">
        <v>47</v>
      </c>
      <c r="V416" s="43"/>
      <c r="W416" s="210">
        <f>V416*K416</f>
        <v>0</v>
      </c>
      <c r="X416" s="210">
        <v>0</v>
      </c>
      <c r="Y416" s="210">
        <f>X416*K416</f>
        <v>0</v>
      </c>
      <c r="Z416" s="210">
        <v>0</v>
      </c>
      <c r="AA416" s="211">
        <f>Z416*K416</f>
        <v>0</v>
      </c>
      <c r="AR416" s="20" t="s">
        <v>233</v>
      </c>
      <c r="AT416" s="20" t="s">
        <v>158</v>
      </c>
      <c r="AU416" s="20" t="s">
        <v>106</v>
      </c>
      <c r="AY416" s="20" t="s">
        <v>157</v>
      </c>
      <c r="BE416" s="129">
        <f>IF(U416="základní",N416,0)</f>
        <v>0</v>
      </c>
      <c r="BF416" s="129">
        <f>IF(U416="snížená",N416,0)</f>
        <v>0</v>
      </c>
      <c r="BG416" s="129">
        <f>IF(U416="zákl. přenesená",N416,0)</f>
        <v>0</v>
      </c>
      <c r="BH416" s="129">
        <f>IF(U416="sníž. přenesená",N416,0)</f>
        <v>0</v>
      </c>
      <c r="BI416" s="129">
        <f>IF(U416="nulová",N416,0)</f>
        <v>0</v>
      </c>
      <c r="BJ416" s="20" t="s">
        <v>23</v>
      </c>
      <c r="BK416" s="212">
        <f>ROUND(L416*K416,3)</f>
        <v>0</v>
      </c>
      <c r="BL416" s="20" t="s">
        <v>233</v>
      </c>
      <c r="BM416" s="20" t="s">
        <v>580</v>
      </c>
    </row>
    <row r="417" s="10" customFormat="1" ht="20.4" customHeight="1">
      <c r="B417" s="213"/>
      <c r="C417" s="214"/>
      <c r="D417" s="214"/>
      <c r="E417" s="215" t="s">
        <v>21</v>
      </c>
      <c r="F417" s="216" t="s">
        <v>576</v>
      </c>
      <c r="G417" s="214"/>
      <c r="H417" s="214"/>
      <c r="I417" s="214"/>
      <c r="J417" s="214"/>
      <c r="K417" s="217">
        <v>1</v>
      </c>
      <c r="L417" s="214"/>
      <c r="M417" s="214"/>
      <c r="N417" s="214"/>
      <c r="O417" s="214"/>
      <c r="P417" s="214"/>
      <c r="Q417" s="214"/>
      <c r="R417" s="218"/>
      <c r="T417" s="219"/>
      <c r="U417" s="214"/>
      <c r="V417" s="214"/>
      <c r="W417" s="214"/>
      <c r="X417" s="214"/>
      <c r="Y417" s="214"/>
      <c r="Z417" s="214"/>
      <c r="AA417" s="220"/>
      <c r="AT417" s="221" t="s">
        <v>165</v>
      </c>
      <c r="AU417" s="221" t="s">
        <v>106</v>
      </c>
      <c r="AV417" s="10" t="s">
        <v>106</v>
      </c>
      <c r="AW417" s="10" t="s">
        <v>166</v>
      </c>
      <c r="AX417" s="10" t="s">
        <v>82</v>
      </c>
      <c r="AY417" s="221" t="s">
        <v>157</v>
      </c>
    </row>
    <row r="418" s="11" customFormat="1" ht="20.4" customHeight="1">
      <c r="B418" s="222"/>
      <c r="C418" s="223"/>
      <c r="D418" s="223"/>
      <c r="E418" s="224" t="s">
        <v>21</v>
      </c>
      <c r="F418" s="225" t="s">
        <v>167</v>
      </c>
      <c r="G418" s="223"/>
      <c r="H418" s="223"/>
      <c r="I418" s="223"/>
      <c r="J418" s="223"/>
      <c r="K418" s="226">
        <v>1</v>
      </c>
      <c r="L418" s="223"/>
      <c r="M418" s="223"/>
      <c r="N418" s="223"/>
      <c r="O418" s="223"/>
      <c r="P418" s="223"/>
      <c r="Q418" s="223"/>
      <c r="R418" s="227"/>
      <c r="T418" s="228"/>
      <c r="U418" s="223"/>
      <c r="V418" s="223"/>
      <c r="W418" s="223"/>
      <c r="X418" s="223"/>
      <c r="Y418" s="223"/>
      <c r="Z418" s="223"/>
      <c r="AA418" s="229"/>
      <c r="AT418" s="230" t="s">
        <v>165</v>
      </c>
      <c r="AU418" s="230" t="s">
        <v>106</v>
      </c>
      <c r="AV418" s="11" t="s">
        <v>162</v>
      </c>
      <c r="AW418" s="11" t="s">
        <v>166</v>
      </c>
      <c r="AX418" s="11" t="s">
        <v>23</v>
      </c>
      <c r="AY418" s="230" t="s">
        <v>157</v>
      </c>
    </row>
    <row r="419" s="1" customFormat="1" ht="40.2" customHeight="1">
      <c r="B419" s="42"/>
      <c r="C419" s="203" t="s">
        <v>581</v>
      </c>
      <c r="D419" s="203" t="s">
        <v>158</v>
      </c>
      <c r="E419" s="204" t="s">
        <v>582</v>
      </c>
      <c r="F419" s="205" t="s">
        <v>583</v>
      </c>
      <c r="G419" s="167"/>
      <c r="H419" s="167"/>
      <c r="I419" s="167"/>
      <c r="J419" s="206" t="s">
        <v>259</v>
      </c>
      <c r="K419" s="207">
        <v>66.829999999999998</v>
      </c>
      <c r="L419" s="208">
        <v>0</v>
      </c>
      <c r="M419" s="167"/>
      <c r="N419" s="207">
        <f>ROUND(L419*K419,3)</f>
        <v>0</v>
      </c>
      <c r="O419" s="167"/>
      <c r="P419" s="167"/>
      <c r="Q419" s="167"/>
      <c r="R419" s="44"/>
      <c r="T419" s="209" t="s">
        <v>21</v>
      </c>
      <c r="U419" s="52" t="s">
        <v>47</v>
      </c>
      <c r="V419" s="43"/>
      <c r="W419" s="210">
        <f>V419*K419</f>
        <v>0</v>
      </c>
      <c r="X419" s="210">
        <v>0</v>
      </c>
      <c r="Y419" s="210">
        <f>X419*K419</f>
        <v>0</v>
      </c>
      <c r="Z419" s="210">
        <v>0</v>
      </c>
      <c r="AA419" s="211">
        <f>Z419*K419</f>
        <v>0</v>
      </c>
      <c r="AR419" s="20" t="s">
        <v>233</v>
      </c>
      <c r="AT419" s="20" t="s">
        <v>158</v>
      </c>
      <c r="AU419" s="20" t="s">
        <v>106</v>
      </c>
      <c r="AY419" s="20" t="s">
        <v>157</v>
      </c>
      <c r="BE419" s="129">
        <f>IF(U419="základní",N419,0)</f>
        <v>0</v>
      </c>
      <c r="BF419" s="129">
        <f>IF(U419="snížená",N419,0)</f>
        <v>0</v>
      </c>
      <c r="BG419" s="129">
        <f>IF(U419="zákl. přenesená",N419,0)</f>
        <v>0</v>
      </c>
      <c r="BH419" s="129">
        <f>IF(U419="sníž. přenesená",N419,0)</f>
        <v>0</v>
      </c>
      <c r="BI419" s="129">
        <f>IF(U419="nulová",N419,0)</f>
        <v>0</v>
      </c>
      <c r="BJ419" s="20" t="s">
        <v>23</v>
      </c>
      <c r="BK419" s="212">
        <f>ROUND(L419*K419,3)</f>
        <v>0</v>
      </c>
      <c r="BL419" s="20" t="s">
        <v>233</v>
      </c>
      <c r="BM419" s="20" t="s">
        <v>584</v>
      </c>
    </row>
    <row r="420" s="10" customFormat="1" ht="20.4" customHeight="1">
      <c r="B420" s="213"/>
      <c r="C420" s="214"/>
      <c r="D420" s="214"/>
      <c r="E420" s="215" t="s">
        <v>21</v>
      </c>
      <c r="F420" s="216" t="s">
        <v>585</v>
      </c>
      <c r="G420" s="214"/>
      <c r="H420" s="214"/>
      <c r="I420" s="214"/>
      <c r="J420" s="214"/>
      <c r="K420" s="217">
        <v>66.829999999999998</v>
      </c>
      <c r="L420" s="214"/>
      <c r="M420" s="214"/>
      <c r="N420" s="214"/>
      <c r="O420" s="214"/>
      <c r="P420" s="214"/>
      <c r="Q420" s="214"/>
      <c r="R420" s="218"/>
      <c r="T420" s="219"/>
      <c r="U420" s="214"/>
      <c r="V420" s="214"/>
      <c r="W420" s="214"/>
      <c r="X420" s="214"/>
      <c r="Y420" s="214"/>
      <c r="Z420" s="214"/>
      <c r="AA420" s="220"/>
      <c r="AT420" s="221" t="s">
        <v>165</v>
      </c>
      <c r="AU420" s="221" t="s">
        <v>106</v>
      </c>
      <c r="AV420" s="10" t="s">
        <v>106</v>
      </c>
      <c r="AW420" s="10" t="s">
        <v>166</v>
      </c>
      <c r="AX420" s="10" t="s">
        <v>82</v>
      </c>
      <c r="AY420" s="221" t="s">
        <v>157</v>
      </c>
    </row>
    <row r="421" s="11" customFormat="1" ht="20.4" customHeight="1">
      <c r="B421" s="222"/>
      <c r="C421" s="223"/>
      <c r="D421" s="223"/>
      <c r="E421" s="224" t="s">
        <v>21</v>
      </c>
      <c r="F421" s="225" t="s">
        <v>167</v>
      </c>
      <c r="G421" s="223"/>
      <c r="H421" s="223"/>
      <c r="I421" s="223"/>
      <c r="J421" s="223"/>
      <c r="K421" s="226">
        <v>66.829999999999998</v>
      </c>
      <c r="L421" s="223"/>
      <c r="M421" s="223"/>
      <c r="N421" s="223"/>
      <c r="O421" s="223"/>
      <c r="P421" s="223"/>
      <c r="Q421" s="223"/>
      <c r="R421" s="227"/>
      <c r="T421" s="228"/>
      <c r="U421" s="223"/>
      <c r="V421" s="223"/>
      <c r="W421" s="223"/>
      <c r="X421" s="223"/>
      <c r="Y421" s="223"/>
      <c r="Z421" s="223"/>
      <c r="AA421" s="229"/>
      <c r="AT421" s="230" t="s">
        <v>165</v>
      </c>
      <c r="AU421" s="230" t="s">
        <v>106</v>
      </c>
      <c r="AV421" s="11" t="s">
        <v>162</v>
      </c>
      <c r="AW421" s="11" t="s">
        <v>166</v>
      </c>
      <c r="AX421" s="11" t="s">
        <v>23</v>
      </c>
      <c r="AY421" s="230" t="s">
        <v>157</v>
      </c>
    </row>
    <row r="422" s="1" customFormat="1" ht="20.4" customHeight="1">
      <c r="B422" s="42"/>
      <c r="C422" s="231" t="s">
        <v>586</v>
      </c>
      <c r="D422" s="231" t="s">
        <v>224</v>
      </c>
      <c r="E422" s="232" t="s">
        <v>587</v>
      </c>
      <c r="F422" s="233" t="s">
        <v>588</v>
      </c>
      <c r="G422" s="234"/>
      <c r="H422" s="234"/>
      <c r="I422" s="234"/>
      <c r="J422" s="235" t="s">
        <v>589</v>
      </c>
      <c r="K422" s="236">
        <v>45.444000000000003</v>
      </c>
      <c r="L422" s="237">
        <v>0</v>
      </c>
      <c r="M422" s="234"/>
      <c r="N422" s="236">
        <f>ROUND(L422*K422,3)</f>
        <v>0</v>
      </c>
      <c r="O422" s="167"/>
      <c r="P422" s="167"/>
      <c r="Q422" s="167"/>
      <c r="R422" s="44"/>
      <c r="T422" s="209" t="s">
        <v>21</v>
      </c>
      <c r="U422" s="52" t="s">
        <v>47</v>
      </c>
      <c r="V422" s="43"/>
      <c r="W422" s="210">
        <f>V422*K422</f>
        <v>0</v>
      </c>
      <c r="X422" s="210">
        <v>0.001</v>
      </c>
      <c r="Y422" s="210">
        <f>X422*K422</f>
        <v>0</v>
      </c>
      <c r="Z422" s="210">
        <v>0</v>
      </c>
      <c r="AA422" s="211">
        <f>Z422*K422</f>
        <v>0</v>
      </c>
      <c r="AR422" s="20" t="s">
        <v>307</v>
      </c>
      <c r="AT422" s="20" t="s">
        <v>224</v>
      </c>
      <c r="AU422" s="20" t="s">
        <v>106</v>
      </c>
      <c r="AY422" s="20" t="s">
        <v>157</v>
      </c>
      <c r="BE422" s="129">
        <f>IF(U422="základní",N422,0)</f>
        <v>0</v>
      </c>
      <c r="BF422" s="129">
        <f>IF(U422="snížená",N422,0)</f>
        <v>0</v>
      </c>
      <c r="BG422" s="129">
        <f>IF(U422="zákl. přenesená",N422,0)</f>
        <v>0</v>
      </c>
      <c r="BH422" s="129">
        <f>IF(U422="sníž. přenesená",N422,0)</f>
        <v>0</v>
      </c>
      <c r="BI422" s="129">
        <f>IF(U422="nulová",N422,0)</f>
        <v>0</v>
      </c>
      <c r="BJ422" s="20" t="s">
        <v>23</v>
      </c>
      <c r="BK422" s="212">
        <f>ROUND(L422*K422,3)</f>
        <v>0</v>
      </c>
      <c r="BL422" s="20" t="s">
        <v>233</v>
      </c>
      <c r="BM422" s="20" t="s">
        <v>590</v>
      </c>
    </row>
    <row r="423" s="1" customFormat="1" ht="20.4" customHeight="1">
      <c r="B423" s="42"/>
      <c r="C423" s="43"/>
      <c r="D423" s="43"/>
      <c r="E423" s="43"/>
      <c r="F423" s="238" t="s">
        <v>591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4"/>
      <c r="T423" s="93"/>
      <c r="U423" s="43"/>
      <c r="V423" s="43"/>
      <c r="W423" s="43"/>
      <c r="X423" s="43"/>
      <c r="Y423" s="43"/>
      <c r="Z423" s="43"/>
      <c r="AA423" s="94"/>
      <c r="AT423" s="20" t="s">
        <v>229</v>
      </c>
      <c r="AU423" s="20" t="s">
        <v>106</v>
      </c>
    </row>
    <row r="424" s="10" customFormat="1" ht="20.4" customHeight="1">
      <c r="B424" s="213"/>
      <c r="C424" s="214"/>
      <c r="D424" s="214"/>
      <c r="E424" s="215" t="s">
        <v>21</v>
      </c>
      <c r="F424" s="239" t="s">
        <v>585</v>
      </c>
      <c r="G424" s="214"/>
      <c r="H424" s="214"/>
      <c r="I424" s="214"/>
      <c r="J424" s="214"/>
      <c r="K424" s="217">
        <v>66.829999999999998</v>
      </c>
      <c r="L424" s="214"/>
      <c r="M424" s="214"/>
      <c r="N424" s="214"/>
      <c r="O424" s="214"/>
      <c r="P424" s="214"/>
      <c r="Q424" s="214"/>
      <c r="R424" s="218"/>
      <c r="T424" s="219"/>
      <c r="U424" s="214"/>
      <c r="V424" s="214"/>
      <c r="W424" s="214"/>
      <c r="X424" s="214"/>
      <c r="Y424" s="214"/>
      <c r="Z424" s="214"/>
      <c r="AA424" s="220"/>
      <c r="AT424" s="221" t="s">
        <v>165</v>
      </c>
      <c r="AU424" s="221" t="s">
        <v>106</v>
      </c>
      <c r="AV424" s="10" t="s">
        <v>106</v>
      </c>
      <c r="AW424" s="10" t="s">
        <v>166</v>
      </c>
      <c r="AX424" s="10" t="s">
        <v>82</v>
      </c>
      <c r="AY424" s="221" t="s">
        <v>157</v>
      </c>
    </row>
    <row r="425" s="11" customFormat="1" ht="20.4" customHeight="1">
      <c r="B425" s="222"/>
      <c r="C425" s="223"/>
      <c r="D425" s="223"/>
      <c r="E425" s="224" t="s">
        <v>21</v>
      </c>
      <c r="F425" s="225" t="s">
        <v>167</v>
      </c>
      <c r="G425" s="223"/>
      <c r="H425" s="223"/>
      <c r="I425" s="223"/>
      <c r="J425" s="223"/>
      <c r="K425" s="226">
        <v>66.829999999999998</v>
      </c>
      <c r="L425" s="223"/>
      <c r="M425" s="223"/>
      <c r="N425" s="223"/>
      <c r="O425" s="223"/>
      <c r="P425" s="223"/>
      <c r="Q425" s="223"/>
      <c r="R425" s="227"/>
      <c r="T425" s="228"/>
      <c r="U425" s="223"/>
      <c r="V425" s="223"/>
      <c r="W425" s="223"/>
      <c r="X425" s="223"/>
      <c r="Y425" s="223"/>
      <c r="Z425" s="223"/>
      <c r="AA425" s="229"/>
      <c r="AT425" s="230" t="s">
        <v>165</v>
      </c>
      <c r="AU425" s="230" t="s">
        <v>106</v>
      </c>
      <c r="AV425" s="11" t="s">
        <v>162</v>
      </c>
      <c r="AW425" s="11" t="s">
        <v>166</v>
      </c>
      <c r="AX425" s="11" t="s">
        <v>23</v>
      </c>
      <c r="AY425" s="230" t="s">
        <v>157</v>
      </c>
    </row>
    <row r="426" s="1" customFormat="1" ht="28.8" customHeight="1">
      <c r="B426" s="42"/>
      <c r="C426" s="231" t="s">
        <v>592</v>
      </c>
      <c r="D426" s="231" t="s">
        <v>224</v>
      </c>
      <c r="E426" s="232" t="s">
        <v>593</v>
      </c>
      <c r="F426" s="233" t="s">
        <v>594</v>
      </c>
      <c r="G426" s="234"/>
      <c r="H426" s="234"/>
      <c r="I426" s="234"/>
      <c r="J426" s="235" t="s">
        <v>161</v>
      </c>
      <c r="K426" s="236">
        <v>66.829999999999998</v>
      </c>
      <c r="L426" s="237">
        <v>0</v>
      </c>
      <c r="M426" s="234"/>
      <c r="N426" s="236">
        <f>ROUND(L426*K426,3)</f>
        <v>0</v>
      </c>
      <c r="O426" s="167"/>
      <c r="P426" s="167"/>
      <c r="Q426" s="167"/>
      <c r="R426" s="44"/>
      <c r="T426" s="209" t="s">
        <v>21</v>
      </c>
      <c r="U426" s="52" t="s">
        <v>47</v>
      </c>
      <c r="V426" s="43"/>
      <c r="W426" s="210">
        <f>V426*K426</f>
        <v>0</v>
      </c>
      <c r="X426" s="210">
        <v>0.00029999999999999997</v>
      </c>
      <c r="Y426" s="210">
        <f>X426*K426</f>
        <v>0</v>
      </c>
      <c r="Z426" s="210">
        <v>0</v>
      </c>
      <c r="AA426" s="211">
        <f>Z426*K426</f>
        <v>0</v>
      </c>
      <c r="AR426" s="20" t="s">
        <v>307</v>
      </c>
      <c r="AT426" s="20" t="s">
        <v>224</v>
      </c>
      <c r="AU426" s="20" t="s">
        <v>106</v>
      </c>
      <c r="AY426" s="20" t="s">
        <v>157</v>
      </c>
      <c r="BE426" s="129">
        <f>IF(U426="základní",N426,0)</f>
        <v>0</v>
      </c>
      <c r="BF426" s="129">
        <f>IF(U426="snížená",N426,0)</f>
        <v>0</v>
      </c>
      <c r="BG426" s="129">
        <f>IF(U426="zákl. přenesená",N426,0)</f>
        <v>0</v>
      </c>
      <c r="BH426" s="129">
        <f>IF(U426="sníž. přenesená",N426,0)</f>
        <v>0</v>
      </c>
      <c r="BI426" s="129">
        <f>IF(U426="nulová",N426,0)</f>
        <v>0</v>
      </c>
      <c r="BJ426" s="20" t="s">
        <v>23</v>
      </c>
      <c r="BK426" s="212">
        <f>ROUND(L426*K426,3)</f>
        <v>0</v>
      </c>
      <c r="BL426" s="20" t="s">
        <v>233</v>
      </c>
      <c r="BM426" s="20" t="s">
        <v>595</v>
      </c>
    </row>
    <row r="427" s="10" customFormat="1" ht="20.4" customHeight="1">
      <c r="B427" s="213"/>
      <c r="C427" s="214"/>
      <c r="D427" s="214"/>
      <c r="E427" s="215" t="s">
        <v>21</v>
      </c>
      <c r="F427" s="216" t="s">
        <v>585</v>
      </c>
      <c r="G427" s="214"/>
      <c r="H427" s="214"/>
      <c r="I427" s="214"/>
      <c r="J427" s="214"/>
      <c r="K427" s="217">
        <v>66.829999999999998</v>
      </c>
      <c r="L427" s="214"/>
      <c r="M427" s="214"/>
      <c r="N427" s="214"/>
      <c r="O427" s="214"/>
      <c r="P427" s="214"/>
      <c r="Q427" s="214"/>
      <c r="R427" s="218"/>
      <c r="T427" s="219"/>
      <c r="U427" s="214"/>
      <c r="V427" s="214"/>
      <c r="W427" s="214"/>
      <c r="X427" s="214"/>
      <c r="Y427" s="214"/>
      <c r="Z427" s="214"/>
      <c r="AA427" s="220"/>
      <c r="AT427" s="221" t="s">
        <v>165</v>
      </c>
      <c r="AU427" s="221" t="s">
        <v>106</v>
      </c>
      <c r="AV427" s="10" t="s">
        <v>106</v>
      </c>
      <c r="AW427" s="10" t="s">
        <v>166</v>
      </c>
      <c r="AX427" s="10" t="s">
        <v>82</v>
      </c>
      <c r="AY427" s="221" t="s">
        <v>157</v>
      </c>
    </row>
    <row r="428" s="11" customFormat="1" ht="20.4" customHeight="1">
      <c r="B428" s="222"/>
      <c r="C428" s="223"/>
      <c r="D428" s="223"/>
      <c r="E428" s="224" t="s">
        <v>21</v>
      </c>
      <c r="F428" s="225" t="s">
        <v>167</v>
      </c>
      <c r="G428" s="223"/>
      <c r="H428" s="223"/>
      <c r="I428" s="223"/>
      <c r="J428" s="223"/>
      <c r="K428" s="226">
        <v>66.829999999999998</v>
      </c>
      <c r="L428" s="223"/>
      <c r="M428" s="223"/>
      <c r="N428" s="223"/>
      <c r="O428" s="223"/>
      <c r="P428" s="223"/>
      <c r="Q428" s="223"/>
      <c r="R428" s="227"/>
      <c r="T428" s="228"/>
      <c r="U428" s="223"/>
      <c r="V428" s="223"/>
      <c r="W428" s="223"/>
      <c r="X428" s="223"/>
      <c r="Y428" s="223"/>
      <c r="Z428" s="223"/>
      <c r="AA428" s="229"/>
      <c r="AT428" s="230" t="s">
        <v>165</v>
      </c>
      <c r="AU428" s="230" t="s">
        <v>106</v>
      </c>
      <c r="AV428" s="11" t="s">
        <v>162</v>
      </c>
      <c r="AW428" s="11" t="s">
        <v>166</v>
      </c>
      <c r="AX428" s="11" t="s">
        <v>23</v>
      </c>
      <c r="AY428" s="230" t="s">
        <v>157</v>
      </c>
    </row>
    <row r="429" s="1" customFormat="1" ht="20.4" customHeight="1">
      <c r="B429" s="42"/>
      <c r="C429" s="231" t="s">
        <v>596</v>
      </c>
      <c r="D429" s="231" t="s">
        <v>224</v>
      </c>
      <c r="E429" s="232" t="s">
        <v>597</v>
      </c>
      <c r="F429" s="233" t="s">
        <v>598</v>
      </c>
      <c r="G429" s="234"/>
      <c r="H429" s="234"/>
      <c r="I429" s="234"/>
      <c r="J429" s="235" t="s">
        <v>161</v>
      </c>
      <c r="K429" s="236">
        <v>20</v>
      </c>
      <c r="L429" s="237">
        <v>0</v>
      </c>
      <c r="M429" s="234"/>
      <c r="N429" s="236">
        <f>ROUND(L429*K429,3)</f>
        <v>0</v>
      </c>
      <c r="O429" s="167"/>
      <c r="P429" s="167"/>
      <c r="Q429" s="167"/>
      <c r="R429" s="44"/>
      <c r="T429" s="209" t="s">
        <v>21</v>
      </c>
      <c r="U429" s="52" t="s">
        <v>47</v>
      </c>
      <c r="V429" s="43"/>
      <c r="W429" s="210">
        <f>V429*K429</f>
        <v>0</v>
      </c>
      <c r="X429" s="210">
        <v>0.00023000000000000001</v>
      </c>
      <c r="Y429" s="210">
        <f>X429*K429</f>
        <v>0</v>
      </c>
      <c r="Z429" s="210">
        <v>0</v>
      </c>
      <c r="AA429" s="211">
        <f>Z429*K429</f>
        <v>0</v>
      </c>
      <c r="AR429" s="20" t="s">
        <v>307</v>
      </c>
      <c r="AT429" s="20" t="s">
        <v>224</v>
      </c>
      <c r="AU429" s="20" t="s">
        <v>106</v>
      </c>
      <c r="AY429" s="20" t="s">
        <v>157</v>
      </c>
      <c r="BE429" s="129">
        <f>IF(U429="základní",N429,0)</f>
        <v>0</v>
      </c>
      <c r="BF429" s="129">
        <f>IF(U429="snížená",N429,0)</f>
        <v>0</v>
      </c>
      <c r="BG429" s="129">
        <f>IF(U429="zákl. přenesená",N429,0)</f>
        <v>0</v>
      </c>
      <c r="BH429" s="129">
        <f>IF(U429="sníž. přenesená",N429,0)</f>
        <v>0</v>
      </c>
      <c r="BI429" s="129">
        <f>IF(U429="nulová",N429,0)</f>
        <v>0</v>
      </c>
      <c r="BJ429" s="20" t="s">
        <v>23</v>
      </c>
      <c r="BK429" s="212">
        <f>ROUND(L429*K429,3)</f>
        <v>0</v>
      </c>
      <c r="BL429" s="20" t="s">
        <v>233</v>
      </c>
      <c r="BM429" s="20" t="s">
        <v>599</v>
      </c>
    </row>
    <row r="430" s="10" customFormat="1" ht="20.4" customHeight="1">
      <c r="B430" s="213"/>
      <c r="C430" s="214"/>
      <c r="D430" s="214"/>
      <c r="E430" s="215" t="s">
        <v>21</v>
      </c>
      <c r="F430" s="216" t="s">
        <v>252</v>
      </c>
      <c r="G430" s="214"/>
      <c r="H430" s="214"/>
      <c r="I430" s="214"/>
      <c r="J430" s="214"/>
      <c r="K430" s="217">
        <v>20</v>
      </c>
      <c r="L430" s="214"/>
      <c r="M430" s="214"/>
      <c r="N430" s="214"/>
      <c r="O430" s="214"/>
      <c r="P430" s="214"/>
      <c r="Q430" s="214"/>
      <c r="R430" s="218"/>
      <c r="T430" s="219"/>
      <c r="U430" s="214"/>
      <c r="V430" s="214"/>
      <c r="W430" s="214"/>
      <c r="X430" s="214"/>
      <c r="Y430" s="214"/>
      <c r="Z430" s="214"/>
      <c r="AA430" s="220"/>
      <c r="AT430" s="221" t="s">
        <v>165</v>
      </c>
      <c r="AU430" s="221" t="s">
        <v>106</v>
      </c>
      <c r="AV430" s="10" t="s">
        <v>106</v>
      </c>
      <c r="AW430" s="10" t="s">
        <v>166</v>
      </c>
      <c r="AX430" s="10" t="s">
        <v>82</v>
      </c>
      <c r="AY430" s="221" t="s">
        <v>157</v>
      </c>
    </row>
    <row r="431" s="11" customFormat="1" ht="20.4" customHeight="1">
      <c r="B431" s="222"/>
      <c r="C431" s="223"/>
      <c r="D431" s="223"/>
      <c r="E431" s="224" t="s">
        <v>21</v>
      </c>
      <c r="F431" s="225" t="s">
        <v>167</v>
      </c>
      <c r="G431" s="223"/>
      <c r="H431" s="223"/>
      <c r="I431" s="223"/>
      <c r="J431" s="223"/>
      <c r="K431" s="226">
        <v>20</v>
      </c>
      <c r="L431" s="223"/>
      <c r="M431" s="223"/>
      <c r="N431" s="223"/>
      <c r="O431" s="223"/>
      <c r="P431" s="223"/>
      <c r="Q431" s="223"/>
      <c r="R431" s="227"/>
      <c r="T431" s="228"/>
      <c r="U431" s="223"/>
      <c r="V431" s="223"/>
      <c r="W431" s="223"/>
      <c r="X431" s="223"/>
      <c r="Y431" s="223"/>
      <c r="Z431" s="223"/>
      <c r="AA431" s="229"/>
      <c r="AT431" s="230" t="s">
        <v>165</v>
      </c>
      <c r="AU431" s="230" t="s">
        <v>106</v>
      </c>
      <c r="AV431" s="11" t="s">
        <v>162</v>
      </c>
      <c r="AW431" s="11" t="s">
        <v>166</v>
      </c>
      <c r="AX431" s="11" t="s">
        <v>23</v>
      </c>
      <c r="AY431" s="230" t="s">
        <v>157</v>
      </c>
    </row>
    <row r="432" s="1" customFormat="1" ht="28.8" customHeight="1">
      <c r="B432" s="42"/>
      <c r="C432" s="231" t="s">
        <v>600</v>
      </c>
      <c r="D432" s="231" t="s">
        <v>224</v>
      </c>
      <c r="E432" s="232" t="s">
        <v>601</v>
      </c>
      <c r="F432" s="233" t="s">
        <v>602</v>
      </c>
      <c r="G432" s="234"/>
      <c r="H432" s="234"/>
      <c r="I432" s="234"/>
      <c r="J432" s="235" t="s">
        <v>161</v>
      </c>
      <c r="K432" s="236">
        <v>5</v>
      </c>
      <c r="L432" s="237">
        <v>0</v>
      </c>
      <c r="M432" s="234"/>
      <c r="N432" s="236">
        <f>ROUND(L432*K432,3)</f>
        <v>0</v>
      </c>
      <c r="O432" s="167"/>
      <c r="P432" s="167"/>
      <c r="Q432" s="167"/>
      <c r="R432" s="44"/>
      <c r="T432" s="209" t="s">
        <v>21</v>
      </c>
      <c r="U432" s="52" t="s">
        <v>47</v>
      </c>
      <c r="V432" s="43"/>
      <c r="W432" s="210">
        <f>V432*K432</f>
        <v>0</v>
      </c>
      <c r="X432" s="210">
        <v>0.00016000000000000001</v>
      </c>
      <c r="Y432" s="210">
        <f>X432*K432</f>
        <v>0</v>
      </c>
      <c r="Z432" s="210">
        <v>0</v>
      </c>
      <c r="AA432" s="211">
        <f>Z432*K432</f>
        <v>0</v>
      </c>
      <c r="AR432" s="20" t="s">
        <v>307</v>
      </c>
      <c r="AT432" s="20" t="s">
        <v>224</v>
      </c>
      <c r="AU432" s="20" t="s">
        <v>106</v>
      </c>
      <c r="AY432" s="20" t="s">
        <v>157</v>
      </c>
      <c r="BE432" s="129">
        <f>IF(U432="základní",N432,0)</f>
        <v>0</v>
      </c>
      <c r="BF432" s="129">
        <f>IF(U432="snížená",N432,0)</f>
        <v>0</v>
      </c>
      <c r="BG432" s="129">
        <f>IF(U432="zákl. přenesená",N432,0)</f>
        <v>0</v>
      </c>
      <c r="BH432" s="129">
        <f>IF(U432="sníž. přenesená",N432,0)</f>
        <v>0</v>
      </c>
      <c r="BI432" s="129">
        <f>IF(U432="nulová",N432,0)</f>
        <v>0</v>
      </c>
      <c r="BJ432" s="20" t="s">
        <v>23</v>
      </c>
      <c r="BK432" s="212">
        <f>ROUND(L432*K432,3)</f>
        <v>0</v>
      </c>
      <c r="BL432" s="20" t="s">
        <v>233</v>
      </c>
      <c r="BM432" s="20" t="s">
        <v>603</v>
      </c>
    </row>
    <row r="433" s="10" customFormat="1" ht="20.4" customHeight="1">
      <c r="B433" s="213"/>
      <c r="C433" s="214"/>
      <c r="D433" s="214"/>
      <c r="E433" s="215" t="s">
        <v>21</v>
      </c>
      <c r="F433" s="216" t="s">
        <v>183</v>
      </c>
      <c r="G433" s="214"/>
      <c r="H433" s="214"/>
      <c r="I433" s="214"/>
      <c r="J433" s="214"/>
      <c r="K433" s="217">
        <v>5</v>
      </c>
      <c r="L433" s="214"/>
      <c r="M433" s="214"/>
      <c r="N433" s="214"/>
      <c r="O433" s="214"/>
      <c r="P433" s="214"/>
      <c r="Q433" s="214"/>
      <c r="R433" s="218"/>
      <c r="T433" s="219"/>
      <c r="U433" s="214"/>
      <c r="V433" s="214"/>
      <c r="W433" s="214"/>
      <c r="X433" s="214"/>
      <c r="Y433" s="214"/>
      <c r="Z433" s="214"/>
      <c r="AA433" s="220"/>
      <c r="AT433" s="221" t="s">
        <v>165</v>
      </c>
      <c r="AU433" s="221" t="s">
        <v>106</v>
      </c>
      <c r="AV433" s="10" t="s">
        <v>106</v>
      </c>
      <c r="AW433" s="10" t="s">
        <v>166</v>
      </c>
      <c r="AX433" s="10" t="s">
        <v>82</v>
      </c>
      <c r="AY433" s="221" t="s">
        <v>157</v>
      </c>
    </row>
    <row r="434" s="11" customFormat="1" ht="20.4" customHeight="1">
      <c r="B434" s="222"/>
      <c r="C434" s="223"/>
      <c r="D434" s="223"/>
      <c r="E434" s="224" t="s">
        <v>21</v>
      </c>
      <c r="F434" s="225" t="s">
        <v>167</v>
      </c>
      <c r="G434" s="223"/>
      <c r="H434" s="223"/>
      <c r="I434" s="223"/>
      <c r="J434" s="223"/>
      <c r="K434" s="226">
        <v>5</v>
      </c>
      <c r="L434" s="223"/>
      <c r="M434" s="223"/>
      <c r="N434" s="223"/>
      <c r="O434" s="223"/>
      <c r="P434" s="223"/>
      <c r="Q434" s="223"/>
      <c r="R434" s="227"/>
      <c r="T434" s="228"/>
      <c r="U434" s="223"/>
      <c r="V434" s="223"/>
      <c r="W434" s="223"/>
      <c r="X434" s="223"/>
      <c r="Y434" s="223"/>
      <c r="Z434" s="223"/>
      <c r="AA434" s="229"/>
      <c r="AT434" s="230" t="s">
        <v>165</v>
      </c>
      <c r="AU434" s="230" t="s">
        <v>106</v>
      </c>
      <c r="AV434" s="11" t="s">
        <v>162</v>
      </c>
      <c r="AW434" s="11" t="s">
        <v>166</v>
      </c>
      <c r="AX434" s="11" t="s">
        <v>23</v>
      </c>
      <c r="AY434" s="230" t="s">
        <v>157</v>
      </c>
    </row>
    <row r="435" s="1" customFormat="1" ht="28.8" customHeight="1">
      <c r="B435" s="42"/>
      <c r="C435" s="231" t="s">
        <v>604</v>
      </c>
      <c r="D435" s="231" t="s">
        <v>224</v>
      </c>
      <c r="E435" s="232" t="s">
        <v>605</v>
      </c>
      <c r="F435" s="233" t="s">
        <v>606</v>
      </c>
      <c r="G435" s="234"/>
      <c r="H435" s="234"/>
      <c r="I435" s="234"/>
      <c r="J435" s="235" t="s">
        <v>161</v>
      </c>
      <c r="K435" s="236">
        <v>3</v>
      </c>
      <c r="L435" s="237">
        <v>0</v>
      </c>
      <c r="M435" s="234"/>
      <c r="N435" s="236">
        <f>ROUND(L435*K435,3)</f>
        <v>0</v>
      </c>
      <c r="O435" s="167"/>
      <c r="P435" s="167"/>
      <c r="Q435" s="167"/>
      <c r="R435" s="44"/>
      <c r="T435" s="209" t="s">
        <v>21</v>
      </c>
      <c r="U435" s="52" t="s">
        <v>47</v>
      </c>
      <c r="V435" s="43"/>
      <c r="W435" s="210">
        <f>V435*K435</f>
        <v>0</v>
      </c>
      <c r="X435" s="210">
        <v>0.00014999999999999999</v>
      </c>
      <c r="Y435" s="210">
        <f>X435*K435</f>
        <v>0</v>
      </c>
      <c r="Z435" s="210">
        <v>0</v>
      </c>
      <c r="AA435" s="211">
        <f>Z435*K435</f>
        <v>0</v>
      </c>
      <c r="AR435" s="20" t="s">
        <v>307</v>
      </c>
      <c r="AT435" s="20" t="s">
        <v>224</v>
      </c>
      <c r="AU435" s="20" t="s">
        <v>106</v>
      </c>
      <c r="AY435" s="20" t="s">
        <v>157</v>
      </c>
      <c r="BE435" s="129">
        <f>IF(U435="základní",N435,0)</f>
        <v>0</v>
      </c>
      <c r="BF435" s="129">
        <f>IF(U435="snížená",N435,0)</f>
        <v>0</v>
      </c>
      <c r="BG435" s="129">
        <f>IF(U435="zákl. přenesená",N435,0)</f>
        <v>0</v>
      </c>
      <c r="BH435" s="129">
        <f>IF(U435="sníž. přenesená",N435,0)</f>
        <v>0</v>
      </c>
      <c r="BI435" s="129">
        <f>IF(U435="nulová",N435,0)</f>
        <v>0</v>
      </c>
      <c r="BJ435" s="20" t="s">
        <v>23</v>
      </c>
      <c r="BK435" s="212">
        <f>ROUND(L435*K435,3)</f>
        <v>0</v>
      </c>
      <c r="BL435" s="20" t="s">
        <v>233</v>
      </c>
      <c r="BM435" s="20" t="s">
        <v>607</v>
      </c>
    </row>
    <row r="436" s="10" customFormat="1" ht="20.4" customHeight="1">
      <c r="B436" s="213"/>
      <c r="C436" s="214"/>
      <c r="D436" s="214"/>
      <c r="E436" s="215" t="s">
        <v>21</v>
      </c>
      <c r="F436" s="216" t="s">
        <v>172</v>
      </c>
      <c r="G436" s="214"/>
      <c r="H436" s="214"/>
      <c r="I436" s="214"/>
      <c r="J436" s="214"/>
      <c r="K436" s="217">
        <v>3</v>
      </c>
      <c r="L436" s="214"/>
      <c r="M436" s="214"/>
      <c r="N436" s="214"/>
      <c r="O436" s="214"/>
      <c r="P436" s="214"/>
      <c r="Q436" s="214"/>
      <c r="R436" s="218"/>
      <c r="T436" s="219"/>
      <c r="U436" s="214"/>
      <c r="V436" s="214"/>
      <c r="W436" s="214"/>
      <c r="X436" s="214"/>
      <c r="Y436" s="214"/>
      <c r="Z436" s="214"/>
      <c r="AA436" s="220"/>
      <c r="AT436" s="221" t="s">
        <v>165</v>
      </c>
      <c r="AU436" s="221" t="s">
        <v>106</v>
      </c>
      <c r="AV436" s="10" t="s">
        <v>106</v>
      </c>
      <c r="AW436" s="10" t="s">
        <v>166</v>
      </c>
      <c r="AX436" s="10" t="s">
        <v>82</v>
      </c>
      <c r="AY436" s="221" t="s">
        <v>157</v>
      </c>
    </row>
    <row r="437" s="11" customFormat="1" ht="20.4" customHeight="1">
      <c r="B437" s="222"/>
      <c r="C437" s="223"/>
      <c r="D437" s="223"/>
      <c r="E437" s="224" t="s">
        <v>21</v>
      </c>
      <c r="F437" s="225" t="s">
        <v>167</v>
      </c>
      <c r="G437" s="223"/>
      <c r="H437" s="223"/>
      <c r="I437" s="223"/>
      <c r="J437" s="223"/>
      <c r="K437" s="226">
        <v>3</v>
      </c>
      <c r="L437" s="223"/>
      <c r="M437" s="223"/>
      <c r="N437" s="223"/>
      <c r="O437" s="223"/>
      <c r="P437" s="223"/>
      <c r="Q437" s="223"/>
      <c r="R437" s="227"/>
      <c r="T437" s="228"/>
      <c r="U437" s="223"/>
      <c r="V437" s="223"/>
      <c r="W437" s="223"/>
      <c r="X437" s="223"/>
      <c r="Y437" s="223"/>
      <c r="Z437" s="223"/>
      <c r="AA437" s="229"/>
      <c r="AT437" s="230" t="s">
        <v>165</v>
      </c>
      <c r="AU437" s="230" t="s">
        <v>106</v>
      </c>
      <c r="AV437" s="11" t="s">
        <v>162</v>
      </c>
      <c r="AW437" s="11" t="s">
        <v>166</v>
      </c>
      <c r="AX437" s="11" t="s">
        <v>23</v>
      </c>
      <c r="AY437" s="230" t="s">
        <v>157</v>
      </c>
    </row>
    <row r="438" s="1" customFormat="1" ht="28.8" customHeight="1">
      <c r="B438" s="42"/>
      <c r="C438" s="203" t="s">
        <v>608</v>
      </c>
      <c r="D438" s="203" t="s">
        <v>158</v>
      </c>
      <c r="E438" s="204" t="s">
        <v>609</v>
      </c>
      <c r="F438" s="205" t="s">
        <v>610</v>
      </c>
      <c r="G438" s="167"/>
      <c r="H438" s="167"/>
      <c r="I438" s="167"/>
      <c r="J438" s="206" t="s">
        <v>161</v>
      </c>
      <c r="K438" s="207">
        <v>7</v>
      </c>
      <c r="L438" s="208">
        <v>0</v>
      </c>
      <c r="M438" s="167"/>
      <c r="N438" s="207">
        <f>ROUND(L438*K438,3)</f>
        <v>0</v>
      </c>
      <c r="O438" s="167"/>
      <c r="P438" s="167"/>
      <c r="Q438" s="167"/>
      <c r="R438" s="44"/>
      <c r="T438" s="209" t="s">
        <v>21</v>
      </c>
      <c r="U438" s="52" t="s">
        <v>47</v>
      </c>
      <c r="V438" s="43"/>
      <c r="W438" s="210">
        <f>V438*K438</f>
        <v>0</v>
      </c>
      <c r="X438" s="210">
        <v>0</v>
      </c>
      <c r="Y438" s="210">
        <f>X438*K438</f>
        <v>0</v>
      </c>
      <c r="Z438" s="210">
        <v>0</v>
      </c>
      <c r="AA438" s="211">
        <f>Z438*K438</f>
        <v>0</v>
      </c>
      <c r="AR438" s="20" t="s">
        <v>233</v>
      </c>
      <c r="AT438" s="20" t="s">
        <v>158</v>
      </c>
      <c r="AU438" s="20" t="s">
        <v>106</v>
      </c>
      <c r="AY438" s="20" t="s">
        <v>157</v>
      </c>
      <c r="BE438" s="129">
        <f>IF(U438="základní",N438,0)</f>
        <v>0</v>
      </c>
      <c r="BF438" s="129">
        <f>IF(U438="snížená",N438,0)</f>
        <v>0</v>
      </c>
      <c r="BG438" s="129">
        <f>IF(U438="zákl. přenesená",N438,0)</f>
        <v>0</v>
      </c>
      <c r="BH438" s="129">
        <f>IF(U438="sníž. přenesená",N438,0)</f>
        <v>0</v>
      </c>
      <c r="BI438" s="129">
        <f>IF(U438="nulová",N438,0)</f>
        <v>0</v>
      </c>
      <c r="BJ438" s="20" t="s">
        <v>23</v>
      </c>
      <c r="BK438" s="212">
        <f>ROUND(L438*K438,3)</f>
        <v>0</v>
      </c>
      <c r="BL438" s="20" t="s">
        <v>233</v>
      </c>
      <c r="BM438" s="20" t="s">
        <v>611</v>
      </c>
    </row>
    <row r="439" s="10" customFormat="1" ht="20.4" customHeight="1">
      <c r="B439" s="213"/>
      <c r="C439" s="214"/>
      <c r="D439" s="214"/>
      <c r="E439" s="215" t="s">
        <v>21</v>
      </c>
      <c r="F439" s="216" t="s">
        <v>612</v>
      </c>
      <c r="G439" s="214"/>
      <c r="H439" s="214"/>
      <c r="I439" s="214"/>
      <c r="J439" s="214"/>
      <c r="K439" s="217">
        <v>7</v>
      </c>
      <c r="L439" s="214"/>
      <c r="M439" s="214"/>
      <c r="N439" s="214"/>
      <c r="O439" s="214"/>
      <c r="P439" s="214"/>
      <c r="Q439" s="214"/>
      <c r="R439" s="218"/>
      <c r="T439" s="219"/>
      <c r="U439" s="214"/>
      <c r="V439" s="214"/>
      <c r="W439" s="214"/>
      <c r="X439" s="214"/>
      <c r="Y439" s="214"/>
      <c r="Z439" s="214"/>
      <c r="AA439" s="220"/>
      <c r="AT439" s="221" t="s">
        <v>165</v>
      </c>
      <c r="AU439" s="221" t="s">
        <v>106</v>
      </c>
      <c r="AV439" s="10" t="s">
        <v>106</v>
      </c>
      <c r="AW439" s="10" t="s">
        <v>166</v>
      </c>
      <c r="AX439" s="10" t="s">
        <v>82</v>
      </c>
      <c r="AY439" s="221" t="s">
        <v>157</v>
      </c>
    </row>
    <row r="440" s="11" customFormat="1" ht="20.4" customHeight="1">
      <c r="B440" s="222"/>
      <c r="C440" s="223"/>
      <c r="D440" s="223"/>
      <c r="E440" s="224" t="s">
        <v>21</v>
      </c>
      <c r="F440" s="225" t="s">
        <v>167</v>
      </c>
      <c r="G440" s="223"/>
      <c r="H440" s="223"/>
      <c r="I440" s="223"/>
      <c r="J440" s="223"/>
      <c r="K440" s="226">
        <v>7</v>
      </c>
      <c r="L440" s="223"/>
      <c r="M440" s="223"/>
      <c r="N440" s="223"/>
      <c r="O440" s="223"/>
      <c r="P440" s="223"/>
      <c r="Q440" s="223"/>
      <c r="R440" s="227"/>
      <c r="T440" s="228"/>
      <c r="U440" s="223"/>
      <c r="V440" s="223"/>
      <c r="W440" s="223"/>
      <c r="X440" s="223"/>
      <c r="Y440" s="223"/>
      <c r="Z440" s="223"/>
      <c r="AA440" s="229"/>
      <c r="AT440" s="230" t="s">
        <v>165</v>
      </c>
      <c r="AU440" s="230" t="s">
        <v>106</v>
      </c>
      <c r="AV440" s="11" t="s">
        <v>162</v>
      </c>
      <c r="AW440" s="11" t="s">
        <v>166</v>
      </c>
      <c r="AX440" s="11" t="s">
        <v>23</v>
      </c>
      <c r="AY440" s="230" t="s">
        <v>157</v>
      </c>
    </row>
    <row r="441" s="1" customFormat="1" ht="20.4" customHeight="1">
      <c r="B441" s="42"/>
      <c r="C441" s="231" t="s">
        <v>613</v>
      </c>
      <c r="D441" s="231" t="s">
        <v>224</v>
      </c>
      <c r="E441" s="232" t="s">
        <v>614</v>
      </c>
      <c r="F441" s="233" t="s">
        <v>615</v>
      </c>
      <c r="G441" s="234"/>
      <c r="H441" s="234"/>
      <c r="I441" s="234"/>
      <c r="J441" s="235" t="s">
        <v>161</v>
      </c>
      <c r="K441" s="236">
        <v>7</v>
      </c>
      <c r="L441" s="237">
        <v>0</v>
      </c>
      <c r="M441" s="234"/>
      <c r="N441" s="236">
        <f>ROUND(L441*K441,3)</f>
        <v>0</v>
      </c>
      <c r="O441" s="167"/>
      <c r="P441" s="167"/>
      <c r="Q441" s="167"/>
      <c r="R441" s="44"/>
      <c r="T441" s="209" t="s">
        <v>21</v>
      </c>
      <c r="U441" s="52" t="s">
        <v>47</v>
      </c>
      <c r="V441" s="43"/>
      <c r="W441" s="210">
        <f>V441*K441</f>
        <v>0</v>
      </c>
      <c r="X441" s="210">
        <v>0.0070000000000000001</v>
      </c>
      <c r="Y441" s="210">
        <f>X441*K441</f>
        <v>0</v>
      </c>
      <c r="Z441" s="210">
        <v>0</v>
      </c>
      <c r="AA441" s="211">
        <f>Z441*K441</f>
        <v>0</v>
      </c>
      <c r="AR441" s="20" t="s">
        <v>307</v>
      </c>
      <c r="AT441" s="20" t="s">
        <v>224</v>
      </c>
      <c r="AU441" s="20" t="s">
        <v>106</v>
      </c>
      <c r="AY441" s="20" t="s">
        <v>157</v>
      </c>
      <c r="BE441" s="129">
        <f>IF(U441="základní",N441,0)</f>
        <v>0</v>
      </c>
      <c r="BF441" s="129">
        <f>IF(U441="snížená",N441,0)</f>
        <v>0</v>
      </c>
      <c r="BG441" s="129">
        <f>IF(U441="zákl. přenesená",N441,0)</f>
        <v>0</v>
      </c>
      <c r="BH441" s="129">
        <f>IF(U441="sníž. přenesená",N441,0)</f>
        <v>0</v>
      </c>
      <c r="BI441" s="129">
        <f>IF(U441="nulová",N441,0)</f>
        <v>0</v>
      </c>
      <c r="BJ441" s="20" t="s">
        <v>23</v>
      </c>
      <c r="BK441" s="212">
        <f>ROUND(L441*K441,3)</f>
        <v>0</v>
      </c>
      <c r="BL441" s="20" t="s">
        <v>233</v>
      </c>
      <c r="BM441" s="20" t="s">
        <v>616</v>
      </c>
    </row>
    <row r="442" s="1" customFormat="1" ht="28.8" customHeight="1">
      <c r="B442" s="42"/>
      <c r="C442" s="203" t="s">
        <v>617</v>
      </c>
      <c r="D442" s="203" t="s">
        <v>158</v>
      </c>
      <c r="E442" s="204" t="s">
        <v>618</v>
      </c>
      <c r="F442" s="205" t="s">
        <v>619</v>
      </c>
      <c r="G442" s="167"/>
      <c r="H442" s="167"/>
      <c r="I442" s="167"/>
      <c r="J442" s="206" t="s">
        <v>161</v>
      </c>
      <c r="K442" s="207">
        <v>1</v>
      </c>
      <c r="L442" s="208">
        <v>0</v>
      </c>
      <c r="M442" s="167"/>
      <c r="N442" s="207">
        <f>ROUND(L442*K442,3)</f>
        <v>0</v>
      </c>
      <c r="O442" s="167"/>
      <c r="P442" s="167"/>
      <c r="Q442" s="167"/>
      <c r="R442" s="44"/>
      <c r="T442" s="209" t="s">
        <v>21</v>
      </c>
      <c r="U442" s="52" t="s">
        <v>47</v>
      </c>
      <c r="V442" s="43"/>
      <c r="W442" s="210">
        <f>V442*K442</f>
        <v>0</v>
      </c>
      <c r="X442" s="210">
        <v>0</v>
      </c>
      <c r="Y442" s="210">
        <f>X442*K442</f>
        <v>0</v>
      </c>
      <c r="Z442" s="210">
        <v>0</v>
      </c>
      <c r="AA442" s="211">
        <f>Z442*K442</f>
        <v>0</v>
      </c>
      <c r="AR442" s="20" t="s">
        <v>233</v>
      </c>
      <c r="AT442" s="20" t="s">
        <v>158</v>
      </c>
      <c r="AU442" s="20" t="s">
        <v>106</v>
      </c>
      <c r="AY442" s="20" t="s">
        <v>157</v>
      </c>
      <c r="BE442" s="129">
        <f>IF(U442="základní",N442,0)</f>
        <v>0</v>
      </c>
      <c r="BF442" s="129">
        <f>IF(U442="snížená",N442,0)</f>
        <v>0</v>
      </c>
      <c r="BG442" s="129">
        <f>IF(U442="zákl. přenesená",N442,0)</f>
        <v>0</v>
      </c>
      <c r="BH442" s="129">
        <f>IF(U442="sníž. přenesená",N442,0)</f>
        <v>0</v>
      </c>
      <c r="BI442" s="129">
        <f>IF(U442="nulová",N442,0)</f>
        <v>0</v>
      </c>
      <c r="BJ442" s="20" t="s">
        <v>23</v>
      </c>
      <c r="BK442" s="212">
        <f>ROUND(L442*K442,3)</f>
        <v>0</v>
      </c>
      <c r="BL442" s="20" t="s">
        <v>233</v>
      </c>
      <c r="BM442" s="20" t="s">
        <v>620</v>
      </c>
    </row>
    <row r="443" s="10" customFormat="1" ht="20.4" customHeight="1">
      <c r="B443" s="213"/>
      <c r="C443" s="214"/>
      <c r="D443" s="214"/>
      <c r="E443" s="215" t="s">
        <v>21</v>
      </c>
      <c r="F443" s="216" t="s">
        <v>23</v>
      </c>
      <c r="G443" s="214"/>
      <c r="H443" s="214"/>
      <c r="I443" s="214"/>
      <c r="J443" s="214"/>
      <c r="K443" s="217">
        <v>1</v>
      </c>
      <c r="L443" s="214"/>
      <c r="M443" s="214"/>
      <c r="N443" s="214"/>
      <c r="O443" s="214"/>
      <c r="P443" s="214"/>
      <c r="Q443" s="214"/>
      <c r="R443" s="218"/>
      <c r="T443" s="219"/>
      <c r="U443" s="214"/>
      <c r="V443" s="214"/>
      <c r="W443" s="214"/>
      <c r="X443" s="214"/>
      <c r="Y443" s="214"/>
      <c r="Z443" s="214"/>
      <c r="AA443" s="220"/>
      <c r="AT443" s="221" t="s">
        <v>165</v>
      </c>
      <c r="AU443" s="221" t="s">
        <v>106</v>
      </c>
      <c r="AV443" s="10" t="s">
        <v>106</v>
      </c>
      <c r="AW443" s="10" t="s">
        <v>166</v>
      </c>
      <c r="AX443" s="10" t="s">
        <v>82</v>
      </c>
      <c r="AY443" s="221" t="s">
        <v>157</v>
      </c>
    </row>
    <row r="444" s="11" customFormat="1" ht="20.4" customHeight="1">
      <c r="B444" s="222"/>
      <c r="C444" s="223"/>
      <c r="D444" s="223"/>
      <c r="E444" s="224" t="s">
        <v>21</v>
      </c>
      <c r="F444" s="225" t="s">
        <v>167</v>
      </c>
      <c r="G444" s="223"/>
      <c r="H444" s="223"/>
      <c r="I444" s="223"/>
      <c r="J444" s="223"/>
      <c r="K444" s="226">
        <v>1</v>
      </c>
      <c r="L444" s="223"/>
      <c r="M444" s="223"/>
      <c r="N444" s="223"/>
      <c r="O444" s="223"/>
      <c r="P444" s="223"/>
      <c r="Q444" s="223"/>
      <c r="R444" s="227"/>
      <c r="T444" s="228"/>
      <c r="U444" s="223"/>
      <c r="V444" s="223"/>
      <c r="W444" s="223"/>
      <c r="X444" s="223"/>
      <c r="Y444" s="223"/>
      <c r="Z444" s="223"/>
      <c r="AA444" s="229"/>
      <c r="AT444" s="230" t="s">
        <v>165</v>
      </c>
      <c r="AU444" s="230" t="s">
        <v>106</v>
      </c>
      <c r="AV444" s="11" t="s">
        <v>162</v>
      </c>
      <c r="AW444" s="11" t="s">
        <v>166</v>
      </c>
      <c r="AX444" s="11" t="s">
        <v>23</v>
      </c>
      <c r="AY444" s="230" t="s">
        <v>157</v>
      </c>
    </row>
    <row r="445" s="1" customFormat="1" ht="28.8" customHeight="1">
      <c r="B445" s="42"/>
      <c r="C445" s="203" t="s">
        <v>621</v>
      </c>
      <c r="D445" s="203" t="s">
        <v>158</v>
      </c>
      <c r="E445" s="204" t="s">
        <v>622</v>
      </c>
      <c r="F445" s="205" t="s">
        <v>623</v>
      </c>
      <c r="G445" s="167"/>
      <c r="H445" s="167"/>
      <c r="I445" s="167"/>
      <c r="J445" s="206" t="s">
        <v>161</v>
      </c>
      <c r="K445" s="207">
        <v>1</v>
      </c>
      <c r="L445" s="208">
        <v>0</v>
      </c>
      <c r="M445" s="167"/>
      <c r="N445" s="207">
        <f>ROUND(L445*K445,3)</f>
        <v>0</v>
      </c>
      <c r="O445" s="167"/>
      <c r="P445" s="167"/>
      <c r="Q445" s="167"/>
      <c r="R445" s="44"/>
      <c r="T445" s="209" t="s">
        <v>21</v>
      </c>
      <c r="U445" s="52" t="s">
        <v>47</v>
      </c>
      <c r="V445" s="43"/>
      <c r="W445" s="210">
        <f>V445*K445</f>
        <v>0</v>
      </c>
      <c r="X445" s="210">
        <v>0</v>
      </c>
      <c r="Y445" s="210">
        <f>X445*K445</f>
        <v>0</v>
      </c>
      <c r="Z445" s="210">
        <v>0</v>
      </c>
      <c r="AA445" s="211">
        <f>Z445*K445</f>
        <v>0</v>
      </c>
      <c r="AR445" s="20" t="s">
        <v>233</v>
      </c>
      <c r="AT445" s="20" t="s">
        <v>158</v>
      </c>
      <c r="AU445" s="20" t="s">
        <v>106</v>
      </c>
      <c r="AY445" s="20" t="s">
        <v>157</v>
      </c>
      <c r="BE445" s="129">
        <f>IF(U445="základní",N445,0)</f>
        <v>0</v>
      </c>
      <c r="BF445" s="129">
        <f>IF(U445="snížená",N445,0)</f>
        <v>0</v>
      </c>
      <c r="BG445" s="129">
        <f>IF(U445="zákl. přenesená",N445,0)</f>
        <v>0</v>
      </c>
      <c r="BH445" s="129">
        <f>IF(U445="sníž. přenesená",N445,0)</f>
        <v>0</v>
      </c>
      <c r="BI445" s="129">
        <f>IF(U445="nulová",N445,0)</f>
        <v>0</v>
      </c>
      <c r="BJ445" s="20" t="s">
        <v>23</v>
      </c>
      <c r="BK445" s="212">
        <f>ROUND(L445*K445,3)</f>
        <v>0</v>
      </c>
      <c r="BL445" s="20" t="s">
        <v>233</v>
      </c>
      <c r="BM445" s="20" t="s">
        <v>624</v>
      </c>
    </row>
    <row r="446" s="10" customFormat="1" ht="20.4" customHeight="1">
      <c r="B446" s="213"/>
      <c r="C446" s="214"/>
      <c r="D446" s="214"/>
      <c r="E446" s="215" t="s">
        <v>21</v>
      </c>
      <c r="F446" s="216" t="s">
        <v>23</v>
      </c>
      <c r="G446" s="214"/>
      <c r="H446" s="214"/>
      <c r="I446" s="214"/>
      <c r="J446" s="214"/>
      <c r="K446" s="217">
        <v>1</v>
      </c>
      <c r="L446" s="214"/>
      <c r="M446" s="214"/>
      <c r="N446" s="214"/>
      <c r="O446" s="214"/>
      <c r="P446" s="214"/>
      <c r="Q446" s="214"/>
      <c r="R446" s="218"/>
      <c r="T446" s="219"/>
      <c r="U446" s="214"/>
      <c r="V446" s="214"/>
      <c r="W446" s="214"/>
      <c r="X446" s="214"/>
      <c r="Y446" s="214"/>
      <c r="Z446" s="214"/>
      <c r="AA446" s="220"/>
      <c r="AT446" s="221" t="s">
        <v>165</v>
      </c>
      <c r="AU446" s="221" t="s">
        <v>106</v>
      </c>
      <c r="AV446" s="10" t="s">
        <v>106</v>
      </c>
      <c r="AW446" s="10" t="s">
        <v>166</v>
      </c>
      <c r="AX446" s="10" t="s">
        <v>82</v>
      </c>
      <c r="AY446" s="221" t="s">
        <v>157</v>
      </c>
    </row>
    <row r="447" s="11" customFormat="1" ht="20.4" customHeight="1">
      <c r="B447" s="222"/>
      <c r="C447" s="223"/>
      <c r="D447" s="223"/>
      <c r="E447" s="224" t="s">
        <v>21</v>
      </c>
      <c r="F447" s="225" t="s">
        <v>167</v>
      </c>
      <c r="G447" s="223"/>
      <c r="H447" s="223"/>
      <c r="I447" s="223"/>
      <c r="J447" s="223"/>
      <c r="K447" s="226">
        <v>1</v>
      </c>
      <c r="L447" s="223"/>
      <c r="M447" s="223"/>
      <c r="N447" s="223"/>
      <c r="O447" s="223"/>
      <c r="P447" s="223"/>
      <c r="Q447" s="223"/>
      <c r="R447" s="227"/>
      <c r="T447" s="228"/>
      <c r="U447" s="223"/>
      <c r="V447" s="223"/>
      <c r="W447" s="223"/>
      <c r="X447" s="223"/>
      <c r="Y447" s="223"/>
      <c r="Z447" s="223"/>
      <c r="AA447" s="229"/>
      <c r="AT447" s="230" t="s">
        <v>165</v>
      </c>
      <c r="AU447" s="230" t="s">
        <v>106</v>
      </c>
      <c r="AV447" s="11" t="s">
        <v>162</v>
      </c>
      <c r="AW447" s="11" t="s">
        <v>166</v>
      </c>
      <c r="AX447" s="11" t="s">
        <v>23</v>
      </c>
      <c r="AY447" s="230" t="s">
        <v>157</v>
      </c>
    </row>
    <row r="448" s="1" customFormat="1" ht="20.4" customHeight="1">
      <c r="B448" s="42"/>
      <c r="C448" s="203" t="s">
        <v>29</v>
      </c>
      <c r="D448" s="203" t="s">
        <v>158</v>
      </c>
      <c r="E448" s="204" t="s">
        <v>625</v>
      </c>
      <c r="F448" s="205" t="s">
        <v>626</v>
      </c>
      <c r="G448" s="167"/>
      <c r="H448" s="167"/>
      <c r="I448" s="167"/>
      <c r="J448" s="206" t="s">
        <v>259</v>
      </c>
      <c r="K448" s="207">
        <v>66.829999999999998</v>
      </c>
      <c r="L448" s="208">
        <v>0</v>
      </c>
      <c r="M448" s="167"/>
      <c r="N448" s="207">
        <f>ROUND(L448*K448,3)</f>
        <v>0</v>
      </c>
      <c r="O448" s="167"/>
      <c r="P448" s="167"/>
      <c r="Q448" s="167"/>
      <c r="R448" s="44"/>
      <c r="T448" s="209" t="s">
        <v>21</v>
      </c>
      <c r="U448" s="52" t="s">
        <v>47</v>
      </c>
      <c r="V448" s="43"/>
      <c r="W448" s="210">
        <f>V448*K448</f>
        <v>0</v>
      </c>
      <c r="X448" s="210">
        <v>0</v>
      </c>
      <c r="Y448" s="210">
        <f>X448*K448</f>
        <v>0</v>
      </c>
      <c r="Z448" s="210">
        <v>0</v>
      </c>
      <c r="AA448" s="211">
        <f>Z448*K448</f>
        <v>0</v>
      </c>
      <c r="AR448" s="20" t="s">
        <v>233</v>
      </c>
      <c r="AT448" s="20" t="s">
        <v>158</v>
      </c>
      <c r="AU448" s="20" t="s">
        <v>106</v>
      </c>
      <c r="AY448" s="20" t="s">
        <v>157</v>
      </c>
      <c r="BE448" s="129">
        <f>IF(U448="základní",N448,0)</f>
        <v>0</v>
      </c>
      <c r="BF448" s="129">
        <f>IF(U448="snížená",N448,0)</f>
        <v>0</v>
      </c>
      <c r="BG448" s="129">
        <f>IF(U448="zákl. přenesená",N448,0)</f>
        <v>0</v>
      </c>
      <c r="BH448" s="129">
        <f>IF(U448="sníž. přenesená",N448,0)</f>
        <v>0</v>
      </c>
      <c r="BI448" s="129">
        <f>IF(U448="nulová",N448,0)</f>
        <v>0</v>
      </c>
      <c r="BJ448" s="20" t="s">
        <v>23</v>
      </c>
      <c r="BK448" s="212">
        <f>ROUND(L448*K448,3)</f>
        <v>0</v>
      </c>
      <c r="BL448" s="20" t="s">
        <v>233</v>
      </c>
      <c r="BM448" s="20" t="s">
        <v>627</v>
      </c>
    </row>
    <row r="449" s="10" customFormat="1" ht="20.4" customHeight="1">
      <c r="B449" s="213"/>
      <c r="C449" s="214"/>
      <c r="D449" s="214"/>
      <c r="E449" s="215" t="s">
        <v>21</v>
      </c>
      <c r="F449" s="216" t="s">
        <v>585</v>
      </c>
      <c r="G449" s="214"/>
      <c r="H449" s="214"/>
      <c r="I449" s="214"/>
      <c r="J449" s="214"/>
      <c r="K449" s="217">
        <v>66.829999999999998</v>
      </c>
      <c r="L449" s="214"/>
      <c r="M449" s="214"/>
      <c r="N449" s="214"/>
      <c r="O449" s="214"/>
      <c r="P449" s="214"/>
      <c r="Q449" s="214"/>
      <c r="R449" s="218"/>
      <c r="T449" s="219"/>
      <c r="U449" s="214"/>
      <c r="V449" s="214"/>
      <c r="W449" s="214"/>
      <c r="X449" s="214"/>
      <c r="Y449" s="214"/>
      <c r="Z449" s="214"/>
      <c r="AA449" s="220"/>
      <c r="AT449" s="221" t="s">
        <v>165</v>
      </c>
      <c r="AU449" s="221" t="s">
        <v>106</v>
      </c>
      <c r="AV449" s="10" t="s">
        <v>106</v>
      </c>
      <c r="AW449" s="10" t="s">
        <v>166</v>
      </c>
      <c r="AX449" s="10" t="s">
        <v>82</v>
      </c>
      <c r="AY449" s="221" t="s">
        <v>157</v>
      </c>
    </row>
    <row r="450" s="11" customFormat="1" ht="20.4" customHeight="1">
      <c r="B450" s="222"/>
      <c r="C450" s="223"/>
      <c r="D450" s="223"/>
      <c r="E450" s="224" t="s">
        <v>21</v>
      </c>
      <c r="F450" s="225" t="s">
        <v>167</v>
      </c>
      <c r="G450" s="223"/>
      <c r="H450" s="223"/>
      <c r="I450" s="223"/>
      <c r="J450" s="223"/>
      <c r="K450" s="226">
        <v>66.829999999999998</v>
      </c>
      <c r="L450" s="223"/>
      <c r="M450" s="223"/>
      <c r="N450" s="223"/>
      <c r="O450" s="223"/>
      <c r="P450" s="223"/>
      <c r="Q450" s="223"/>
      <c r="R450" s="227"/>
      <c r="T450" s="228"/>
      <c r="U450" s="223"/>
      <c r="V450" s="223"/>
      <c r="W450" s="223"/>
      <c r="X450" s="223"/>
      <c r="Y450" s="223"/>
      <c r="Z450" s="223"/>
      <c r="AA450" s="229"/>
      <c r="AT450" s="230" t="s">
        <v>165</v>
      </c>
      <c r="AU450" s="230" t="s">
        <v>106</v>
      </c>
      <c r="AV450" s="11" t="s">
        <v>162</v>
      </c>
      <c r="AW450" s="11" t="s">
        <v>166</v>
      </c>
      <c r="AX450" s="11" t="s">
        <v>23</v>
      </c>
      <c r="AY450" s="230" t="s">
        <v>157</v>
      </c>
    </row>
    <row r="451" s="9" customFormat="1" ht="29.88" customHeight="1">
      <c r="B451" s="188"/>
      <c r="C451" s="189"/>
      <c r="D451" s="200" t="s">
        <v>125</v>
      </c>
      <c r="E451" s="200"/>
      <c r="F451" s="200"/>
      <c r="G451" s="200"/>
      <c r="H451" s="200"/>
      <c r="I451" s="200"/>
      <c r="J451" s="200"/>
      <c r="K451" s="200"/>
      <c r="L451" s="200"/>
      <c r="M451" s="200"/>
      <c r="N451" s="201">
        <f>BK451</f>
        <v>0</v>
      </c>
      <c r="O451" s="202"/>
      <c r="P451" s="202"/>
      <c r="Q451" s="202"/>
      <c r="R451" s="193"/>
      <c r="T451" s="194"/>
      <c r="U451" s="189"/>
      <c r="V451" s="189"/>
      <c r="W451" s="195">
        <f>SUM(W452:W456)</f>
        <v>0</v>
      </c>
      <c r="X451" s="189"/>
      <c r="Y451" s="195">
        <f>SUM(Y452:Y456)</f>
        <v>0</v>
      </c>
      <c r="Z451" s="189"/>
      <c r="AA451" s="196">
        <f>SUM(AA452:AA456)</f>
        <v>0</v>
      </c>
      <c r="AR451" s="197" t="s">
        <v>106</v>
      </c>
      <c r="AT451" s="198" t="s">
        <v>81</v>
      </c>
      <c r="AU451" s="198" t="s">
        <v>23</v>
      </c>
      <c r="AY451" s="197" t="s">
        <v>157</v>
      </c>
      <c r="BK451" s="199">
        <f>SUM(BK452:BK456)</f>
        <v>0</v>
      </c>
    </row>
    <row r="452" s="1" customFormat="1" ht="51.6" customHeight="1">
      <c r="B452" s="42"/>
      <c r="C452" s="203" t="s">
        <v>628</v>
      </c>
      <c r="D452" s="203" t="s">
        <v>158</v>
      </c>
      <c r="E452" s="204" t="s">
        <v>629</v>
      </c>
      <c r="F452" s="205" t="s">
        <v>630</v>
      </c>
      <c r="G452" s="167"/>
      <c r="H452" s="167"/>
      <c r="I452" s="167"/>
      <c r="J452" s="206" t="s">
        <v>180</v>
      </c>
      <c r="K452" s="207">
        <v>23.599</v>
      </c>
      <c r="L452" s="208">
        <v>0</v>
      </c>
      <c r="M452" s="167"/>
      <c r="N452" s="207">
        <f>ROUND(L452*K452,3)</f>
        <v>0</v>
      </c>
      <c r="O452" s="167"/>
      <c r="P452" s="167"/>
      <c r="Q452" s="167"/>
      <c r="R452" s="44"/>
      <c r="T452" s="209" t="s">
        <v>21</v>
      </c>
      <c r="U452" s="52" t="s">
        <v>47</v>
      </c>
      <c r="V452" s="43"/>
      <c r="W452" s="210">
        <f>V452*K452</f>
        <v>0</v>
      </c>
      <c r="X452" s="210">
        <v>0.0161</v>
      </c>
      <c r="Y452" s="210">
        <f>X452*K452</f>
        <v>0</v>
      </c>
      <c r="Z452" s="210">
        <v>0</v>
      </c>
      <c r="AA452" s="211">
        <f>Z452*K452</f>
        <v>0</v>
      </c>
      <c r="AR452" s="20" t="s">
        <v>233</v>
      </c>
      <c r="AT452" s="20" t="s">
        <v>158</v>
      </c>
      <c r="AU452" s="20" t="s">
        <v>106</v>
      </c>
      <c r="AY452" s="20" t="s">
        <v>157</v>
      </c>
      <c r="BE452" s="129">
        <f>IF(U452="základní",N452,0)</f>
        <v>0</v>
      </c>
      <c r="BF452" s="129">
        <f>IF(U452="snížená",N452,0)</f>
        <v>0</v>
      </c>
      <c r="BG452" s="129">
        <f>IF(U452="zákl. přenesená",N452,0)</f>
        <v>0</v>
      </c>
      <c r="BH452" s="129">
        <f>IF(U452="sníž. přenesená",N452,0)</f>
        <v>0</v>
      </c>
      <c r="BI452" s="129">
        <f>IF(U452="nulová",N452,0)</f>
        <v>0</v>
      </c>
      <c r="BJ452" s="20" t="s">
        <v>23</v>
      </c>
      <c r="BK452" s="212">
        <f>ROUND(L452*K452,3)</f>
        <v>0</v>
      </c>
      <c r="BL452" s="20" t="s">
        <v>233</v>
      </c>
      <c r="BM452" s="20" t="s">
        <v>631</v>
      </c>
    </row>
    <row r="453" s="10" customFormat="1" ht="20.4" customHeight="1">
      <c r="B453" s="213"/>
      <c r="C453" s="214"/>
      <c r="D453" s="214"/>
      <c r="E453" s="215" t="s">
        <v>21</v>
      </c>
      <c r="F453" s="216" t="s">
        <v>632</v>
      </c>
      <c r="G453" s="214"/>
      <c r="H453" s="214"/>
      <c r="I453" s="214"/>
      <c r="J453" s="214"/>
      <c r="K453" s="217">
        <v>19.427600000000002</v>
      </c>
      <c r="L453" s="214"/>
      <c r="M453" s="214"/>
      <c r="N453" s="214"/>
      <c r="O453" s="214"/>
      <c r="P453" s="214"/>
      <c r="Q453" s="214"/>
      <c r="R453" s="218"/>
      <c r="T453" s="219"/>
      <c r="U453" s="214"/>
      <c r="V453" s="214"/>
      <c r="W453" s="214"/>
      <c r="X453" s="214"/>
      <c r="Y453" s="214"/>
      <c r="Z453" s="214"/>
      <c r="AA453" s="220"/>
      <c r="AT453" s="221" t="s">
        <v>165</v>
      </c>
      <c r="AU453" s="221" t="s">
        <v>106</v>
      </c>
      <c r="AV453" s="10" t="s">
        <v>106</v>
      </c>
      <c r="AW453" s="10" t="s">
        <v>166</v>
      </c>
      <c r="AX453" s="10" t="s">
        <v>82</v>
      </c>
      <c r="AY453" s="221" t="s">
        <v>157</v>
      </c>
    </row>
    <row r="454" s="10" customFormat="1" ht="28.8" customHeight="1">
      <c r="B454" s="213"/>
      <c r="C454" s="214"/>
      <c r="D454" s="214"/>
      <c r="E454" s="215" t="s">
        <v>21</v>
      </c>
      <c r="F454" s="239" t="s">
        <v>182</v>
      </c>
      <c r="G454" s="214"/>
      <c r="H454" s="214"/>
      <c r="I454" s="214"/>
      <c r="J454" s="214"/>
      <c r="K454" s="217">
        <v>4.1710000000000003</v>
      </c>
      <c r="L454" s="214"/>
      <c r="M454" s="214"/>
      <c r="N454" s="214"/>
      <c r="O454" s="214"/>
      <c r="P454" s="214"/>
      <c r="Q454" s="214"/>
      <c r="R454" s="218"/>
      <c r="T454" s="219"/>
      <c r="U454" s="214"/>
      <c r="V454" s="214"/>
      <c r="W454" s="214"/>
      <c r="X454" s="214"/>
      <c r="Y454" s="214"/>
      <c r="Z454" s="214"/>
      <c r="AA454" s="220"/>
      <c r="AT454" s="221" t="s">
        <v>165</v>
      </c>
      <c r="AU454" s="221" t="s">
        <v>106</v>
      </c>
      <c r="AV454" s="10" t="s">
        <v>106</v>
      </c>
      <c r="AW454" s="10" t="s">
        <v>166</v>
      </c>
      <c r="AX454" s="10" t="s">
        <v>82</v>
      </c>
      <c r="AY454" s="221" t="s">
        <v>157</v>
      </c>
    </row>
    <row r="455" s="11" customFormat="1" ht="20.4" customHeight="1">
      <c r="B455" s="222"/>
      <c r="C455" s="223"/>
      <c r="D455" s="223"/>
      <c r="E455" s="224" t="s">
        <v>21</v>
      </c>
      <c r="F455" s="225" t="s">
        <v>167</v>
      </c>
      <c r="G455" s="223"/>
      <c r="H455" s="223"/>
      <c r="I455" s="223"/>
      <c r="J455" s="223"/>
      <c r="K455" s="226">
        <v>23.598600000000001</v>
      </c>
      <c r="L455" s="223"/>
      <c r="M455" s="223"/>
      <c r="N455" s="223"/>
      <c r="O455" s="223"/>
      <c r="P455" s="223"/>
      <c r="Q455" s="223"/>
      <c r="R455" s="227"/>
      <c r="T455" s="228"/>
      <c r="U455" s="223"/>
      <c r="V455" s="223"/>
      <c r="W455" s="223"/>
      <c r="X455" s="223"/>
      <c r="Y455" s="223"/>
      <c r="Z455" s="223"/>
      <c r="AA455" s="229"/>
      <c r="AT455" s="230" t="s">
        <v>165</v>
      </c>
      <c r="AU455" s="230" t="s">
        <v>106</v>
      </c>
      <c r="AV455" s="11" t="s">
        <v>162</v>
      </c>
      <c r="AW455" s="11" t="s">
        <v>166</v>
      </c>
      <c r="AX455" s="11" t="s">
        <v>23</v>
      </c>
      <c r="AY455" s="230" t="s">
        <v>157</v>
      </c>
    </row>
    <row r="456" s="1" customFormat="1" ht="28.8" customHeight="1">
      <c r="B456" s="42"/>
      <c r="C456" s="203" t="s">
        <v>633</v>
      </c>
      <c r="D456" s="203" t="s">
        <v>158</v>
      </c>
      <c r="E456" s="204" t="s">
        <v>634</v>
      </c>
      <c r="F456" s="205" t="s">
        <v>635</v>
      </c>
      <c r="G456" s="167"/>
      <c r="H456" s="167"/>
      <c r="I456" s="167"/>
      <c r="J456" s="206" t="s">
        <v>198</v>
      </c>
      <c r="K456" s="207">
        <v>0.38</v>
      </c>
      <c r="L456" s="208">
        <v>0</v>
      </c>
      <c r="M456" s="167"/>
      <c r="N456" s="207">
        <f>ROUND(L456*K456,3)</f>
        <v>0</v>
      </c>
      <c r="O456" s="167"/>
      <c r="P456" s="167"/>
      <c r="Q456" s="167"/>
      <c r="R456" s="44"/>
      <c r="T456" s="209" t="s">
        <v>21</v>
      </c>
      <c r="U456" s="52" t="s">
        <v>47</v>
      </c>
      <c r="V456" s="43"/>
      <c r="W456" s="210">
        <f>V456*K456</f>
        <v>0</v>
      </c>
      <c r="X456" s="210">
        <v>0</v>
      </c>
      <c r="Y456" s="210">
        <f>X456*K456</f>
        <v>0</v>
      </c>
      <c r="Z456" s="210">
        <v>0</v>
      </c>
      <c r="AA456" s="211">
        <f>Z456*K456</f>
        <v>0</v>
      </c>
      <c r="AR456" s="20" t="s">
        <v>233</v>
      </c>
      <c r="AT456" s="20" t="s">
        <v>158</v>
      </c>
      <c r="AU456" s="20" t="s">
        <v>106</v>
      </c>
      <c r="AY456" s="20" t="s">
        <v>157</v>
      </c>
      <c r="BE456" s="129">
        <f>IF(U456="základní",N456,0)</f>
        <v>0</v>
      </c>
      <c r="BF456" s="129">
        <f>IF(U456="snížená",N456,0)</f>
        <v>0</v>
      </c>
      <c r="BG456" s="129">
        <f>IF(U456="zákl. přenesená",N456,0)</f>
        <v>0</v>
      </c>
      <c r="BH456" s="129">
        <f>IF(U456="sníž. přenesená",N456,0)</f>
        <v>0</v>
      </c>
      <c r="BI456" s="129">
        <f>IF(U456="nulová",N456,0)</f>
        <v>0</v>
      </c>
      <c r="BJ456" s="20" t="s">
        <v>23</v>
      </c>
      <c r="BK456" s="212">
        <f>ROUND(L456*K456,3)</f>
        <v>0</v>
      </c>
      <c r="BL456" s="20" t="s">
        <v>233</v>
      </c>
      <c r="BM456" s="20" t="s">
        <v>636</v>
      </c>
    </row>
    <row r="457" s="9" customFormat="1" ht="29.88" customHeight="1">
      <c r="B457" s="188"/>
      <c r="C457" s="189"/>
      <c r="D457" s="200" t="s">
        <v>126</v>
      </c>
      <c r="E457" s="200"/>
      <c r="F457" s="200"/>
      <c r="G457" s="200"/>
      <c r="H457" s="200"/>
      <c r="I457" s="200"/>
      <c r="J457" s="200"/>
      <c r="K457" s="200"/>
      <c r="L457" s="200"/>
      <c r="M457" s="200"/>
      <c r="N457" s="263">
        <f>BK457</f>
        <v>0</v>
      </c>
      <c r="O457" s="264"/>
      <c r="P457" s="264"/>
      <c r="Q457" s="264"/>
      <c r="R457" s="193"/>
      <c r="T457" s="194"/>
      <c r="U457" s="189"/>
      <c r="V457" s="189"/>
      <c r="W457" s="195">
        <f>SUM(W458:W471)</f>
        <v>0</v>
      </c>
      <c r="X457" s="189"/>
      <c r="Y457" s="195">
        <f>SUM(Y458:Y471)</f>
        <v>0</v>
      </c>
      <c r="Z457" s="189"/>
      <c r="AA457" s="196">
        <f>SUM(AA458:AA471)</f>
        <v>0</v>
      </c>
      <c r="AR457" s="197" t="s">
        <v>106</v>
      </c>
      <c r="AT457" s="198" t="s">
        <v>81</v>
      </c>
      <c r="AU457" s="198" t="s">
        <v>23</v>
      </c>
      <c r="AY457" s="197" t="s">
        <v>157</v>
      </c>
      <c r="BK457" s="199">
        <f>SUM(BK458:BK471)</f>
        <v>0</v>
      </c>
    </row>
    <row r="458" s="1" customFormat="1" ht="28.8" customHeight="1">
      <c r="B458" s="42"/>
      <c r="C458" s="203" t="s">
        <v>637</v>
      </c>
      <c r="D458" s="203" t="s">
        <v>158</v>
      </c>
      <c r="E458" s="204" t="s">
        <v>638</v>
      </c>
      <c r="F458" s="205" t="s">
        <v>639</v>
      </c>
      <c r="G458" s="167"/>
      <c r="H458" s="167"/>
      <c r="I458" s="167"/>
      <c r="J458" s="206" t="s">
        <v>180</v>
      </c>
      <c r="K458" s="207">
        <v>4.1710000000000003</v>
      </c>
      <c r="L458" s="208">
        <v>0</v>
      </c>
      <c r="M458" s="167"/>
      <c r="N458" s="207">
        <f>ROUND(L458*K458,3)</f>
        <v>0</v>
      </c>
      <c r="O458" s="167"/>
      <c r="P458" s="167"/>
      <c r="Q458" s="167"/>
      <c r="R458" s="44"/>
      <c r="T458" s="209" t="s">
        <v>21</v>
      </c>
      <c r="U458" s="52" t="s">
        <v>47</v>
      </c>
      <c r="V458" s="43"/>
      <c r="W458" s="210">
        <f>V458*K458</f>
        <v>0</v>
      </c>
      <c r="X458" s="210">
        <v>0</v>
      </c>
      <c r="Y458" s="210">
        <f>X458*K458</f>
        <v>0</v>
      </c>
      <c r="Z458" s="210">
        <v>0.0057099999999999998</v>
      </c>
      <c r="AA458" s="211">
        <f>Z458*K458</f>
        <v>0</v>
      </c>
      <c r="AR458" s="20" t="s">
        <v>233</v>
      </c>
      <c r="AT458" s="20" t="s">
        <v>158</v>
      </c>
      <c r="AU458" s="20" t="s">
        <v>106</v>
      </c>
      <c r="AY458" s="20" t="s">
        <v>157</v>
      </c>
      <c r="BE458" s="129">
        <f>IF(U458="základní",N458,0)</f>
        <v>0</v>
      </c>
      <c r="BF458" s="129">
        <f>IF(U458="snížená",N458,0)</f>
        <v>0</v>
      </c>
      <c r="BG458" s="129">
        <f>IF(U458="zákl. přenesená",N458,0)</f>
        <v>0</v>
      </c>
      <c r="BH458" s="129">
        <f>IF(U458="sníž. přenesená",N458,0)</f>
        <v>0</v>
      </c>
      <c r="BI458" s="129">
        <f>IF(U458="nulová",N458,0)</f>
        <v>0</v>
      </c>
      <c r="BJ458" s="20" t="s">
        <v>23</v>
      </c>
      <c r="BK458" s="212">
        <f>ROUND(L458*K458,3)</f>
        <v>0</v>
      </c>
      <c r="BL458" s="20" t="s">
        <v>233</v>
      </c>
      <c r="BM458" s="20" t="s">
        <v>640</v>
      </c>
    </row>
    <row r="459" s="10" customFormat="1" ht="28.8" customHeight="1">
      <c r="B459" s="213"/>
      <c r="C459" s="214"/>
      <c r="D459" s="214"/>
      <c r="E459" s="215" t="s">
        <v>21</v>
      </c>
      <c r="F459" s="216" t="s">
        <v>205</v>
      </c>
      <c r="G459" s="214"/>
      <c r="H459" s="214"/>
      <c r="I459" s="214"/>
      <c r="J459" s="214"/>
      <c r="K459" s="217">
        <v>4.1710000000000003</v>
      </c>
      <c r="L459" s="214"/>
      <c r="M459" s="214"/>
      <c r="N459" s="214"/>
      <c r="O459" s="214"/>
      <c r="P459" s="214"/>
      <c r="Q459" s="214"/>
      <c r="R459" s="218"/>
      <c r="T459" s="219"/>
      <c r="U459" s="214"/>
      <c r="V459" s="214"/>
      <c r="W459" s="214"/>
      <c r="X459" s="214"/>
      <c r="Y459" s="214"/>
      <c r="Z459" s="214"/>
      <c r="AA459" s="220"/>
      <c r="AT459" s="221" t="s">
        <v>165</v>
      </c>
      <c r="AU459" s="221" t="s">
        <v>106</v>
      </c>
      <c r="AV459" s="10" t="s">
        <v>106</v>
      </c>
      <c r="AW459" s="10" t="s">
        <v>166</v>
      </c>
      <c r="AX459" s="10" t="s">
        <v>82</v>
      </c>
      <c r="AY459" s="221" t="s">
        <v>157</v>
      </c>
    </row>
    <row r="460" s="11" customFormat="1" ht="20.4" customHeight="1">
      <c r="B460" s="222"/>
      <c r="C460" s="223"/>
      <c r="D460" s="223"/>
      <c r="E460" s="224" t="s">
        <v>21</v>
      </c>
      <c r="F460" s="225" t="s">
        <v>167</v>
      </c>
      <c r="G460" s="223"/>
      <c r="H460" s="223"/>
      <c r="I460" s="223"/>
      <c r="J460" s="223"/>
      <c r="K460" s="226">
        <v>4.1710000000000003</v>
      </c>
      <c r="L460" s="223"/>
      <c r="M460" s="223"/>
      <c r="N460" s="223"/>
      <c r="O460" s="223"/>
      <c r="P460" s="223"/>
      <c r="Q460" s="223"/>
      <c r="R460" s="227"/>
      <c r="T460" s="228"/>
      <c r="U460" s="223"/>
      <c r="V460" s="223"/>
      <c r="W460" s="223"/>
      <c r="X460" s="223"/>
      <c r="Y460" s="223"/>
      <c r="Z460" s="223"/>
      <c r="AA460" s="229"/>
      <c r="AT460" s="230" t="s">
        <v>165</v>
      </c>
      <c r="AU460" s="230" t="s">
        <v>106</v>
      </c>
      <c r="AV460" s="11" t="s">
        <v>162</v>
      </c>
      <c r="AW460" s="11" t="s">
        <v>166</v>
      </c>
      <c r="AX460" s="11" t="s">
        <v>23</v>
      </c>
      <c r="AY460" s="230" t="s">
        <v>157</v>
      </c>
    </row>
    <row r="461" s="1" customFormat="1" ht="28.8" customHeight="1">
      <c r="B461" s="42"/>
      <c r="C461" s="203" t="s">
        <v>641</v>
      </c>
      <c r="D461" s="203" t="s">
        <v>158</v>
      </c>
      <c r="E461" s="204" t="s">
        <v>642</v>
      </c>
      <c r="F461" s="205" t="s">
        <v>643</v>
      </c>
      <c r="G461" s="167"/>
      <c r="H461" s="167"/>
      <c r="I461" s="167"/>
      <c r="J461" s="206" t="s">
        <v>259</v>
      </c>
      <c r="K461" s="207">
        <v>114.12000000000001</v>
      </c>
      <c r="L461" s="208">
        <v>0</v>
      </c>
      <c r="M461" s="167"/>
      <c r="N461" s="207">
        <f>ROUND(L461*K461,3)</f>
        <v>0</v>
      </c>
      <c r="O461" s="167"/>
      <c r="P461" s="167"/>
      <c r="Q461" s="167"/>
      <c r="R461" s="44"/>
      <c r="T461" s="209" t="s">
        <v>21</v>
      </c>
      <c r="U461" s="52" t="s">
        <v>47</v>
      </c>
      <c r="V461" s="43"/>
      <c r="W461" s="210">
        <f>V461*K461</f>
        <v>0</v>
      </c>
      <c r="X461" s="210">
        <v>0</v>
      </c>
      <c r="Y461" s="210">
        <f>X461*K461</f>
        <v>0</v>
      </c>
      <c r="Z461" s="210">
        <v>0.00191</v>
      </c>
      <c r="AA461" s="211">
        <f>Z461*K461</f>
        <v>0</v>
      </c>
      <c r="AR461" s="20" t="s">
        <v>233</v>
      </c>
      <c r="AT461" s="20" t="s">
        <v>158</v>
      </c>
      <c r="AU461" s="20" t="s">
        <v>106</v>
      </c>
      <c r="AY461" s="20" t="s">
        <v>157</v>
      </c>
      <c r="BE461" s="129">
        <f>IF(U461="základní",N461,0)</f>
        <v>0</v>
      </c>
      <c r="BF461" s="129">
        <f>IF(U461="snížená",N461,0)</f>
        <v>0</v>
      </c>
      <c r="BG461" s="129">
        <f>IF(U461="zákl. přenesená",N461,0)</f>
        <v>0</v>
      </c>
      <c r="BH461" s="129">
        <f>IF(U461="sníž. přenesená",N461,0)</f>
        <v>0</v>
      </c>
      <c r="BI461" s="129">
        <f>IF(U461="nulová",N461,0)</f>
        <v>0</v>
      </c>
      <c r="BJ461" s="20" t="s">
        <v>23</v>
      </c>
      <c r="BK461" s="212">
        <f>ROUND(L461*K461,3)</f>
        <v>0</v>
      </c>
      <c r="BL461" s="20" t="s">
        <v>233</v>
      </c>
      <c r="BM461" s="20" t="s">
        <v>644</v>
      </c>
    </row>
    <row r="462" s="10" customFormat="1" ht="20.4" customHeight="1">
      <c r="B462" s="213"/>
      <c r="C462" s="214"/>
      <c r="D462" s="214"/>
      <c r="E462" s="215" t="s">
        <v>21</v>
      </c>
      <c r="F462" s="216" t="s">
        <v>645</v>
      </c>
      <c r="G462" s="214"/>
      <c r="H462" s="214"/>
      <c r="I462" s="214"/>
      <c r="J462" s="214"/>
      <c r="K462" s="217">
        <v>57.539999999999999</v>
      </c>
      <c r="L462" s="214"/>
      <c r="M462" s="214"/>
      <c r="N462" s="214"/>
      <c r="O462" s="214"/>
      <c r="P462" s="214"/>
      <c r="Q462" s="214"/>
      <c r="R462" s="218"/>
      <c r="T462" s="219"/>
      <c r="U462" s="214"/>
      <c r="V462" s="214"/>
      <c r="W462" s="214"/>
      <c r="X462" s="214"/>
      <c r="Y462" s="214"/>
      <c r="Z462" s="214"/>
      <c r="AA462" s="220"/>
      <c r="AT462" s="221" t="s">
        <v>165</v>
      </c>
      <c r="AU462" s="221" t="s">
        <v>106</v>
      </c>
      <c r="AV462" s="10" t="s">
        <v>106</v>
      </c>
      <c r="AW462" s="10" t="s">
        <v>166</v>
      </c>
      <c r="AX462" s="10" t="s">
        <v>82</v>
      </c>
      <c r="AY462" s="221" t="s">
        <v>157</v>
      </c>
    </row>
    <row r="463" s="10" customFormat="1" ht="20.4" customHeight="1">
      <c r="B463" s="213"/>
      <c r="C463" s="214"/>
      <c r="D463" s="214"/>
      <c r="E463" s="215" t="s">
        <v>21</v>
      </c>
      <c r="F463" s="239" t="s">
        <v>646</v>
      </c>
      <c r="G463" s="214"/>
      <c r="H463" s="214"/>
      <c r="I463" s="214"/>
      <c r="J463" s="214"/>
      <c r="K463" s="217">
        <v>56.579999999999998</v>
      </c>
      <c r="L463" s="214"/>
      <c r="M463" s="214"/>
      <c r="N463" s="214"/>
      <c r="O463" s="214"/>
      <c r="P463" s="214"/>
      <c r="Q463" s="214"/>
      <c r="R463" s="218"/>
      <c r="T463" s="219"/>
      <c r="U463" s="214"/>
      <c r="V463" s="214"/>
      <c r="W463" s="214"/>
      <c r="X463" s="214"/>
      <c r="Y463" s="214"/>
      <c r="Z463" s="214"/>
      <c r="AA463" s="220"/>
      <c r="AT463" s="221" t="s">
        <v>165</v>
      </c>
      <c r="AU463" s="221" t="s">
        <v>106</v>
      </c>
      <c r="AV463" s="10" t="s">
        <v>106</v>
      </c>
      <c r="AW463" s="10" t="s">
        <v>166</v>
      </c>
      <c r="AX463" s="10" t="s">
        <v>82</v>
      </c>
      <c r="AY463" s="221" t="s">
        <v>157</v>
      </c>
    </row>
    <row r="464" s="11" customFormat="1" ht="20.4" customHeight="1">
      <c r="B464" s="222"/>
      <c r="C464" s="223"/>
      <c r="D464" s="223"/>
      <c r="E464" s="224" t="s">
        <v>21</v>
      </c>
      <c r="F464" s="225" t="s">
        <v>167</v>
      </c>
      <c r="G464" s="223"/>
      <c r="H464" s="223"/>
      <c r="I464" s="223"/>
      <c r="J464" s="223"/>
      <c r="K464" s="226">
        <v>114.12000000000001</v>
      </c>
      <c r="L464" s="223"/>
      <c r="M464" s="223"/>
      <c r="N464" s="223"/>
      <c r="O464" s="223"/>
      <c r="P464" s="223"/>
      <c r="Q464" s="223"/>
      <c r="R464" s="227"/>
      <c r="T464" s="228"/>
      <c r="U464" s="223"/>
      <c r="V464" s="223"/>
      <c r="W464" s="223"/>
      <c r="X464" s="223"/>
      <c r="Y464" s="223"/>
      <c r="Z464" s="223"/>
      <c r="AA464" s="229"/>
      <c r="AT464" s="230" t="s">
        <v>165</v>
      </c>
      <c r="AU464" s="230" t="s">
        <v>106</v>
      </c>
      <c r="AV464" s="11" t="s">
        <v>162</v>
      </c>
      <c r="AW464" s="11" t="s">
        <v>166</v>
      </c>
      <c r="AX464" s="11" t="s">
        <v>23</v>
      </c>
      <c r="AY464" s="230" t="s">
        <v>157</v>
      </c>
    </row>
    <row r="465" s="1" customFormat="1" ht="20.4" customHeight="1">
      <c r="B465" s="42"/>
      <c r="C465" s="203" t="s">
        <v>647</v>
      </c>
      <c r="D465" s="203" t="s">
        <v>158</v>
      </c>
      <c r="E465" s="204" t="s">
        <v>648</v>
      </c>
      <c r="F465" s="205" t="s">
        <v>649</v>
      </c>
      <c r="G465" s="167"/>
      <c r="H465" s="167"/>
      <c r="I465" s="167"/>
      <c r="J465" s="206" t="s">
        <v>259</v>
      </c>
      <c r="K465" s="207">
        <v>7.3799999999999999</v>
      </c>
      <c r="L465" s="208">
        <v>0</v>
      </c>
      <c r="M465" s="167"/>
      <c r="N465" s="207">
        <f>ROUND(L465*K465,3)</f>
        <v>0</v>
      </c>
      <c r="O465" s="167"/>
      <c r="P465" s="167"/>
      <c r="Q465" s="167"/>
      <c r="R465" s="44"/>
      <c r="T465" s="209" t="s">
        <v>21</v>
      </c>
      <c r="U465" s="52" t="s">
        <v>47</v>
      </c>
      <c r="V465" s="43"/>
      <c r="W465" s="210">
        <f>V465*K465</f>
        <v>0</v>
      </c>
      <c r="X465" s="210">
        <v>0</v>
      </c>
      <c r="Y465" s="210">
        <f>X465*K465</f>
        <v>0</v>
      </c>
      <c r="Z465" s="210">
        <v>0.00175</v>
      </c>
      <c r="AA465" s="211">
        <f>Z465*K465</f>
        <v>0</v>
      </c>
      <c r="AR465" s="20" t="s">
        <v>233</v>
      </c>
      <c r="AT465" s="20" t="s">
        <v>158</v>
      </c>
      <c r="AU465" s="20" t="s">
        <v>106</v>
      </c>
      <c r="AY465" s="20" t="s">
        <v>157</v>
      </c>
      <c r="BE465" s="129">
        <f>IF(U465="základní",N465,0)</f>
        <v>0</v>
      </c>
      <c r="BF465" s="129">
        <f>IF(U465="snížená",N465,0)</f>
        <v>0</v>
      </c>
      <c r="BG465" s="129">
        <f>IF(U465="zákl. přenesená",N465,0)</f>
        <v>0</v>
      </c>
      <c r="BH465" s="129">
        <f>IF(U465="sníž. přenesená",N465,0)</f>
        <v>0</v>
      </c>
      <c r="BI465" s="129">
        <f>IF(U465="nulová",N465,0)</f>
        <v>0</v>
      </c>
      <c r="BJ465" s="20" t="s">
        <v>23</v>
      </c>
      <c r="BK465" s="212">
        <f>ROUND(L465*K465,3)</f>
        <v>0</v>
      </c>
      <c r="BL465" s="20" t="s">
        <v>233</v>
      </c>
      <c r="BM465" s="20" t="s">
        <v>650</v>
      </c>
    </row>
    <row r="466" s="10" customFormat="1" ht="28.8" customHeight="1">
      <c r="B466" s="213"/>
      <c r="C466" s="214"/>
      <c r="D466" s="214"/>
      <c r="E466" s="215" t="s">
        <v>21</v>
      </c>
      <c r="F466" s="216" t="s">
        <v>651</v>
      </c>
      <c r="G466" s="214"/>
      <c r="H466" s="214"/>
      <c r="I466" s="214"/>
      <c r="J466" s="214"/>
      <c r="K466" s="217">
        <v>7.3799999999999999</v>
      </c>
      <c r="L466" s="214"/>
      <c r="M466" s="214"/>
      <c r="N466" s="214"/>
      <c r="O466" s="214"/>
      <c r="P466" s="214"/>
      <c r="Q466" s="214"/>
      <c r="R466" s="218"/>
      <c r="T466" s="219"/>
      <c r="U466" s="214"/>
      <c r="V466" s="214"/>
      <c r="W466" s="214"/>
      <c r="X466" s="214"/>
      <c r="Y466" s="214"/>
      <c r="Z466" s="214"/>
      <c r="AA466" s="220"/>
      <c r="AT466" s="221" t="s">
        <v>165</v>
      </c>
      <c r="AU466" s="221" t="s">
        <v>106</v>
      </c>
      <c r="AV466" s="10" t="s">
        <v>106</v>
      </c>
      <c r="AW466" s="10" t="s">
        <v>166</v>
      </c>
      <c r="AX466" s="10" t="s">
        <v>82</v>
      </c>
      <c r="AY466" s="221" t="s">
        <v>157</v>
      </c>
    </row>
    <row r="467" s="11" customFormat="1" ht="20.4" customHeight="1">
      <c r="B467" s="222"/>
      <c r="C467" s="223"/>
      <c r="D467" s="223"/>
      <c r="E467" s="224" t="s">
        <v>21</v>
      </c>
      <c r="F467" s="225" t="s">
        <v>167</v>
      </c>
      <c r="G467" s="223"/>
      <c r="H467" s="223"/>
      <c r="I467" s="223"/>
      <c r="J467" s="223"/>
      <c r="K467" s="226">
        <v>7.3799999999999999</v>
      </c>
      <c r="L467" s="223"/>
      <c r="M467" s="223"/>
      <c r="N467" s="223"/>
      <c r="O467" s="223"/>
      <c r="P467" s="223"/>
      <c r="Q467" s="223"/>
      <c r="R467" s="227"/>
      <c r="T467" s="228"/>
      <c r="U467" s="223"/>
      <c r="V467" s="223"/>
      <c r="W467" s="223"/>
      <c r="X467" s="223"/>
      <c r="Y467" s="223"/>
      <c r="Z467" s="223"/>
      <c r="AA467" s="229"/>
      <c r="AT467" s="230" t="s">
        <v>165</v>
      </c>
      <c r="AU467" s="230" t="s">
        <v>106</v>
      </c>
      <c r="AV467" s="11" t="s">
        <v>162</v>
      </c>
      <c r="AW467" s="11" t="s">
        <v>166</v>
      </c>
      <c r="AX467" s="11" t="s">
        <v>23</v>
      </c>
      <c r="AY467" s="230" t="s">
        <v>157</v>
      </c>
    </row>
    <row r="468" s="1" customFormat="1" ht="40.2" customHeight="1">
      <c r="B468" s="42"/>
      <c r="C468" s="203" t="s">
        <v>652</v>
      </c>
      <c r="D468" s="203" t="s">
        <v>158</v>
      </c>
      <c r="E468" s="204" t="s">
        <v>653</v>
      </c>
      <c r="F468" s="205" t="s">
        <v>654</v>
      </c>
      <c r="G468" s="167"/>
      <c r="H468" s="167"/>
      <c r="I468" s="167"/>
      <c r="J468" s="206" t="s">
        <v>259</v>
      </c>
      <c r="K468" s="207">
        <v>10.25</v>
      </c>
      <c r="L468" s="208">
        <v>0</v>
      </c>
      <c r="M468" s="167"/>
      <c r="N468" s="207">
        <f>ROUND(L468*K468,3)</f>
        <v>0</v>
      </c>
      <c r="O468" s="167"/>
      <c r="P468" s="167"/>
      <c r="Q468" s="167"/>
      <c r="R468" s="44"/>
      <c r="T468" s="209" t="s">
        <v>21</v>
      </c>
      <c r="U468" s="52" t="s">
        <v>47</v>
      </c>
      <c r="V468" s="43"/>
      <c r="W468" s="210">
        <f>V468*K468</f>
        <v>0</v>
      </c>
      <c r="X468" s="210">
        <v>0.00347</v>
      </c>
      <c r="Y468" s="210">
        <f>X468*K468</f>
        <v>0</v>
      </c>
      <c r="Z468" s="210">
        <v>0</v>
      </c>
      <c r="AA468" s="211">
        <f>Z468*K468</f>
        <v>0</v>
      </c>
      <c r="AR468" s="20" t="s">
        <v>233</v>
      </c>
      <c r="AT468" s="20" t="s">
        <v>158</v>
      </c>
      <c r="AU468" s="20" t="s">
        <v>106</v>
      </c>
      <c r="AY468" s="20" t="s">
        <v>157</v>
      </c>
      <c r="BE468" s="129">
        <f>IF(U468="základní",N468,0)</f>
        <v>0</v>
      </c>
      <c r="BF468" s="129">
        <f>IF(U468="snížená",N468,0)</f>
        <v>0</v>
      </c>
      <c r="BG468" s="129">
        <f>IF(U468="zákl. přenesená",N468,0)</f>
        <v>0</v>
      </c>
      <c r="BH468" s="129">
        <f>IF(U468="sníž. přenesená",N468,0)</f>
        <v>0</v>
      </c>
      <c r="BI468" s="129">
        <f>IF(U468="nulová",N468,0)</f>
        <v>0</v>
      </c>
      <c r="BJ468" s="20" t="s">
        <v>23</v>
      </c>
      <c r="BK468" s="212">
        <f>ROUND(L468*K468,3)</f>
        <v>0</v>
      </c>
      <c r="BL468" s="20" t="s">
        <v>233</v>
      </c>
      <c r="BM468" s="20" t="s">
        <v>655</v>
      </c>
    </row>
    <row r="469" s="10" customFormat="1" ht="20.4" customHeight="1">
      <c r="B469" s="213"/>
      <c r="C469" s="214"/>
      <c r="D469" s="214"/>
      <c r="E469" s="215" t="s">
        <v>21</v>
      </c>
      <c r="F469" s="216" t="s">
        <v>656</v>
      </c>
      <c r="G469" s="214"/>
      <c r="H469" s="214"/>
      <c r="I469" s="214"/>
      <c r="J469" s="214"/>
      <c r="K469" s="217">
        <v>10.25</v>
      </c>
      <c r="L469" s="214"/>
      <c r="M469" s="214"/>
      <c r="N469" s="214"/>
      <c r="O469" s="214"/>
      <c r="P469" s="214"/>
      <c r="Q469" s="214"/>
      <c r="R469" s="218"/>
      <c r="T469" s="219"/>
      <c r="U469" s="214"/>
      <c r="V469" s="214"/>
      <c r="W469" s="214"/>
      <c r="X469" s="214"/>
      <c r="Y469" s="214"/>
      <c r="Z469" s="214"/>
      <c r="AA469" s="220"/>
      <c r="AT469" s="221" t="s">
        <v>165</v>
      </c>
      <c r="AU469" s="221" t="s">
        <v>106</v>
      </c>
      <c r="AV469" s="10" t="s">
        <v>106</v>
      </c>
      <c r="AW469" s="10" t="s">
        <v>166</v>
      </c>
      <c r="AX469" s="10" t="s">
        <v>82</v>
      </c>
      <c r="AY469" s="221" t="s">
        <v>157</v>
      </c>
    </row>
    <row r="470" s="11" customFormat="1" ht="20.4" customHeight="1">
      <c r="B470" s="222"/>
      <c r="C470" s="223"/>
      <c r="D470" s="223"/>
      <c r="E470" s="224" t="s">
        <v>21</v>
      </c>
      <c r="F470" s="225" t="s">
        <v>167</v>
      </c>
      <c r="G470" s="223"/>
      <c r="H470" s="223"/>
      <c r="I470" s="223"/>
      <c r="J470" s="223"/>
      <c r="K470" s="226">
        <v>10.25</v>
      </c>
      <c r="L470" s="223"/>
      <c r="M470" s="223"/>
      <c r="N470" s="223"/>
      <c r="O470" s="223"/>
      <c r="P470" s="223"/>
      <c r="Q470" s="223"/>
      <c r="R470" s="227"/>
      <c r="T470" s="228"/>
      <c r="U470" s="223"/>
      <c r="V470" s="223"/>
      <c r="W470" s="223"/>
      <c r="X470" s="223"/>
      <c r="Y470" s="223"/>
      <c r="Z470" s="223"/>
      <c r="AA470" s="229"/>
      <c r="AT470" s="230" t="s">
        <v>165</v>
      </c>
      <c r="AU470" s="230" t="s">
        <v>106</v>
      </c>
      <c r="AV470" s="11" t="s">
        <v>162</v>
      </c>
      <c r="AW470" s="11" t="s">
        <v>166</v>
      </c>
      <c r="AX470" s="11" t="s">
        <v>23</v>
      </c>
      <c r="AY470" s="230" t="s">
        <v>157</v>
      </c>
    </row>
    <row r="471" s="1" customFormat="1" ht="28.8" customHeight="1">
      <c r="B471" s="42"/>
      <c r="C471" s="203" t="s">
        <v>657</v>
      </c>
      <c r="D471" s="203" t="s">
        <v>158</v>
      </c>
      <c r="E471" s="204" t="s">
        <v>658</v>
      </c>
      <c r="F471" s="205" t="s">
        <v>659</v>
      </c>
      <c r="G471" s="167"/>
      <c r="H471" s="167"/>
      <c r="I471" s="167"/>
      <c r="J471" s="206" t="s">
        <v>198</v>
      </c>
      <c r="K471" s="207">
        <v>0.035999999999999997</v>
      </c>
      <c r="L471" s="208">
        <v>0</v>
      </c>
      <c r="M471" s="167"/>
      <c r="N471" s="207">
        <f>ROUND(L471*K471,3)</f>
        <v>0</v>
      </c>
      <c r="O471" s="167"/>
      <c r="P471" s="167"/>
      <c r="Q471" s="167"/>
      <c r="R471" s="44"/>
      <c r="T471" s="209" t="s">
        <v>21</v>
      </c>
      <c r="U471" s="52" t="s">
        <v>47</v>
      </c>
      <c r="V471" s="43"/>
      <c r="W471" s="210">
        <f>V471*K471</f>
        <v>0</v>
      </c>
      <c r="X471" s="210">
        <v>0</v>
      </c>
      <c r="Y471" s="210">
        <f>X471*K471</f>
        <v>0</v>
      </c>
      <c r="Z471" s="210">
        <v>0</v>
      </c>
      <c r="AA471" s="211">
        <f>Z471*K471</f>
        <v>0</v>
      </c>
      <c r="AR471" s="20" t="s">
        <v>233</v>
      </c>
      <c r="AT471" s="20" t="s">
        <v>158</v>
      </c>
      <c r="AU471" s="20" t="s">
        <v>106</v>
      </c>
      <c r="AY471" s="20" t="s">
        <v>157</v>
      </c>
      <c r="BE471" s="129">
        <f>IF(U471="základní",N471,0)</f>
        <v>0</v>
      </c>
      <c r="BF471" s="129">
        <f>IF(U471="snížená",N471,0)</f>
        <v>0</v>
      </c>
      <c r="BG471" s="129">
        <f>IF(U471="zákl. přenesená",N471,0)</f>
        <v>0</v>
      </c>
      <c r="BH471" s="129">
        <f>IF(U471="sníž. přenesená",N471,0)</f>
        <v>0</v>
      </c>
      <c r="BI471" s="129">
        <f>IF(U471="nulová",N471,0)</f>
        <v>0</v>
      </c>
      <c r="BJ471" s="20" t="s">
        <v>23</v>
      </c>
      <c r="BK471" s="212">
        <f>ROUND(L471*K471,3)</f>
        <v>0</v>
      </c>
      <c r="BL471" s="20" t="s">
        <v>233</v>
      </c>
      <c r="BM471" s="20" t="s">
        <v>660</v>
      </c>
    </row>
    <row r="472" s="9" customFormat="1" ht="29.88" customHeight="1">
      <c r="B472" s="188"/>
      <c r="C472" s="189"/>
      <c r="D472" s="200" t="s">
        <v>127</v>
      </c>
      <c r="E472" s="200"/>
      <c r="F472" s="200"/>
      <c r="G472" s="200"/>
      <c r="H472" s="200"/>
      <c r="I472" s="200"/>
      <c r="J472" s="200"/>
      <c r="K472" s="200"/>
      <c r="L472" s="200"/>
      <c r="M472" s="200"/>
      <c r="N472" s="263">
        <f>BK472</f>
        <v>0</v>
      </c>
      <c r="O472" s="264"/>
      <c r="P472" s="264"/>
      <c r="Q472" s="264"/>
      <c r="R472" s="193"/>
      <c r="T472" s="194"/>
      <c r="U472" s="189"/>
      <c r="V472" s="189"/>
      <c r="W472" s="195">
        <f>SUM(W473:W475)</f>
        <v>0</v>
      </c>
      <c r="X472" s="189"/>
      <c r="Y472" s="195">
        <f>SUM(Y473:Y475)</f>
        <v>0</v>
      </c>
      <c r="Z472" s="189"/>
      <c r="AA472" s="196">
        <f>SUM(AA473:AA475)</f>
        <v>0</v>
      </c>
      <c r="AR472" s="197" t="s">
        <v>106</v>
      </c>
      <c r="AT472" s="198" t="s">
        <v>81</v>
      </c>
      <c r="AU472" s="198" t="s">
        <v>23</v>
      </c>
      <c r="AY472" s="197" t="s">
        <v>157</v>
      </c>
      <c r="BK472" s="199">
        <f>SUM(BK473:BK475)</f>
        <v>0</v>
      </c>
    </row>
    <row r="473" s="1" customFormat="1" ht="28.8" customHeight="1">
      <c r="B473" s="42"/>
      <c r="C473" s="203" t="s">
        <v>661</v>
      </c>
      <c r="D473" s="203" t="s">
        <v>158</v>
      </c>
      <c r="E473" s="204" t="s">
        <v>662</v>
      </c>
      <c r="F473" s="205" t="s">
        <v>663</v>
      </c>
      <c r="G473" s="167"/>
      <c r="H473" s="167"/>
      <c r="I473" s="167"/>
      <c r="J473" s="206" t="s">
        <v>180</v>
      </c>
      <c r="K473" s="207">
        <v>181.517</v>
      </c>
      <c r="L473" s="208">
        <v>0</v>
      </c>
      <c r="M473" s="167"/>
      <c r="N473" s="207">
        <f>ROUND(L473*K473,3)</f>
        <v>0</v>
      </c>
      <c r="O473" s="167"/>
      <c r="P473" s="167"/>
      <c r="Q473" s="167"/>
      <c r="R473" s="44"/>
      <c r="T473" s="209" t="s">
        <v>21</v>
      </c>
      <c r="U473" s="52" t="s">
        <v>47</v>
      </c>
      <c r="V473" s="43"/>
      <c r="W473" s="210">
        <f>V473*K473</f>
        <v>0</v>
      </c>
      <c r="X473" s="210">
        <v>0</v>
      </c>
      <c r="Y473" s="210">
        <f>X473*K473</f>
        <v>0</v>
      </c>
      <c r="Z473" s="210">
        <v>0.00012999999999999999</v>
      </c>
      <c r="AA473" s="211">
        <f>Z473*K473</f>
        <v>0</v>
      </c>
      <c r="AR473" s="20" t="s">
        <v>233</v>
      </c>
      <c r="AT473" s="20" t="s">
        <v>158</v>
      </c>
      <c r="AU473" s="20" t="s">
        <v>106</v>
      </c>
      <c r="AY473" s="20" t="s">
        <v>157</v>
      </c>
      <c r="BE473" s="129">
        <f>IF(U473="základní",N473,0)</f>
        <v>0</v>
      </c>
      <c r="BF473" s="129">
        <f>IF(U473="snížená",N473,0)</f>
        <v>0</v>
      </c>
      <c r="BG473" s="129">
        <f>IF(U473="zákl. přenesená",N473,0)</f>
        <v>0</v>
      </c>
      <c r="BH473" s="129">
        <f>IF(U473="sníž. přenesená",N473,0)</f>
        <v>0</v>
      </c>
      <c r="BI473" s="129">
        <f>IF(U473="nulová",N473,0)</f>
        <v>0</v>
      </c>
      <c r="BJ473" s="20" t="s">
        <v>23</v>
      </c>
      <c r="BK473" s="212">
        <f>ROUND(L473*K473,3)</f>
        <v>0</v>
      </c>
      <c r="BL473" s="20" t="s">
        <v>233</v>
      </c>
      <c r="BM473" s="20" t="s">
        <v>664</v>
      </c>
    </row>
    <row r="474" s="10" customFormat="1" ht="28.8" customHeight="1">
      <c r="B474" s="213"/>
      <c r="C474" s="214"/>
      <c r="D474" s="214"/>
      <c r="E474" s="215" t="s">
        <v>21</v>
      </c>
      <c r="F474" s="216" t="s">
        <v>387</v>
      </c>
      <c r="G474" s="214"/>
      <c r="H474" s="214"/>
      <c r="I474" s="214"/>
      <c r="J474" s="214"/>
      <c r="K474" s="217">
        <v>181.517</v>
      </c>
      <c r="L474" s="214"/>
      <c r="M474" s="214"/>
      <c r="N474" s="214"/>
      <c r="O474" s="214"/>
      <c r="P474" s="214"/>
      <c r="Q474" s="214"/>
      <c r="R474" s="218"/>
      <c r="T474" s="219"/>
      <c r="U474" s="214"/>
      <c r="V474" s="214"/>
      <c r="W474" s="214"/>
      <c r="X474" s="214"/>
      <c r="Y474" s="214"/>
      <c r="Z474" s="214"/>
      <c r="AA474" s="220"/>
      <c r="AT474" s="221" t="s">
        <v>165</v>
      </c>
      <c r="AU474" s="221" t="s">
        <v>106</v>
      </c>
      <c r="AV474" s="10" t="s">
        <v>106</v>
      </c>
      <c r="AW474" s="10" t="s">
        <v>166</v>
      </c>
      <c r="AX474" s="10" t="s">
        <v>82</v>
      </c>
      <c r="AY474" s="221" t="s">
        <v>157</v>
      </c>
    </row>
    <row r="475" s="11" customFormat="1" ht="20.4" customHeight="1">
      <c r="B475" s="222"/>
      <c r="C475" s="223"/>
      <c r="D475" s="223"/>
      <c r="E475" s="224" t="s">
        <v>21</v>
      </c>
      <c r="F475" s="225" t="s">
        <v>167</v>
      </c>
      <c r="G475" s="223"/>
      <c r="H475" s="223"/>
      <c r="I475" s="223"/>
      <c r="J475" s="223"/>
      <c r="K475" s="226">
        <v>181.517</v>
      </c>
      <c r="L475" s="223"/>
      <c r="M475" s="223"/>
      <c r="N475" s="223"/>
      <c r="O475" s="223"/>
      <c r="P475" s="223"/>
      <c r="Q475" s="223"/>
      <c r="R475" s="227"/>
      <c r="T475" s="228"/>
      <c r="U475" s="223"/>
      <c r="V475" s="223"/>
      <c r="W475" s="223"/>
      <c r="X475" s="223"/>
      <c r="Y475" s="223"/>
      <c r="Z475" s="223"/>
      <c r="AA475" s="229"/>
      <c r="AT475" s="230" t="s">
        <v>165</v>
      </c>
      <c r="AU475" s="230" t="s">
        <v>106</v>
      </c>
      <c r="AV475" s="11" t="s">
        <v>162</v>
      </c>
      <c r="AW475" s="11" t="s">
        <v>166</v>
      </c>
      <c r="AX475" s="11" t="s">
        <v>23</v>
      </c>
      <c r="AY475" s="230" t="s">
        <v>157</v>
      </c>
    </row>
    <row r="476" s="9" customFormat="1" ht="29.88" customHeight="1">
      <c r="B476" s="188"/>
      <c r="C476" s="189"/>
      <c r="D476" s="200" t="s">
        <v>128</v>
      </c>
      <c r="E476" s="200"/>
      <c r="F476" s="200"/>
      <c r="G476" s="200"/>
      <c r="H476" s="200"/>
      <c r="I476" s="200"/>
      <c r="J476" s="200"/>
      <c r="K476" s="200"/>
      <c r="L476" s="200"/>
      <c r="M476" s="200"/>
      <c r="N476" s="201">
        <f>BK476</f>
        <v>0</v>
      </c>
      <c r="O476" s="202"/>
      <c r="P476" s="202"/>
      <c r="Q476" s="202"/>
      <c r="R476" s="193"/>
      <c r="T476" s="194"/>
      <c r="U476" s="189"/>
      <c r="V476" s="189"/>
      <c r="W476" s="195">
        <f>SUM(W477:W508)</f>
        <v>0</v>
      </c>
      <c r="X476" s="189"/>
      <c r="Y476" s="195">
        <f>SUM(Y477:Y508)</f>
        <v>0</v>
      </c>
      <c r="Z476" s="189"/>
      <c r="AA476" s="196">
        <f>SUM(AA477:AA508)</f>
        <v>0</v>
      </c>
      <c r="AR476" s="197" t="s">
        <v>106</v>
      </c>
      <c r="AT476" s="198" t="s">
        <v>81</v>
      </c>
      <c r="AU476" s="198" t="s">
        <v>23</v>
      </c>
      <c r="AY476" s="197" t="s">
        <v>157</v>
      </c>
      <c r="BK476" s="199">
        <f>SUM(BK477:BK508)</f>
        <v>0</v>
      </c>
    </row>
    <row r="477" s="1" customFormat="1" ht="40.2" customHeight="1">
      <c r="B477" s="42"/>
      <c r="C477" s="203" t="s">
        <v>665</v>
      </c>
      <c r="D477" s="203" t="s">
        <v>158</v>
      </c>
      <c r="E477" s="204" t="s">
        <v>666</v>
      </c>
      <c r="F477" s="205" t="s">
        <v>667</v>
      </c>
      <c r="G477" s="167"/>
      <c r="H477" s="167"/>
      <c r="I477" s="167"/>
      <c r="J477" s="206" t="s">
        <v>259</v>
      </c>
      <c r="K477" s="207">
        <v>5.2999999999999998</v>
      </c>
      <c r="L477" s="208">
        <v>0</v>
      </c>
      <c r="M477" s="167"/>
      <c r="N477" s="207">
        <f>ROUND(L477*K477,3)</f>
        <v>0</v>
      </c>
      <c r="O477" s="167"/>
      <c r="P477" s="167"/>
      <c r="Q477" s="167"/>
      <c r="R477" s="44"/>
      <c r="T477" s="209" t="s">
        <v>21</v>
      </c>
      <c r="U477" s="52" t="s">
        <v>47</v>
      </c>
      <c r="V477" s="43"/>
      <c r="W477" s="210">
        <f>V477*K477</f>
        <v>0</v>
      </c>
      <c r="X477" s="210">
        <v>0</v>
      </c>
      <c r="Y477" s="210">
        <f>X477*K477</f>
        <v>0</v>
      </c>
      <c r="Z477" s="210">
        <v>0.025000000000000001</v>
      </c>
      <c r="AA477" s="211">
        <f>Z477*K477</f>
        <v>0</v>
      </c>
      <c r="AR477" s="20" t="s">
        <v>233</v>
      </c>
      <c r="AT477" s="20" t="s">
        <v>158</v>
      </c>
      <c r="AU477" s="20" t="s">
        <v>106</v>
      </c>
      <c r="AY477" s="20" t="s">
        <v>157</v>
      </c>
      <c r="BE477" s="129">
        <f>IF(U477="základní",N477,0)</f>
        <v>0</v>
      </c>
      <c r="BF477" s="129">
        <f>IF(U477="snížená",N477,0)</f>
        <v>0</v>
      </c>
      <c r="BG477" s="129">
        <f>IF(U477="zákl. přenesená",N477,0)</f>
        <v>0</v>
      </c>
      <c r="BH477" s="129">
        <f>IF(U477="sníž. přenesená",N477,0)</f>
        <v>0</v>
      </c>
      <c r="BI477" s="129">
        <f>IF(U477="nulová",N477,0)</f>
        <v>0</v>
      </c>
      <c r="BJ477" s="20" t="s">
        <v>23</v>
      </c>
      <c r="BK477" s="212">
        <f>ROUND(L477*K477,3)</f>
        <v>0</v>
      </c>
      <c r="BL477" s="20" t="s">
        <v>233</v>
      </c>
      <c r="BM477" s="20" t="s">
        <v>668</v>
      </c>
    </row>
    <row r="478" s="10" customFormat="1" ht="20.4" customHeight="1">
      <c r="B478" s="213"/>
      <c r="C478" s="214"/>
      <c r="D478" s="214"/>
      <c r="E478" s="215" t="s">
        <v>21</v>
      </c>
      <c r="F478" s="216" t="s">
        <v>669</v>
      </c>
      <c r="G478" s="214"/>
      <c r="H478" s="214"/>
      <c r="I478" s="214"/>
      <c r="J478" s="214"/>
      <c r="K478" s="217">
        <v>5.2999999999999998</v>
      </c>
      <c r="L478" s="214"/>
      <c r="M478" s="214"/>
      <c r="N478" s="214"/>
      <c r="O478" s="214"/>
      <c r="P478" s="214"/>
      <c r="Q478" s="214"/>
      <c r="R478" s="218"/>
      <c r="T478" s="219"/>
      <c r="U478" s="214"/>
      <c r="V478" s="214"/>
      <c r="W478" s="214"/>
      <c r="X478" s="214"/>
      <c r="Y478" s="214"/>
      <c r="Z478" s="214"/>
      <c r="AA478" s="220"/>
      <c r="AT478" s="221" t="s">
        <v>165</v>
      </c>
      <c r="AU478" s="221" t="s">
        <v>106</v>
      </c>
      <c r="AV478" s="10" t="s">
        <v>106</v>
      </c>
      <c r="AW478" s="10" t="s">
        <v>166</v>
      </c>
      <c r="AX478" s="10" t="s">
        <v>82</v>
      </c>
      <c r="AY478" s="221" t="s">
        <v>157</v>
      </c>
    </row>
    <row r="479" s="11" customFormat="1" ht="20.4" customHeight="1">
      <c r="B479" s="222"/>
      <c r="C479" s="223"/>
      <c r="D479" s="223"/>
      <c r="E479" s="224" t="s">
        <v>21</v>
      </c>
      <c r="F479" s="225" t="s">
        <v>167</v>
      </c>
      <c r="G479" s="223"/>
      <c r="H479" s="223"/>
      <c r="I479" s="223"/>
      <c r="J479" s="223"/>
      <c r="K479" s="226">
        <v>5.2999999999999998</v>
      </c>
      <c r="L479" s="223"/>
      <c r="M479" s="223"/>
      <c r="N479" s="223"/>
      <c r="O479" s="223"/>
      <c r="P479" s="223"/>
      <c r="Q479" s="223"/>
      <c r="R479" s="227"/>
      <c r="T479" s="228"/>
      <c r="U479" s="223"/>
      <c r="V479" s="223"/>
      <c r="W479" s="223"/>
      <c r="X479" s="223"/>
      <c r="Y479" s="223"/>
      <c r="Z479" s="223"/>
      <c r="AA479" s="229"/>
      <c r="AT479" s="230" t="s">
        <v>165</v>
      </c>
      <c r="AU479" s="230" t="s">
        <v>106</v>
      </c>
      <c r="AV479" s="11" t="s">
        <v>162</v>
      </c>
      <c r="AW479" s="11" t="s">
        <v>166</v>
      </c>
      <c r="AX479" s="11" t="s">
        <v>23</v>
      </c>
      <c r="AY479" s="230" t="s">
        <v>157</v>
      </c>
    </row>
    <row r="480" s="1" customFormat="1" ht="51.6" customHeight="1">
      <c r="B480" s="42"/>
      <c r="C480" s="203" t="s">
        <v>670</v>
      </c>
      <c r="D480" s="203" t="s">
        <v>158</v>
      </c>
      <c r="E480" s="204" t="s">
        <v>671</v>
      </c>
      <c r="F480" s="205" t="s">
        <v>672</v>
      </c>
      <c r="G480" s="167"/>
      <c r="H480" s="167"/>
      <c r="I480" s="167"/>
      <c r="J480" s="206" t="s">
        <v>161</v>
      </c>
      <c r="K480" s="207">
        <v>1</v>
      </c>
      <c r="L480" s="208">
        <v>0</v>
      </c>
      <c r="M480" s="167"/>
      <c r="N480" s="207">
        <f>ROUND(L480*K480,3)</f>
        <v>0</v>
      </c>
      <c r="O480" s="167"/>
      <c r="P480" s="167"/>
      <c r="Q480" s="167"/>
      <c r="R480" s="44"/>
      <c r="T480" s="209" t="s">
        <v>21</v>
      </c>
      <c r="U480" s="52" t="s">
        <v>47</v>
      </c>
      <c r="V480" s="43"/>
      <c r="W480" s="210">
        <f>V480*K480</f>
        <v>0</v>
      </c>
      <c r="X480" s="210">
        <v>0</v>
      </c>
      <c r="Y480" s="210">
        <f>X480*K480</f>
        <v>0</v>
      </c>
      <c r="Z480" s="210">
        <v>0.12</v>
      </c>
      <c r="AA480" s="211">
        <f>Z480*K480</f>
        <v>0</v>
      </c>
      <c r="AR480" s="20" t="s">
        <v>233</v>
      </c>
      <c r="AT480" s="20" t="s">
        <v>158</v>
      </c>
      <c r="AU480" s="20" t="s">
        <v>106</v>
      </c>
      <c r="AY480" s="20" t="s">
        <v>157</v>
      </c>
      <c r="BE480" s="129">
        <f>IF(U480="základní",N480,0)</f>
        <v>0</v>
      </c>
      <c r="BF480" s="129">
        <f>IF(U480="snížená",N480,0)</f>
        <v>0</v>
      </c>
      <c r="BG480" s="129">
        <f>IF(U480="zákl. přenesená",N480,0)</f>
        <v>0</v>
      </c>
      <c r="BH480" s="129">
        <f>IF(U480="sníž. přenesená",N480,0)</f>
        <v>0</v>
      </c>
      <c r="BI480" s="129">
        <f>IF(U480="nulová",N480,0)</f>
        <v>0</v>
      </c>
      <c r="BJ480" s="20" t="s">
        <v>23</v>
      </c>
      <c r="BK480" s="212">
        <f>ROUND(L480*K480,3)</f>
        <v>0</v>
      </c>
      <c r="BL480" s="20" t="s">
        <v>233</v>
      </c>
      <c r="BM480" s="20" t="s">
        <v>673</v>
      </c>
    </row>
    <row r="481" s="10" customFormat="1" ht="20.4" customHeight="1">
      <c r="B481" s="213"/>
      <c r="C481" s="214"/>
      <c r="D481" s="214"/>
      <c r="E481" s="215" t="s">
        <v>21</v>
      </c>
      <c r="F481" s="216" t="s">
        <v>23</v>
      </c>
      <c r="G481" s="214"/>
      <c r="H481" s="214"/>
      <c r="I481" s="214"/>
      <c r="J481" s="214"/>
      <c r="K481" s="217">
        <v>1</v>
      </c>
      <c r="L481" s="214"/>
      <c r="M481" s="214"/>
      <c r="N481" s="214"/>
      <c r="O481" s="214"/>
      <c r="P481" s="214"/>
      <c r="Q481" s="214"/>
      <c r="R481" s="218"/>
      <c r="T481" s="219"/>
      <c r="U481" s="214"/>
      <c r="V481" s="214"/>
      <c r="W481" s="214"/>
      <c r="X481" s="214"/>
      <c r="Y481" s="214"/>
      <c r="Z481" s="214"/>
      <c r="AA481" s="220"/>
      <c r="AT481" s="221" t="s">
        <v>165</v>
      </c>
      <c r="AU481" s="221" t="s">
        <v>106</v>
      </c>
      <c r="AV481" s="10" t="s">
        <v>106</v>
      </c>
      <c r="AW481" s="10" t="s">
        <v>166</v>
      </c>
      <c r="AX481" s="10" t="s">
        <v>82</v>
      </c>
      <c r="AY481" s="221" t="s">
        <v>157</v>
      </c>
    </row>
    <row r="482" s="11" customFormat="1" ht="20.4" customHeight="1">
      <c r="B482" s="222"/>
      <c r="C482" s="223"/>
      <c r="D482" s="223"/>
      <c r="E482" s="224" t="s">
        <v>21</v>
      </c>
      <c r="F482" s="225" t="s">
        <v>167</v>
      </c>
      <c r="G482" s="223"/>
      <c r="H482" s="223"/>
      <c r="I482" s="223"/>
      <c r="J482" s="223"/>
      <c r="K482" s="226">
        <v>1</v>
      </c>
      <c r="L482" s="223"/>
      <c r="M482" s="223"/>
      <c r="N482" s="223"/>
      <c r="O482" s="223"/>
      <c r="P482" s="223"/>
      <c r="Q482" s="223"/>
      <c r="R482" s="227"/>
      <c r="T482" s="228"/>
      <c r="U482" s="223"/>
      <c r="V482" s="223"/>
      <c r="W482" s="223"/>
      <c r="X482" s="223"/>
      <c r="Y482" s="223"/>
      <c r="Z482" s="223"/>
      <c r="AA482" s="229"/>
      <c r="AT482" s="230" t="s">
        <v>165</v>
      </c>
      <c r="AU482" s="230" t="s">
        <v>106</v>
      </c>
      <c r="AV482" s="11" t="s">
        <v>162</v>
      </c>
      <c r="AW482" s="11" t="s">
        <v>166</v>
      </c>
      <c r="AX482" s="11" t="s">
        <v>23</v>
      </c>
      <c r="AY482" s="230" t="s">
        <v>157</v>
      </c>
    </row>
    <row r="483" s="1" customFormat="1" ht="28.8" customHeight="1">
      <c r="B483" s="42"/>
      <c r="C483" s="203" t="s">
        <v>674</v>
      </c>
      <c r="D483" s="203" t="s">
        <v>158</v>
      </c>
      <c r="E483" s="204" t="s">
        <v>675</v>
      </c>
      <c r="F483" s="205" t="s">
        <v>676</v>
      </c>
      <c r="G483" s="167"/>
      <c r="H483" s="167"/>
      <c r="I483" s="167"/>
      <c r="J483" s="206" t="s">
        <v>161</v>
      </c>
      <c r="K483" s="207">
        <v>1</v>
      </c>
      <c r="L483" s="208">
        <v>0</v>
      </c>
      <c r="M483" s="167"/>
      <c r="N483" s="207">
        <f>ROUND(L483*K483,3)</f>
        <v>0</v>
      </c>
      <c r="O483" s="167"/>
      <c r="P483" s="167"/>
      <c r="Q483" s="167"/>
      <c r="R483" s="44"/>
      <c r="T483" s="209" t="s">
        <v>21</v>
      </c>
      <c r="U483" s="52" t="s">
        <v>47</v>
      </c>
      <c r="V483" s="43"/>
      <c r="W483" s="210">
        <f>V483*K483</f>
        <v>0</v>
      </c>
      <c r="X483" s="210">
        <v>0</v>
      </c>
      <c r="Y483" s="210">
        <f>X483*K483</f>
        <v>0</v>
      </c>
      <c r="Z483" s="210">
        <v>0</v>
      </c>
      <c r="AA483" s="211">
        <f>Z483*K483</f>
        <v>0</v>
      </c>
      <c r="AR483" s="20" t="s">
        <v>233</v>
      </c>
      <c r="AT483" s="20" t="s">
        <v>158</v>
      </c>
      <c r="AU483" s="20" t="s">
        <v>106</v>
      </c>
      <c r="AY483" s="20" t="s">
        <v>157</v>
      </c>
      <c r="BE483" s="129">
        <f>IF(U483="základní",N483,0)</f>
        <v>0</v>
      </c>
      <c r="BF483" s="129">
        <f>IF(U483="snížená",N483,0)</f>
        <v>0</v>
      </c>
      <c r="BG483" s="129">
        <f>IF(U483="zákl. přenesená",N483,0)</f>
        <v>0</v>
      </c>
      <c r="BH483" s="129">
        <f>IF(U483="sníž. přenesená",N483,0)</f>
        <v>0</v>
      </c>
      <c r="BI483" s="129">
        <f>IF(U483="nulová",N483,0)</f>
        <v>0</v>
      </c>
      <c r="BJ483" s="20" t="s">
        <v>23</v>
      </c>
      <c r="BK483" s="212">
        <f>ROUND(L483*K483,3)</f>
        <v>0</v>
      </c>
      <c r="BL483" s="20" t="s">
        <v>233</v>
      </c>
      <c r="BM483" s="20" t="s">
        <v>677</v>
      </c>
    </row>
    <row r="484" s="10" customFormat="1" ht="20.4" customHeight="1">
      <c r="B484" s="213"/>
      <c r="C484" s="214"/>
      <c r="D484" s="214"/>
      <c r="E484" s="215" t="s">
        <v>21</v>
      </c>
      <c r="F484" s="216" t="s">
        <v>23</v>
      </c>
      <c r="G484" s="214"/>
      <c r="H484" s="214"/>
      <c r="I484" s="214"/>
      <c r="J484" s="214"/>
      <c r="K484" s="217">
        <v>1</v>
      </c>
      <c r="L484" s="214"/>
      <c r="M484" s="214"/>
      <c r="N484" s="214"/>
      <c r="O484" s="214"/>
      <c r="P484" s="214"/>
      <c r="Q484" s="214"/>
      <c r="R484" s="218"/>
      <c r="T484" s="219"/>
      <c r="U484" s="214"/>
      <c r="V484" s="214"/>
      <c r="W484" s="214"/>
      <c r="X484" s="214"/>
      <c r="Y484" s="214"/>
      <c r="Z484" s="214"/>
      <c r="AA484" s="220"/>
      <c r="AT484" s="221" t="s">
        <v>165</v>
      </c>
      <c r="AU484" s="221" t="s">
        <v>106</v>
      </c>
      <c r="AV484" s="10" t="s">
        <v>106</v>
      </c>
      <c r="AW484" s="10" t="s">
        <v>166</v>
      </c>
      <c r="AX484" s="10" t="s">
        <v>82</v>
      </c>
      <c r="AY484" s="221" t="s">
        <v>157</v>
      </c>
    </row>
    <row r="485" s="11" customFormat="1" ht="20.4" customHeight="1">
      <c r="B485" s="222"/>
      <c r="C485" s="223"/>
      <c r="D485" s="223"/>
      <c r="E485" s="224" t="s">
        <v>21</v>
      </c>
      <c r="F485" s="225" t="s">
        <v>167</v>
      </c>
      <c r="G485" s="223"/>
      <c r="H485" s="223"/>
      <c r="I485" s="223"/>
      <c r="J485" s="223"/>
      <c r="K485" s="226">
        <v>1</v>
      </c>
      <c r="L485" s="223"/>
      <c r="M485" s="223"/>
      <c r="N485" s="223"/>
      <c r="O485" s="223"/>
      <c r="P485" s="223"/>
      <c r="Q485" s="223"/>
      <c r="R485" s="227"/>
      <c r="T485" s="228"/>
      <c r="U485" s="223"/>
      <c r="V485" s="223"/>
      <c r="W485" s="223"/>
      <c r="X485" s="223"/>
      <c r="Y485" s="223"/>
      <c r="Z485" s="223"/>
      <c r="AA485" s="229"/>
      <c r="AT485" s="230" t="s">
        <v>165</v>
      </c>
      <c r="AU485" s="230" t="s">
        <v>106</v>
      </c>
      <c r="AV485" s="11" t="s">
        <v>162</v>
      </c>
      <c r="AW485" s="11" t="s">
        <v>166</v>
      </c>
      <c r="AX485" s="11" t="s">
        <v>23</v>
      </c>
      <c r="AY485" s="230" t="s">
        <v>157</v>
      </c>
    </row>
    <row r="486" s="1" customFormat="1" ht="28.8" customHeight="1">
      <c r="B486" s="42"/>
      <c r="C486" s="203" t="s">
        <v>678</v>
      </c>
      <c r="D486" s="203" t="s">
        <v>158</v>
      </c>
      <c r="E486" s="204" t="s">
        <v>679</v>
      </c>
      <c r="F486" s="205" t="s">
        <v>680</v>
      </c>
      <c r="G486" s="167"/>
      <c r="H486" s="167"/>
      <c r="I486" s="167"/>
      <c r="J486" s="206" t="s">
        <v>259</v>
      </c>
      <c r="K486" s="207">
        <v>5.7000000000000002</v>
      </c>
      <c r="L486" s="208">
        <v>0</v>
      </c>
      <c r="M486" s="167"/>
      <c r="N486" s="207">
        <f>ROUND(L486*K486,3)</f>
        <v>0</v>
      </c>
      <c r="O486" s="167"/>
      <c r="P486" s="167"/>
      <c r="Q486" s="167"/>
      <c r="R486" s="44"/>
      <c r="T486" s="209" t="s">
        <v>21</v>
      </c>
      <c r="U486" s="52" t="s">
        <v>47</v>
      </c>
      <c r="V486" s="43"/>
      <c r="W486" s="210">
        <f>V486*K486</f>
        <v>0</v>
      </c>
      <c r="X486" s="210">
        <v>5.0000000000000002E-05</v>
      </c>
      <c r="Y486" s="210">
        <f>X486*K486</f>
        <v>0</v>
      </c>
      <c r="Z486" s="210">
        <v>0</v>
      </c>
      <c r="AA486" s="211">
        <f>Z486*K486</f>
        <v>0</v>
      </c>
      <c r="AR486" s="20" t="s">
        <v>233</v>
      </c>
      <c r="AT486" s="20" t="s">
        <v>158</v>
      </c>
      <c r="AU486" s="20" t="s">
        <v>106</v>
      </c>
      <c r="AY486" s="20" t="s">
        <v>157</v>
      </c>
      <c r="BE486" s="129">
        <f>IF(U486="základní",N486,0)</f>
        <v>0</v>
      </c>
      <c r="BF486" s="129">
        <f>IF(U486="snížená",N486,0)</f>
        <v>0</v>
      </c>
      <c r="BG486" s="129">
        <f>IF(U486="zákl. přenesená",N486,0)</f>
        <v>0</v>
      </c>
      <c r="BH486" s="129">
        <f>IF(U486="sníž. přenesená",N486,0)</f>
        <v>0</v>
      </c>
      <c r="BI486" s="129">
        <f>IF(U486="nulová",N486,0)</f>
        <v>0</v>
      </c>
      <c r="BJ486" s="20" t="s">
        <v>23</v>
      </c>
      <c r="BK486" s="212">
        <f>ROUND(L486*K486,3)</f>
        <v>0</v>
      </c>
      <c r="BL486" s="20" t="s">
        <v>233</v>
      </c>
      <c r="BM486" s="20" t="s">
        <v>681</v>
      </c>
    </row>
    <row r="487" s="10" customFormat="1" ht="20.4" customHeight="1">
      <c r="B487" s="213"/>
      <c r="C487" s="214"/>
      <c r="D487" s="214"/>
      <c r="E487" s="215" t="s">
        <v>21</v>
      </c>
      <c r="F487" s="216" t="s">
        <v>682</v>
      </c>
      <c r="G487" s="214"/>
      <c r="H487" s="214"/>
      <c r="I487" s="214"/>
      <c r="J487" s="214"/>
      <c r="K487" s="217">
        <v>5.7000000000000002</v>
      </c>
      <c r="L487" s="214"/>
      <c r="M487" s="214"/>
      <c r="N487" s="214"/>
      <c r="O487" s="214"/>
      <c r="P487" s="214"/>
      <c r="Q487" s="214"/>
      <c r="R487" s="218"/>
      <c r="T487" s="219"/>
      <c r="U487" s="214"/>
      <c r="V487" s="214"/>
      <c r="W487" s="214"/>
      <c r="X487" s="214"/>
      <c r="Y487" s="214"/>
      <c r="Z487" s="214"/>
      <c r="AA487" s="220"/>
      <c r="AT487" s="221" t="s">
        <v>165</v>
      </c>
      <c r="AU487" s="221" t="s">
        <v>106</v>
      </c>
      <c r="AV487" s="10" t="s">
        <v>106</v>
      </c>
      <c r="AW487" s="10" t="s">
        <v>166</v>
      </c>
      <c r="AX487" s="10" t="s">
        <v>82</v>
      </c>
      <c r="AY487" s="221" t="s">
        <v>157</v>
      </c>
    </row>
    <row r="488" s="11" customFormat="1" ht="20.4" customHeight="1">
      <c r="B488" s="222"/>
      <c r="C488" s="223"/>
      <c r="D488" s="223"/>
      <c r="E488" s="224" t="s">
        <v>21</v>
      </c>
      <c r="F488" s="225" t="s">
        <v>167</v>
      </c>
      <c r="G488" s="223"/>
      <c r="H488" s="223"/>
      <c r="I488" s="223"/>
      <c r="J488" s="223"/>
      <c r="K488" s="226">
        <v>5.7000000000000002</v>
      </c>
      <c r="L488" s="223"/>
      <c r="M488" s="223"/>
      <c r="N488" s="223"/>
      <c r="O488" s="223"/>
      <c r="P488" s="223"/>
      <c r="Q488" s="223"/>
      <c r="R488" s="227"/>
      <c r="T488" s="228"/>
      <c r="U488" s="223"/>
      <c r="V488" s="223"/>
      <c r="W488" s="223"/>
      <c r="X488" s="223"/>
      <c r="Y488" s="223"/>
      <c r="Z488" s="223"/>
      <c r="AA488" s="229"/>
      <c r="AT488" s="230" t="s">
        <v>165</v>
      </c>
      <c r="AU488" s="230" t="s">
        <v>106</v>
      </c>
      <c r="AV488" s="11" t="s">
        <v>162</v>
      </c>
      <c r="AW488" s="11" t="s">
        <v>166</v>
      </c>
      <c r="AX488" s="11" t="s">
        <v>23</v>
      </c>
      <c r="AY488" s="230" t="s">
        <v>157</v>
      </c>
    </row>
    <row r="489" s="1" customFormat="1" ht="40.2" customHeight="1">
      <c r="B489" s="42"/>
      <c r="C489" s="231" t="s">
        <v>683</v>
      </c>
      <c r="D489" s="231" t="s">
        <v>224</v>
      </c>
      <c r="E489" s="232" t="s">
        <v>684</v>
      </c>
      <c r="F489" s="233" t="s">
        <v>685</v>
      </c>
      <c r="G489" s="234"/>
      <c r="H489" s="234"/>
      <c r="I489" s="234"/>
      <c r="J489" s="235" t="s">
        <v>161</v>
      </c>
      <c r="K489" s="236">
        <v>1</v>
      </c>
      <c r="L489" s="237">
        <v>0</v>
      </c>
      <c r="M489" s="234"/>
      <c r="N489" s="236">
        <f>ROUND(L489*K489,3)</f>
        <v>0</v>
      </c>
      <c r="O489" s="167"/>
      <c r="P489" s="167"/>
      <c r="Q489" s="167"/>
      <c r="R489" s="44"/>
      <c r="T489" s="209" t="s">
        <v>21</v>
      </c>
      <c r="U489" s="52" t="s">
        <v>47</v>
      </c>
      <c r="V489" s="43"/>
      <c r="W489" s="210">
        <f>V489*K489</f>
        <v>0</v>
      </c>
      <c r="X489" s="210">
        <v>1</v>
      </c>
      <c r="Y489" s="210">
        <f>X489*K489</f>
        <v>0</v>
      </c>
      <c r="Z489" s="210">
        <v>0</v>
      </c>
      <c r="AA489" s="211">
        <f>Z489*K489</f>
        <v>0</v>
      </c>
      <c r="AR489" s="20" t="s">
        <v>307</v>
      </c>
      <c r="AT489" s="20" t="s">
        <v>224</v>
      </c>
      <c r="AU489" s="20" t="s">
        <v>106</v>
      </c>
      <c r="AY489" s="20" t="s">
        <v>157</v>
      </c>
      <c r="BE489" s="129">
        <f>IF(U489="základní",N489,0)</f>
        <v>0</v>
      </c>
      <c r="BF489" s="129">
        <f>IF(U489="snížená",N489,0)</f>
        <v>0</v>
      </c>
      <c r="BG489" s="129">
        <f>IF(U489="zákl. přenesená",N489,0)</f>
        <v>0</v>
      </c>
      <c r="BH489" s="129">
        <f>IF(U489="sníž. přenesená",N489,0)</f>
        <v>0</v>
      </c>
      <c r="BI489" s="129">
        <f>IF(U489="nulová",N489,0)</f>
        <v>0</v>
      </c>
      <c r="BJ489" s="20" t="s">
        <v>23</v>
      </c>
      <c r="BK489" s="212">
        <f>ROUND(L489*K489,3)</f>
        <v>0</v>
      </c>
      <c r="BL489" s="20" t="s">
        <v>233</v>
      </c>
      <c r="BM489" s="20" t="s">
        <v>686</v>
      </c>
    </row>
    <row r="490" s="1" customFormat="1" ht="20.4" customHeight="1">
      <c r="B490" s="42"/>
      <c r="C490" s="43"/>
      <c r="D490" s="43"/>
      <c r="E490" s="43"/>
      <c r="F490" s="238" t="s">
        <v>687</v>
      </c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4"/>
      <c r="T490" s="93"/>
      <c r="U490" s="43"/>
      <c r="V490" s="43"/>
      <c r="W490" s="43"/>
      <c r="X490" s="43"/>
      <c r="Y490" s="43"/>
      <c r="Z490" s="43"/>
      <c r="AA490" s="94"/>
      <c r="AT490" s="20" t="s">
        <v>229</v>
      </c>
      <c r="AU490" s="20" t="s">
        <v>106</v>
      </c>
    </row>
    <row r="491" s="10" customFormat="1" ht="20.4" customHeight="1">
      <c r="B491" s="213"/>
      <c r="C491" s="214"/>
      <c r="D491" s="214"/>
      <c r="E491" s="215" t="s">
        <v>21</v>
      </c>
      <c r="F491" s="239" t="s">
        <v>23</v>
      </c>
      <c r="G491" s="214"/>
      <c r="H491" s="214"/>
      <c r="I491" s="214"/>
      <c r="J491" s="214"/>
      <c r="K491" s="217">
        <v>1</v>
      </c>
      <c r="L491" s="214"/>
      <c r="M491" s="214"/>
      <c r="N491" s="214"/>
      <c r="O491" s="214"/>
      <c r="P491" s="214"/>
      <c r="Q491" s="214"/>
      <c r="R491" s="218"/>
      <c r="T491" s="219"/>
      <c r="U491" s="214"/>
      <c r="V491" s="214"/>
      <c r="W491" s="214"/>
      <c r="X491" s="214"/>
      <c r="Y491" s="214"/>
      <c r="Z491" s="214"/>
      <c r="AA491" s="220"/>
      <c r="AT491" s="221" t="s">
        <v>165</v>
      </c>
      <c r="AU491" s="221" t="s">
        <v>106</v>
      </c>
      <c r="AV491" s="10" t="s">
        <v>106</v>
      </c>
      <c r="AW491" s="10" t="s">
        <v>166</v>
      </c>
      <c r="AX491" s="10" t="s">
        <v>82</v>
      </c>
      <c r="AY491" s="221" t="s">
        <v>157</v>
      </c>
    </row>
    <row r="492" s="11" customFormat="1" ht="20.4" customHeight="1">
      <c r="B492" s="222"/>
      <c r="C492" s="223"/>
      <c r="D492" s="223"/>
      <c r="E492" s="224" t="s">
        <v>21</v>
      </c>
      <c r="F492" s="225" t="s">
        <v>167</v>
      </c>
      <c r="G492" s="223"/>
      <c r="H492" s="223"/>
      <c r="I492" s="223"/>
      <c r="J492" s="223"/>
      <c r="K492" s="226">
        <v>1</v>
      </c>
      <c r="L492" s="223"/>
      <c r="M492" s="223"/>
      <c r="N492" s="223"/>
      <c r="O492" s="223"/>
      <c r="P492" s="223"/>
      <c r="Q492" s="223"/>
      <c r="R492" s="227"/>
      <c r="T492" s="228"/>
      <c r="U492" s="223"/>
      <c r="V492" s="223"/>
      <c r="W492" s="223"/>
      <c r="X492" s="223"/>
      <c r="Y492" s="223"/>
      <c r="Z492" s="223"/>
      <c r="AA492" s="229"/>
      <c r="AT492" s="230" t="s">
        <v>165</v>
      </c>
      <c r="AU492" s="230" t="s">
        <v>106</v>
      </c>
      <c r="AV492" s="11" t="s">
        <v>162</v>
      </c>
      <c r="AW492" s="11" t="s">
        <v>166</v>
      </c>
      <c r="AX492" s="11" t="s">
        <v>23</v>
      </c>
      <c r="AY492" s="230" t="s">
        <v>157</v>
      </c>
    </row>
    <row r="493" s="1" customFormat="1" ht="28.8" customHeight="1">
      <c r="B493" s="42"/>
      <c r="C493" s="203" t="s">
        <v>688</v>
      </c>
      <c r="D493" s="203" t="s">
        <v>158</v>
      </c>
      <c r="E493" s="204" t="s">
        <v>689</v>
      </c>
      <c r="F493" s="205" t="s">
        <v>690</v>
      </c>
      <c r="G493" s="167"/>
      <c r="H493" s="167"/>
      <c r="I493" s="167"/>
      <c r="J493" s="206" t="s">
        <v>259</v>
      </c>
      <c r="K493" s="207">
        <v>5.7000000000000002</v>
      </c>
      <c r="L493" s="208">
        <v>0</v>
      </c>
      <c r="M493" s="167"/>
      <c r="N493" s="207">
        <f>ROUND(L493*K493,3)</f>
        <v>0</v>
      </c>
      <c r="O493" s="167"/>
      <c r="P493" s="167"/>
      <c r="Q493" s="167"/>
      <c r="R493" s="44"/>
      <c r="T493" s="209" t="s">
        <v>21</v>
      </c>
      <c r="U493" s="52" t="s">
        <v>47</v>
      </c>
      <c r="V493" s="43"/>
      <c r="W493" s="210">
        <f>V493*K493</f>
        <v>0</v>
      </c>
      <c r="X493" s="210">
        <v>9.0000000000000006E-05</v>
      </c>
      <c r="Y493" s="210">
        <f>X493*K493</f>
        <v>0</v>
      </c>
      <c r="Z493" s="210">
        <v>0</v>
      </c>
      <c r="AA493" s="211">
        <f>Z493*K493</f>
        <v>0</v>
      </c>
      <c r="AR493" s="20" t="s">
        <v>233</v>
      </c>
      <c r="AT493" s="20" t="s">
        <v>158</v>
      </c>
      <c r="AU493" s="20" t="s">
        <v>106</v>
      </c>
      <c r="AY493" s="20" t="s">
        <v>157</v>
      </c>
      <c r="BE493" s="129">
        <f>IF(U493="základní",N493,0)</f>
        <v>0</v>
      </c>
      <c r="BF493" s="129">
        <f>IF(U493="snížená",N493,0)</f>
        <v>0</v>
      </c>
      <c r="BG493" s="129">
        <f>IF(U493="zákl. přenesená",N493,0)</f>
        <v>0</v>
      </c>
      <c r="BH493" s="129">
        <f>IF(U493="sníž. přenesená",N493,0)</f>
        <v>0</v>
      </c>
      <c r="BI493" s="129">
        <f>IF(U493="nulová",N493,0)</f>
        <v>0</v>
      </c>
      <c r="BJ493" s="20" t="s">
        <v>23</v>
      </c>
      <c r="BK493" s="212">
        <f>ROUND(L493*K493,3)</f>
        <v>0</v>
      </c>
      <c r="BL493" s="20" t="s">
        <v>233</v>
      </c>
      <c r="BM493" s="20" t="s">
        <v>691</v>
      </c>
    </row>
    <row r="494" s="10" customFormat="1" ht="20.4" customHeight="1">
      <c r="B494" s="213"/>
      <c r="C494" s="214"/>
      <c r="D494" s="214"/>
      <c r="E494" s="215" t="s">
        <v>21</v>
      </c>
      <c r="F494" s="216" t="s">
        <v>682</v>
      </c>
      <c r="G494" s="214"/>
      <c r="H494" s="214"/>
      <c r="I494" s="214"/>
      <c r="J494" s="214"/>
      <c r="K494" s="217">
        <v>5.7000000000000002</v>
      </c>
      <c r="L494" s="214"/>
      <c r="M494" s="214"/>
      <c r="N494" s="214"/>
      <c r="O494" s="214"/>
      <c r="P494" s="214"/>
      <c r="Q494" s="214"/>
      <c r="R494" s="218"/>
      <c r="T494" s="219"/>
      <c r="U494" s="214"/>
      <c r="V494" s="214"/>
      <c r="W494" s="214"/>
      <c r="X494" s="214"/>
      <c r="Y494" s="214"/>
      <c r="Z494" s="214"/>
      <c r="AA494" s="220"/>
      <c r="AT494" s="221" t="s">
        <v>165</v>
      </c>
      <c r="AU494" s="221" t="s">
        <v>106</v>
      </c>
      <c r="AV494" s="10" t="s">
        <v>106</v>
      </c>
      <c r="AW494" s="10" t="s">
        <v>166</v>
      </c>
      <c r="AX494" s="10" t="s">
        <v>82</v>
      </c>
      <c r="AY494" s="221" t="s">
        <v>157</v>
      </c>
    </row>
    <row r="495" s="11" customFormat="1" ht="20.4" customHeight="1">
      <c r="B495" s="222"/>
      <c r="C495" s="223"/>
      <c r="D495" s="223"/>
      <c r="E495" s="224" t="s">
        <v>21</v>
      </c>
      <c r="F495" s="225" t="s">
        <v>167</v>
      </c>
      <c r="G495" s="223"/>
      <c r="H495" s="223"/>
      <c r="I495" s="223"/>
      <c r="J495" s="223"/>
      <c r="K495" s="226">
        <v>5.7000000000000002</v>
      </c>
      <c r="L495" s="223"/>
      <c r="M495" s="223"/>
      <c r="N495" s="223"/>
      <c r="O495" s="223"/>
      <c r="P495" s="223"/>
      <c r="Q495" s="223"/>
      <c r="R495" s="227"/>
      <c r="T495" s="228"/>
      <c r="U495" s="223"/>
      <c r="V495" s="223"/>
      <c r="W495" s="223"/>
      <c r="X495" s="223"/>
      <c r="Y495" s="223"/>
      <c r="Z495" s="223"/>
      <c r="AA495" s="229"/>
      <c r="AT495" s="230" t="s">
        <v>165</v>
      </c>
      <c r="AU495" s="230" t="s">
        <v>106</v>
      </c>
      <c r="AV495" s="11" t="s">
        <v>162</v>
      </c>
      <c r="AW495" s="11" t="s">
        <v>166</v>
      </c>
      <c r="AX495" s="11" t="s">
        <v>23</v>
      </c>
      <c r="AY495" s="230" t="s">
        <v>157</v>
      </c>
    </row>
    <row r="496" s="1" customFormat="1" ht="28.8" customHeight="1">
      <c r="B496" s="42"/>
      <c r="C496" s="203" t="s">
        <v>692</v>
      </c>
      <c r="D496" s="203" t="s">
        <v>158</v>
      </c>
      <c r="E496" s="204" t="s">
        <v>693</v>
      </c>
      <c r="F496" s="205" t="s">
        <v>694</v>
      </c>
      <c r="G496" s="167"/>
      <c r="H496" s="167"/>
      <c r="I496" s="167"/>
      <c r="J496" s="206" t="s">
        <v>161</v>
      </c>
      <c r="K496" s="207">
        <v>7</v>
      </c>
      <c r="L496" s="208">
        <v>0</v>
      </c>
      <c r="M496" s="167"/>
      <c r="N496" s="207">
        <f>ROUND(L496*K496,3)</f>
        <v>0</v>
      </c>
      <c r="O496" s="167"/>
      <c r="P496" s="167"/>
      <c r="Q496" s="167"/>
      <c r="R496" s="44"/>
      <c r="T496" s="209" t="s">
        <v>21</v>
      </c>
      <c r="U496" s="52" t="s">
        <v>47</v>
      </c>
      <c r="V496" s="43"/>
      <c r="W496" s="210">
        <f>V496*K496</f>
        <v>0</v>
      </c>
      <c r="X496" s="210">
        <v>0.00017000000000000001</v>
      </c>
      <c r="Y496" s="210">
        <f>X496*K496</f>
        <v>0</v>
      </c>
      <c r="Z496" s="210">
        <v>0</v>
      </c>
      <c r="AA496" s="211">
        <f>Z496*K496</f>
        <v>0</v>
      </c>
      <c r="AR496" s="20" t="s">
        <v>233</v>
      </c>
      <c r="AT496" s="20" t="s">
        <v>158</v>
      </c>
      <c r="AU496" s="20" t="s">
        <v>106</v>
      </c>
      <c r="AY496" s="20" t="s">
        <v>157</v>
      </c>
      <c r="BE496" s="129">
        <f>IF(U496="základní",N496,0)</f>
        <v>0</v>
      </c>
      <c r="BF496" s="129">
        <f>IF(U496="snížená",N496,0)</f>
        <v>0</v>
      </c>
      <c r="BG496" s="129">
        <f>IF(U496="zákl. přenesená",N496,0)</f>
        <v>0</v>
      </c>
      <c r="BH496" s="129">
        <f>IF(U496="sníž. přenesená",N496,0)</f>
        <v>0</v>
      </c>
      <c r="BI496" s="129">
        <f>IF(U496="nulová",N496,0)</f>
        <v>0</v>
      </c>
      <c r="BJ496" s="20" t="s">
        <v>23</v>
      </c>
      <c r="BK496" s="212">
        <f>ROUND(L496*K496,3)</f>
        <v>0</v>
      </c>
      <c r="BL496" s="20" t="s">
        <v>233</v>
      </c>
      <c r="BM496" s="20" t="s">
        <v>695</v>
      </c>
    </row>
    <row r="497" s="10" customFormat="1" ht="20.4" customHeight="1">
      <c r="B497" s="213"/>
      <c r="C497" s="214"/>
      <c r="D497" s="214"/>
      <c r="E497" s="215" t="s">
        <v>21</v>
      </c>
      <c r="F497" s="216" t="s">
        <v>191</v>
      </c>
      <c r="G497" s="214"/>
      <c r="H497" s="214"/>
      <c r="I497" s="214"/>
      <c r="J497" s="214"/>
      <c r="K497" s="217">
        <v>7</v>
      </c>
      <c r="L497" s="214"/>
      <c r="M497" s="214"/>
      <c r="N497" s="214"/>
      <c r="O497" s="214"/>
      <c r="P497" s="214"/>
      <c r="Q497" s="214"/>
      <c r="R497" s="218"/>
      <c r="T497" s="219"/>
      <c r="U497" s="214"/>
      <c r="V497" s="214"/>
      <c r="W497" s="214"/>
      <c r="X497" s="214"/>
      <c r="Y497" s="214"/>
      <c r="Z497" s="214"/>
      <c r="AA497" s="220"/>
      <c r="AT497" s="221" t="s">
        <v>165</v>
      </c>
      <c r="AU497" s="221" t="s">
        <v>106</v>
      </c>
      <c r="AV497" s="10" t="s">
        <v>106</v>
      </c>
      <c r="AW497" s="10" t="s">
        <v>166</v>
      </c>
      <c r="AX497" s="10" t="s">
        <v>82</v>
      </c>
      <c r="AY497" s="221" t="s">
        <v>157</v>
      </c>
    </row>
    <row r="498" s="11" customFormat="1" ht="20.4" customHeight="1">
      <c r="B498" s="222"/>
      <c r="C498" s="223"/>
      <c r="D498" s="223"/>
      <c r="E498" s="224" t="s">
        <v>21</v>
      </c>
      <c r="F498" s="225" t="s">
        <v>167</v>
      </c>
      <c r="G498" s="223"/>
      <c r="H498" s="223"/>
      <c r="I498" s="223"/>
      <c r="J498" s="223"/>
      <c r="K498" s="226">
        <v>7</v>
      </c>
      <c r="L498" s="223"/>
      <c r="M498" s="223"/>
      <c r="N498" s="223"/>
      <c r="O498" s="223"/>
      <c r="P498" s="223"/>
      <c r="Q498" s="223"/>
      <c r="R498" s="227"/>
      <c r="T498" s="228"/>
      <c r="U498" s="223"/>
      <c r="V498" s="223"/>
      <c r="W498" s="223"/>
      <c r="X498" s="223"/>
      <c r="Y498" s="223"/>
      <c r="Z498" s="223"/>
      <c r="AA498" s="229"/>
      <c r="AT498" s="230" t="s">
        <v>165</v>
      </c>
      <c r="AU498" s="230" t="s">
        <v>106</v>
      </c>
      <c r="AV498" s="11" t="s">
        <v>162</v>
      </c>
      <c r="AW498" s="11" t="s">
        <v>166</v>
      </c>
      <c r="AX498" s="11" t="s">
        <v>23</v>
      </c>
      <c r="AY498" s="230" t="s">
        <v>157</v>
      </c>
    </row>
    <row r="499" s="1" customFormat="1" ht="20.4" customHeight="1">
      <c r="B499" s="42"/>
      <c r="C499" s="231" t="s">
        <v>696</v>
      </c>
      <c r="D499" s="231" t="s">
        <v>224</v>
      </c>
      <c r="E499" s="232" t="s">
        <v>697</v>
      </c>
      <c r="F499" s="233" t="s">
        <v>698</v>
      </c>
      <c r="G499" s="234"/>
      <c r="H499" s="234"/>
      <c r="I499" s="234"/>
      <c r="J499" s="235" t="s">
        <v>161</v>
      </c>
      <c r="K499" s="236">
        <v>7</v>
      </c>
      <c r="L499" s="237">
        <v>0</v>
      </c>
      <c r="M499" s="234"/>
      <c r="N499" s="236">
        <f>ROUND(L499*K499,3)</f>
        <v>0</v>
      </c>
      <c r="O499" s="167"/>
      <c r="P499" s="167"/>
      <c r="Q499" s="167"/>
      <c r="R499" s="44"/>
      <c r="T499" s="209" t="s">
        <v>21</v>
      </c>
      <c r="U499" s="52" t="s">
        <v>47</v>
      </c>
      <c r="V499" s="43"/>
      <c r="W499" s="210">
        <f>V499*K499</f>
        <v>0</v>
      </c>
      <c r="X499" s="210">
        <v>0</v>
      </c>
      <c r="Y499" s="210">
        <f>X499*K499</f>
        <v>0</v>
      </c>
      <c r="Z499" s="210">
        <v>0</v>
      </c>
      <c r="AA499" s="211">
        <f>Z499*K499</f>
        <v>0</v>
      </c>
      <c r="AR499" s="20" t="s">
        <v>307</v>
      </c>
      <c r="AT499" s="20" t="s">
        <v>224</v>
      </c>
      <c r="AU499" s="20" t="s">
        <v>106</v>
      </c>
      <c r="AY499" s="20" t="s">
        <v>157</v>
      </c>
      <c r="BE499" s="129">
        <f>IF(U499="základní",N499,0)</f>
        <v>0</v>
      </c>
      <c r="BF499" s="129">
        <f>IF(U499="snížená",N499,0)</f>
        <v>0</v>
      </c>
      <c r="BG499" s="129">
        <f>IF(U499="zákl. přenesená",N499,0)</f>
        <v>0</v>
      </c>
      <c r="BH499" s="129">
        <f>IF(U499="sníž. přenesená",N499,0)</f>
        <v>0</v>
      </c>
      <c r="BI499" s="129">
        <f>IF(U499="nulová",N499,0)</f>
        <v>0</v>
      </c>
      <c r="BJ499" s="20" t="s">
        <v>23</v>
      </c>
      <c r="BK499" s="212">
        <f>ROUND(L499*K499,3)</f>
        <v>0</v>
      </c>
      <c r="BL499" s="20" t="s">
        <v>233</v>
      </c>
      <c r="BM499" s="20" t="s">
        <v>699</v>
      </c>
    </row>
    <row r="500" s="10" customFormat="1" ht="20.4" customHeight="1">
      <c r="B500" s="213"/>
      <c r="C500" s="214"/>
      <c r="D500" s="214"/>
      <c r="E500" s="215" t="s">
        <v>21</v>
      </c>
      <c r="F500" s="216" t="s">
        <v>191</v>
      </c>
      <c r="G500" s="214"/>
      <c r="H500" s="214"/>
      <c r="I500" s="214"/>
      <c r="J500" s="214"/>
      <c r="K500" s="217">
        <v>7</v>
      </c>
      <c r="L500" s="214"/>
      <c r="M500" s="214"/>
      <c r="N500" s="214"/>
      <c r="O500" s="214"/>
      <c r="P500" s="214"/>
      <c r="Q500" s="214"/>
      <c r="R500" s="218"/>
      <c r="T500" s="219"/>
      <c r="U500" s="214"/>
      <c r="V500" s="214"/>
      <c r="W500" s="214"/>
      <c r="X500" s="214"/>
      <c r="Y500" s="214"/>
      <c r="Z500" s="214"/>
      <c r="AA500" s="220"/>
      <c r="AT500" s="221" t="s">
        <v>165</v>
      </c>
      <c r="AU500" s="221" t="s">
        <v>106</v>
      </c>
      <c r="AV500" s="10" t="s">
        <v>106</v>
      </c>
      <c r="AW500" s="10" t="s">
        <v>166</v>
      </c>
      <c r="AX500" s="10" t="s">
        <v>82</v>
      </c>
      <c r="AY500" s="221" t="s">
        <v>157</v>
      </c>
    </row>
    <row r="501" s="11" customFormat="1" ht="20.4" customHeight="1">
      <c r="B501" s="222"/>
      <c r="C501" s="223"/>
      <c r="D501" s="223"/>
      <c r="E501" s="224" t="s">
        <v>21</v>
      </c>
      <c r="F501" s="225" t="s">
        <v>167</v>
      </c>
      <c r="G501" s="223"/>
      <c r="H501" s="223"/>
      <c r="I501" s="223"/>
      <c r="J501" s="223"/>
      <c r="K501" s="226">
        <v>7</v>
      </c>
      <c r="L501" s="223"/>
      <c r="M501" s="223"/>
      <c r="N501" s="223"/>
      <c r="O501" s="223"/>
      <c r="P501" s="223"/>
      <c r="Q501" s="223"/>
      <c r="R501" s="227"/>
      <c r="T501" s="228"/>
      <c r="U501" s="223"/>
      <c r="V501" s="223"/>
      <c r="W501" s="223"/>
      <c r="X501" s="223"/>
      <c r="Y501" s="223"/>
      <c r="Z501" s="223"/>
      <c r="AA501" s="229"/>
      <c r="AT501" s="230" t="s">
        <v>165</v>
      </c>
      <c r="AU501" s="230" t="s">
        <v>106</v>
      </c>
      <c r="AV501" s="11" t="s">
        <v>162</v>
      </c>
      <c r="AW501" s="11" t="s">
        <v>166</v>
      </c>
      <c r="AX501" s="11" t="s">
        <v>23</v>
      </c>
      <c r="AY501" s="230" t="s">
        <v>157</v>
      </c>
    </row>
    <row r="502" s="1" customFormat="1" ht="20.4" customHeight="1">
      <c r="B502" s="42"/>
      <c r="C502" s="203" t="s">
        <v>700</v>
      </c>
      <c r="D502" s="203" t="s">
        <v>158</v>
      </c>
      <c r="E502" s="204" t="s">
        <v>701</v>
      </c>
      <c r="F502" s="205" t="s">
        <v>702</v>
      </c>
      <c r="G502" s="167"/>
      <c r="H502" s="167"/>
      <c r="I502" s="167"/>
      <c r="J502" s="206" t="s">
        <v>259</v>
      </c>
      <c r="K502" s="207">
        <v>40</v>
      </c>
      <c r="L502" s="208">
        <v>0</v>
      </c>
      <c r="M502" s="167"/>
      <c r="N502" s="207">
        <f>ROUND(L502*K502,3)</f>
        <v>0</v>
      </c>
      <c r="O502" s="167"/>
      <c r="P502" s="167"/>
      <c r="Q502" s="167"/>
      <c r="R502" s="44"/>
      <c r="T502" s="209" t="s">
        <v>21</v>
      </c>
      <c r="U502" s="52" t="s">
        <v>47</v>
      </c>
      <c r="V502" s="43"/>
      <c r="W502" s="210">
        <f>V502*K502</f>
        <v>0</v>
      </c>
      <c r="X502" s="210">
        <v>0</v>
      </c>
      <c r="Y502" s="210">
        <f>X502*K502</f>
        <v>0</v>
      </c>
      <c r="Z502" s="210">
        <v>0</v>
      </c>
      <c r="AA502" s="211">
        <f>Z502*K502</f>
        <v>0</v>
      </c>
      <c r="AR502" s="20" t="s">
        <v>233</v>
      </c>
      <c r="AT502" s="20" t="s">
        <v>158</v>
      </c>
      <c r="AU502" s="20" t="s">
        <v>106</v>
      </c>
      <c r="AY502" s="20" t="s">
        <v>157</v>
      </c>
      <c r="BE502" s="129">
        <f>IF(U502="základní",N502,0)</f>
        <v>0</v>
      </c>
      <c r="BF502" s="129">
        <f>IF(U502="snížená",N502,0)</f>
        <v>0</v>
      </c>
      <c r="BG502" s="129">
        <f>IF(U502="zákl. přenesená",N502,0)</f>
        <v>0</v>
      </c>
      <c r="BH502" s="129">
        <f>IF(U502="sníž. přenesená",N502,0)</f>
        <v>0</v>
      </c>
      <c r="BI502" s="129">
        <f>IF(U502="nulová",N502,0)</f>
        <v>0</v>
      </c>
      <c r="BJ502" s="20" t="s">
        <v>23</v>
      </c>
      <c r="BK502" s="212">
        <f>ROUND(L502*K502,3)</f>
        <v>0</v>
      </c>
      <c r="BL502" s="20" t="s">
        <v>233</v>
      </c>
      <c r="BM502" s="20" t="s">
        <v>703</v>
      </c>
    </row>
    <row r="503" s="10" customFormat="1" ht="20.4" customHeight="1">
      <c r="B503" s="213"/>
      <c r="C503" s="214"/>
      <c r="D503" s="214"/>
      <c r="E503" s="215" t="s">
        <v>21</v>
      </c>
      <c r="F503" s="216" t="s">
        <v>704</v>
      </c>
      <c r="G503" s="214"/>
      <c r="H503" s="214"/>
      <c r="I503" s="214"/>
      <c r="J503" s="214"/>
      <c r="K503" s="217">
        <v>40</v>
      </c>
      <c r="L503" s="214"/>
      <c r="M503" s="214"/>
      <c r="N503" s="214"/>
      <c r="O503" s="214"/>
      <c r="P503" s="214"/>
      <c r="Q503" s="214"/>
      <c r="R503" s="218"/>
      <c r="T503" s="219"/>
      <c r="U503" s="214"/>
      <c r="V503" s="214"/>
      <c r="W503" s="214"/>
      <c r="X503" s="214"/>
      <c r="Y503" s="214"/>
      <c r="Z503" s="214"/>
      <c r="AA503" s="220"/>
      <c r="AT503" s="221" t="s">
        <v>165</v>
      </c>
      <c r="AU503" s="221" t="s">
        <v>106</v>
      </c>
      <c r="AV503" s="10" t="s">
        <v>106</v>
      </c>
      <c r="AW503" s="10" t="s">
        <v>166</v>
      </c>
      <c r="AX503" s="10" t="s">
        <v>82</v>
      </c>
      <c r="AY503" s="221" t="s">
        <v>157</v>
      </c>
    </row>
    <row r="504" s="11" customFormat="1" ht="20.4" customHeight="1">
      <c r="B504" s="222"/>
      <c r="C504" s="223"/>
      <c r="D504" s="223"/>
      <c r="E504" s="224" t="s">
        <v>21</v>
      </c>
      <c r="F504" s="225" t="s">
        <v>167</v>
      </c>
      <c r="G504" s="223"/>
      <c r="H504" s="223"/>
      <c r="I504" s="223"/>
      <c r="J504" s="223"/>
      <c r="K504" s="226">
        <v>40</v>
      </c>
      <c r="L504" s="223"/>
      <c r="M504" s="223"/>
      <c r="N504" s="223"/>
      <c r="O504" s="223"/>
      <c r="P504" s="223"/>
      <c r="Q504" s="223"/>
      <c r="R504" s="227"/>
      <c r="T504" s="228"/>
      <c r="U504" s="223"/>
      <c r="V504" s="223"/>
      <c r="W504" s="223"/>
      <c r="X504" s="223"/>
      <c r="Y504" s="223"/>
      <c r="Z504" s="223"/>
      <c r="AA504" s="229"/>
      <c r="AT504" s="230" t="s">
        <v>165</v>
      </c>
      <c r="AU504" s="230" t="s">
        <v>106</v>
      </c>
      <c r="AV504" s="11" t="s">
        <v>162</v>
      </c>
      <c r="AW504" s="11" t="s">
        <v>166</v>
      </c>
      <c r="AX504" s="11" t="s">
        <v>23</v>
      </c>
      <c r="AY504" s="230" t="s">
        <v>157</v>
      </c>
    </row>
    <row r="505" s="1" customFormat="1" ht="51.6" customHeight="1">
      <c r="B505" s="42"/>
      <c r="C505" s="203" t="s">
        <v>705</v>
      </c>
      <c r="D505" s="203" t="s">
        <v>158</v>
      </c>
      <c r="E505" s="204" t="s">
        <v>706</v>
      </c>
      <c r="F505" s="205" t="s">
        <v>707</v>
      </c>
      <c r="G505" s="167"/>
      <c r="H505" s="167"/>
      <c r="I505" s="167"/>
      <c r="J505" s="206" t="s">
        <v>589</v>
      </c>
      <c r="K505" s="207">
        <v>35</v>
      </c>
      <c r="L505" s="208">
        <v>0</v>
      </c>
      <c r="M505" s="167"/>
      <c r="N505" s="207">
        <f>ROUND(L505*K505,3)</f>
        <v>0</v>
      </c>
      <c r="O505" s="167"/>
      <c r="P505" s="167"/>
      <c r="Q505" s="167"/>
      <c r="R505" s="44"/>
      <c r="T505" s="209" t="s">
        <v>21</v>
      </c>
      <c r="U505" s="52" t="s">
        <v>47</v>
      </c>
      <c r="V505" s="43"/>
      <c r="W505" s="210">
        <f>V505*K505</f>
        <v>0</v>
      </c>
      <c r="X505" s="210">
        <v>0</v>
      </c>
      <c r="Y505" s="210">
        <f>X505*K505</f>
        <v>0</v>
      </c>
      <c r="Z505" s="210">
        <v>0.001</v>
      </c>
      <c r="AA505" s="211">
        <f>Z505*K505</f>
        <v>0</v>
      </c>
      <c r="AR505" s="20" t="s">
        <v>233</v>
      </c>
      <c r="AT505" s="20" t="s">
        <v>158</v>
      </c>
      <c r="AU505" s="20" t="s">
        <v>106</v>
      </c>
      <c r="AY505" s="20" t="s">
        <v>157</v>
      </c>
      <c r="BE505" s="129">
        <f>IF(U505="základní",N505,0)</f>
        <v>0</v>
      </c>
      <c r="BF505" s="129">
        <f>IF(U505="snížená",N505,0)</f>
        <v>0</v>
      </c>
      <c r="BG505" s="129">
        <f>IF(U505="zákl. přenesená",N505,0)</f>
        <v>0</v>
      </c>
      <c r="BH505" s="129">
        <f>IF(U505="sníž. přenesená",N505,0)</f>
        <v>0</v>
      </c>
      <c r="BI505" s="129">
        <f>IF(U505="nulová",N505,0)</f>
        <v>0</v>
      </c>
      <c r="BJ505" s="20" t="s">
        <v>23</v>
      </c>
      <c r="BK505" s="212">
        <f>ROUND(L505*K505,3)</f>
        <v>0</v>
      </c>
      <c r="BL505" s="20" t="s">
        <v>233</v>
      </c>
      <c r="BM505" s="20" t="s">
        <v>708</v>
      </c>
    </row>
    <row r="506" s="10" customFormat="1" ht="20.4" customHeight="1">
      <c r="B506" s="213"/>
      <c r="C506" s="214"/>
      <c r="D506" s="214"/>
      <c r="E506" s="215" t="s">
        <v>21</v>
      </c>
      <c r="F506" s="216" t="s">
        <v>323</v>
      </c>
      <c r="G506" s="214"/>
      <c r="H506" s="214"/>
      <c r="I506" s="214"/>
      <c r="J506" s="214"/>
      <c r="K506" s="217">
        <v>35</v>
      </c>
      <c r="L506" s="214"/>
      <c r="M506" s="214"/>
      <c r="N506" s="214"/>
      <c r="O506" s="214"/>
      <c r="P506" s="214"/>
      <c r="Q506" s="214"/>
      <c r="R506" s="218"/>
      <c r="T506" s="219"/>
      <c r="U506" s="214"/>
      <c r="V506" s="214"/>
      <c r="W506" s="214"/>
      <c r="X506" s="214"/>
      <c r="Y506" s="214"/>
      <c r="Z506" s="214"/>
      <c r="AA506" s="220"/>
      <c r="AT506" s="221" t="s">
        <v>165</v>
      </c>
      <c r="AU506" s="221" t="s">
        <v>106</v>
      </c>
      <c r="AV506" s="10" t="s">
        <v>106</v>
      </c>
      <c r="AW506" s="10" t="s">
        <v>166</v>
      </c>
      <c r="AX506" s="10" t="s">
        <v>82</v>
      </c>
      <c r="AY506" s="221" t="s">
        <v>157</v>
      </c>
    </row>
    <row r="507" s="11" customFormat="1" ht="20.4" customHeight="1">
      <c r="B507" s="222"/>
      <c r="C507" s="223"/>
      <c r="D507" s="223"/>
      <c r="E507" s="224" t="s">
        <v>21</v>
      </c>
      <c r="F507" s="225" t="s">
        <v>167</v>
      </c>
      <c r="G507" s="223"/>
      <c r="H507" s="223"/>
      <c r="I507" s="223"/>
      <c r="J507" s="223"/>
      <c r="K507" s="226">
        <v>35</v>
      </c>
      <c r="L507" s="223"/>
      <c r="M507" s="223"/>
      <c r="N507" s="223"/>
      <c r="O507" s="223"/>
      <c r="P507" s="223"/>
      <c r="Q507" s="223"/>
      <c r="R507" s="227"/>
      <c r="T507" s="228"/>
      <c r="U507" s="223"/>
      <c r="V507" s="223"/>
      <c r="W507" s="223"/>
      <c r="X507" s="223"/>
      <c r="Y507" s="223"/>
      <c r="Z507" s="223"/>
      <c r="AA507" s="229"/>
      <c r="AT507" s="230" t="s">
        <v>165</v>
      </c>
      <c r="AU507" s="230" t="s">
        <v>106</v>
      </c>
      <c r="AV507" s="11" t="s">
        <v>162</v>
      </c>
      <c r="AW507" s="11" t="s">
        <v>166</v>
      </c>
      <c r="AX507" s="11" t="s">
        <v>23</v>
      </c>
      <c r="AY507" s="230" t="s">
        <v>157</v>
      </c>
    </row>
    <row r="508" s="1" customFormat="1" ht="28.8" customHeight="1">
      <c r="B508" s="42"/>
      <c r="C508" s="203" t="s">
        <v>709</v>
      </c>
      <c r="D508" s="203" t="s">
        <v>158</v>
      </c>
      <c r="E508" s="204" t="s">
        <v>710</v>
      </c>
      <c r="F508" s="205" t="s">
        <v>711</v>
      </c>
      <c r="G508" s="167"/>
      <c r="H508" s="167"/>
      <c r="I508" s="167"/>
      <c r="J508" s="206" t="s">
        <v>198</v>
      </c>
      <c r="K508" s="207">
        <v>1.002</v>
      </c>
      <c r="L508" s="208">
        <v>0</v>
      </c>
      <c r="M508" s="167"/>
      <c r="N508" s="207">
        <f>ROUND(L508*K508,3)</f>
        <v>0</v>
      </c>
      <c r="O508" s="167"/>
      <c r="P508" s="167"/>
      <c r="Q508" s="167"/>
      <c r="R508" s="44"/>
      <c r="T508" s="209" t="s">
        <v>21</v>
      </c>
      <c r="U508" s="52" t="s">
        <v>47</v>
      </c>
      <c r="V508" s="43"/>
      <c r="W508" s="210">
        <f>V508*K508</f>
        <v>0</v>
      </c>
      <c r="X508" s="210">
        <v>0</v>
      </c>
      <c r="Y508" s="210">
        <f>X508*K508</f>
        <v>0</v>
      </c>
      <c r="Z508" s="210">
        <v>0</v>
      </c>
      <c r="AA508" s="211">
        <f>Z508*K508</f>
        <v>0</v>
      </c>
      <c r="AR508" s="20" t="s">
        <v>233</v>
      </c>
      <c r="AT508" s="20" t="s">
        <v>158</v>
      </c>
      <c r="AU508" s="20" t="s">
        <v>106</v>
      </c>
      <c r="AY508" s="20" t="s">
        <v>157</v>
      </c>
      <c r="BE508" s="129">
        <f>IF(U508="základní",N508,0)</f>
        <v>0</v>
      </c>
      <c r="BF508" s="129">
        <f>IF(U508="snížená",N508,0)</f>
        <v>0</v>
      </c>
      <c r="BG508" s="129">
        <f>IF(U508="zákl. přenesená",N508,0)</f>
        <v>0</v>
      </c>
      <c r="BH508" s="129">
        <f>IF(U508="sníž. přenesená",N508,0)</f>
        <v>0</v>
      </c>
      <c r="BI508" s="129">
        <f>IF(U508="nulová",N508,0)</f>
        <v>0</v>
      </c>
      <c r="BJ508" s="20" t="s">
        <v>23</v>
      </c>
      <c r="BK508" s="212">
        <f>ROUND(L508*K508,3)</f>
        <v>0</v>
      </c>
      <c r="BL508" s="20" t="s">
        <v>233</v>
      </c>
      <c r="BM508" s="20" t="s">
        <v>712</v>
      </c>
    </row>
    <row r="509" s="9" customFormat="1" ht="29.88" customHeight="1">
      <c r="B509" s="188"/>
      <c r="C509" s="189"/>
      <c r="D509" s="200" t="s">
        <v>129</v>
      </c>
      <c r="E509" s="200"/>
      <c r="F509" s="200"/>
      <c r="G509" s="200"/>
      <c r="H509" s="200"/>
      <c r="I509" s="200"/>
      <c r="J509" s="200"/>
      <c r="K509" s="200"/>
      <c r="L509" s="200"/>
      <c r="M509" s="200"/>
      <c r="N509" s="263">
        <f>BK509</f>
        <v>0</v>
      </c>
      <c r="O509" s="264"/>
      <c r="P509" s="264"/>
      <c r="Q509" s="264"/>
      <c r="R509" s="193"/>
      <c r="T509" s="194"/>
      <c r="U509" s="189"/>
      <c r="V509" s="189"/>
      <c r="W509" s="195">
        <f>SUM(W510:W536)</f>
        <v>0</v>
      </c>
      <c r="X509" s="189"/>
      <c r="Y509" s="195">
        <f>SUM(Y510:Y536)</f>
        <v>0</v>
      </c>
      <c r="Z509" s="189"/>
      <c r="AA509" s="196">
        <f>SUM(AA510:AA536)</f>
        <v>0</v>
      </c>
      <c r="AR509" s="197" t="s">
        <v>106</v>
      </c>
      <c r="AT509" s="198" t="s">
        <v>81</v>
      </c>
      <c r="AU509" s="198" t="s">
        <v>23</v>
      </c>
      <c r="AY509" s="197" t="s">
        <v>157</v>
      </c>
      <c r="BK509" s="199">
        <f>SUM(BK510:BK536)</f>
        <v>0</v>
      </c>
    </row>
    <row r="510" s="1" customFormat="1" ht="28.8" customHeight="1">
      <c r="B510" s="42"/>
      <c r="C510" s="203" t="s">
        <v>713</v>
      </c>
      <c r="D510" s="203" t="s">
        <v>158</v>
      </c>
      <c r="E510" s="204" t="s">
        <v>714</v>
      </c>
      <c r="F510" s="205" t="s">
        <v>715</v>
      </c>
      <c r="G510" s="167"/>
      <c r="H510" s="167"/>
      <c r="I510" s="167"/>
      <c r="J510" s="206" t="s">
        <v>180</v>
      </c>
      <c r="K510" s="207">
        <v>6.1310000000000002</v>
      </c>
      <c r="L510" s="208">
        <v>0</v>
      </c>
      <c r="M510" s="167"/>
      <c r="N510" s="207">
        <f>ROUND(L510*K510,3)</f>
        <v>0</v>
      </c>
      <c r="O510" s="167"/>
      <c r="P510" s="167"/>
      <c r="Q510" s="167"/>
      <c r="R510" s="44"/>
      <c r="T510" s="209" t="s">
        <v>21</v>
      </c>
      <c r="U510" s="52" t="s">
        <v>47</v>
      </c>
      <c r="V510" s="43"/>
      <c r="W510" s="210">
        <f>V510*K510</f>
        <v>0</v>
      </c>
      <c r="X510" s="210">
        <v>6.9999999999999994E-05</v>
      </c>
      <c r="Y510" s="210">
        <f>X510*K510</f>
        <v>0</v>
      </c>
      <c r="Z510" s="210">
        <v>0</v>
      </c>
      <c r="AA510" s="211">
        <f>Z510*K510</f>
        <v>0</v>
      </c>
      <c r="AR510" s="20" t="s">
        <v>233</v>
      </c>
      <c r="AT510" s="20" t="s">
        <v>158</v>
      </c>
      <c r="AU510" s="20" t="s">
        <v>106</v>
      </c>
      <c r="AY510" s="20" t="s">
        <v>157</v>
      </c>
      <c r="BE510" s="129">
        <f>IF(U510="základní",N510,0)</f>
        <v>0</v>
      </c>
      <c r="BF510" s="129">
        <f>IF(U510="snížená",N510,0)</f>
        <v>0</v>
      </c>
      <c r="BG510" s="129">
        <f>IF(U510="zákl. přenesená",N510,0)</f>
        <v>0</v>
      </c>
      <c r="BH510" s="129">
        <f>IF(U510="sníž. přenesená",N510,0)</f>
        <v>0</v>
      </c>
      <c r="BI510" s="129">
        <f>IF(U510="nulová",N510,0)</f>
        <v>0</v>
      </c>
      <c r="BJ510" s="20" t="s">
        <v>23</v>
      </c>
      <c r="BK510" s="212">
        <f>ROUND(L510*K510,3)</f>
        <v>0</v>
      </c>
      <c r="BL510" s="20" t="s">
        <v>233</v>
      </c>
      <c r="BM510" s="20" t="s">
        <v>716</v>
      </c>
    </row>
    <row r="511" s="10" customFormat="1" ht="51.6" customHeight="1">
      <c r="B511" s="213"/>
      <c r="C511" s="214"/>
      <c r="D511" s="214"/>
      <c r="E511" s="215" t="s">
        <v>21</v>
      </c>
      <c r="F511" s="216" t="s">
        <v>717</v>
      </c>
      <c r="G511" s="214"/>
      <c r="H511" s="214"/>
      <c r="I511" s="214"/>
      <c r="J511" s="214"/>
      <c r="K511" s="217">
        <v>4.1310000000000002</v>
      </c>
      <c r="L511" s="214"/>
      <c r="M511" s="214"/>
      <c r="N511" s="214"/>
      <c r="O511" s="214"/>
      <c r="P511" s="214"/>
      <c r="Q511" s="214"/>
      <c r="R511" s="218"/>
      <c r="T511" s="219"/>
      <c r="U511" s="214"/>
      <c r="V511" s="214"/>
      <c r="W511" s="214"/>
      <c r="X511" s="214"/>
      <c r="Y511" s="214"/>
      <c r="Z511" s="214"/>
      <c r="AA511" s="220"/>
      <c r="AT511" s="221" t="s">
        <v>165</v>
      </c>
      <c r="AU511" s="221" t="s">
        <v>106</v>
      </c>
      <c r="AV511" s="10" t="s">
        <v>106</v>
      </c>
      <c r="AW511" s="10" t="s">
        <v>166</v>
      </c>
      <c r="AX511" s="10" t="s">
        <v>82</v>
      </c>
      <c r="AY511" s="221" t="s">
        <v>157</v>
      </c>
    </row>
    <row r="512" s="10" customFormat="1" ht="28.8" customHeight="1">
      <c r="B512" s="213"/>
      <c r="C512" s="214"/>
      <c r="D512" s="214"/>
      <c r="E512" s="215" t="s">
        <v>21</v>
      </c>
      <c r="F512" s="239" t="s">
        <v>718</v>
      </c>
      <c r="G512" s="214"/>
      <c r="H512" s="214"/>
      <c r="I512" s="214"/>
      <c r="J512" s="214"/>
      <c r="K512" s="217">
        <v>2</v>
      </c>
      <c r="L512" s="214"/>
      <c r="M512" s="214"/>
      <c r="N512" s="214"/>
      <c r="O512" s="214"/>
      <c r="P512" s="214"/>
      <c r="Q512" s="214"/>
      <c r="R512" s="218"/>
      <c r="T512" s="219"/>
      <c r="U512" s="214"/>
      <c r="V512" s="214"/>
      <c r="W512" s="214"/>
      <c r="X512" s="214"/>
      <c r="Y512" s="214"/>
      <c r="Z512" s="214"/>
      <c r="AA512" s="220"/>
      <c r="AT512" s="221" t="s">
        <v>165</v>
      </c>
      <c r="AU512" s="221" t="s">
        <v>106</v>
      </c>
      <c r="AV512" s="10" t="s">
        <v>106</v>
      </c>
      <c r="AW512" s="10" t="s">
        <v>166</v>
      </c>
      <c r="AX512" s="10" t="s">
        <v>82</v>
      </c>
      <c r="AY512" s="221" t="s">
        <v>157</v>
      </c>
    </row>
    <row r="513" s="11" customFormat="1" ht="20.4" customHeight="1">
      <c r="B513" s="222"/>
      <c r="C513" s="223"/>
      <c r="D513" s="223"/>
      <c r="E513" s="224" t="s">
        <v>21</v>
      </c>
      <c r="F513" s="225" t="s">
        <v>167</v>
      </c>
      <c r="G513" s="223"/>
      <c r="H513" s="223"/>
      <c r="I513" s="223"/>
      <c r="J513" s="223"/>
      <c r="K513" s="226">
        <v>6.1310000000000002</v>
      </c>
      <c r="L513" s="223"/>
      <c r="M513" s="223"/>
      <c r="N513" s="223"/>
      <c r="O513" s="223"/>
      <c r="P513" s="223"/>
      <c r="Q513" s="223"/>
      <c r="R513" s="227"/>
      <c r="T513" s="228"/>
      <c r="U513" s="223"/>
      <c r="V513" s="223"/>
      <c r="W513" s="223"/>
      <c r="X513" s="223"/>
      <c r="Y513" s="223"/>
      <c r="Z513" s="223"/>
      <c r="AA513" s="229"/>
      <c r="AT513" s="230" t="s">
        <v>165</v>
      </c>
      <c r="AU513" s="230" t="s">
        <v>106</v>
      </c>
      <c r="AV513" s="11" t="s">
        <v>162</v>
      </c>
      <c r="AW513" s="11" t="s">
        <v>166</v>
      </c>
      <c r="AX513" s="11" t="s">
        <v>23</v>
      </c>
      <c r="AY513" s="230" t="s">
        <v>157</v>
      </c>
    </row>
    <row r="514" s="1" customFormat="1" ht="28.8" customHeight="1">
      <c r="B514" s="42"/>
      <c r="C514" s="203" t="s">
        <v>719</v>
      </c>
      <c r="D514" s="203" t="s">
        <v>158</v>
      </c>
      <c r="E514" s="204" t="s">
        <v>720</v>
      </c>
      <c r="F514" s="205" t="s">
        <v>721</v>
      </c>
      <c r="G514" s="167"/>
      <c r="H514" s="167"/>
      <c r="I514" s="167"/>
      <c r="J514" s="206" t="s">
        <v>180</v>
      </c>
      <c r="K514" s="207">
        <v>6.1310000000000002</v>
      </c>
      <c r="L514" s="208">
        <v>0</v>
      </c>
      <c r="M514" s="167"/>
      <c r="N514" s="207">
        <f>ROUND(L514*K514,3)</f>
        <v>0</v>
      </c>
      <c r="O514" s="167"/>
      <c r="P514" s="167"/>
      <c r="Q514" s="167"/>
      <c r="R514" s="44"/>
      <c r="T514" s="209" t="s">
        <v>21</v>
      </c>
      <c r="U514" s="52" t="s">
        <v>47</v>
      </c>
      <c r="V514" s="43"/>
      <c r="W514" s="210">
        <f>V514*K514</f>
        <v>0</v>
      </c>
      <c r="X514" s="210">
        <v>0.00011</v>
      </c>
      <c r="Y514" s="210">
        <f>X514*K514</f>
        <v>0</v>
      </c>
      <c r="Z514" s="210">
        <v>0</v>
      </c>
      <c r="AA514" s="211">
        <f>Z514*K514</f>
        <v>0</v>
      </c>
      <c r="AR514" s="20" t="s">
        <v>233</v>
      </c>
      <c r="AT514" s="20" t="s">
        <v>158</v>
      </c>
      <c r="AU514" s="20" t="s">
        <v>106</v>
      </c>
      <c r="AY514" s="20" t="s">
        <v>157</v>
      </c>
      <c r="BE514" s="129">
        <f>IF(U514="základní",N514,0)</f>
        <v>0</v>
      </c>
      <c r="BF514" s="129">
        <f>IF(U514="snížená",N514,0)</f>
        <v>0</v>
      </c>
      <c r="BG514" s="129">
        <f>IF(U514="zákl. přenesená",N514,0)</f>
        <v>0</v>
      </c>
      <c r="BH514" s="129">
        <f>IF(U514="sníž. přenesená",N514,0)</f>
        <v>0</v>
      </c>
      <c r="BI514" s="129">
        <f>IF(U514="nulová",N514,0)</f>
        <v>0</v>
      </c>
      <c r="BJ514" s="20" t="s">
        <v>23</v>
      </c>
      <c r="BK514" s="212">
        <f>ROUND(L514*K514,3)</f>
        <v>0</v>
      </c>
      <c r="BL514" s="20" t="s">
        <v>233</v>
      </c>
      <c r="BM514" s="20" t="s">
        <v>722</v>
      </c>
    </row>
    <row r="515" s="10" customFormat="1" ht="51.6" customHeight="1">
      <c r="B515" s="213"/>
      <c r="C515" s="214"/>
      <c r="D515" s="214"/>
      <c r="E515" s="215" t="s">
        <v>21</v>
      </c>
      <c r="F515" s="216" t="s">
        <v>717</v>
      </c>
      <c r="G515" s="214"/>
      <c r="H515" s="214"/>
      <c r="I515" s="214"/>
      <c r="J515" s="214"/>
      <c r="K515" s="217">
        <v>4.1310000000000002</v>
      </c>
      <c r="L515" s="214"/>
      <c r="M515" s="214"/>
      <c r="N515" s="214"/>
      <c r="O515" s="214"/>
      <c r="P515" s="214"/>
      <c r="Q515" s="214"/>
      <c r="R515" s="218"/>
      <c r="T515" s="219"/>
      <c r="U515" s="214"/>
      <c r="V515" s="214"/>
      <c r="W515" s="214"/>
      <c r="X515" s="214"/>
      <c r="Y515" s="214"/>
      <c r="Z515" s="214"/>
      <c r="AA515" s="220"/>
      <c r="AT515" s="221" t="s">
        <v>165</v>
      </c>
      <c r="AU515" s="221" t="s">
        <v>106</v>
      </c>
      <c r="AV515" s="10" t="s">
        <v>106</v>
      </c>
      <c r="AW515" s="10" t="s">
        <v>166</v>
      </c>
      <c r="AX515" s="10" t="s">
        <v>82</v>
      </c>
      <c r="AY515" s="221" t="s">
        <v>157</v>
      </c>
    </row>
    <row r="516" s="10" customFormat="1" ht="28.8" customHeight="1">
      <c r="B516" s="213"/>
      <c r="C516" s="214"/>
      <c r="D516" s="214"/>
      <c r="E516" s="215" t="s">
        <v>21</v>
      </c>
      <c r="F516" s="239" t="s">
        <v>718</v>
      </c>
      <c r="G516" s="214"/>
      <c r="H516" s="214"/>
      <c r="I516" s="214"/>
      <c r="J516" s="214"/>
      <c r="K516" s="217">
        <v>2</v>
      </c>
      <c r="L516" s="214"/>
      <c r="M516" s="214"/>
      <c r="N516" s="214"/>
      <c r="O516" s="214"/>
      <c r="P516" s="214"/>
      <c r="Q516" s="214"/>
      <c r="R516" s="218"/>
      <c r="T516" s="219"/>
      <c r="U516" s="214"/>
      <c r="V516" s="214"/>
      <c r="W516" s="214"/>
      <c r="X516" s="214"/>
      <c r="Y516" s="214"/>
      <c r="Z516" s="214"/>
      <c r="AA516" s="220"/>
      <c r="AT516" s="221" t="s">
        <v>165</v>
      </c>
      <c r="AU516" s="221" t="s">
        <v>106</v>
      </c>
      <c r="AV516" s="10" t="s">
        <v>106</v>
      </c>
      <c r="AW516" s="10" t="s">
        <v>166</v>
      </c>
      <c r="AX516" s="10" t="s">
        <v>82</v>
      </c>
      <c r="AY516" s="221" t="s">
        <v>157</v>
      </c>
    </row>
    <row r="517" s="11" customFormat="1" ht="20.4" customHeight="1">
      <c r="B517" s="222"/>
      <c r="C517" s="223"/>
      <c r="D517" s="223"/>
      <c r="E517" s="224" t="s">
        <v>21</v>
      </c>
      <c r="F517" s="225" t="s">
        <v>167</v>
      </c>
      <c r="G517" s="223"/>
      <c r="H517" s="223"/>
      <c r="I517" s="223"/>
      <c r="J517" s="223"/>
      <c r="K517" s="226">
        <v>6.1310000000000002</v>
      </c>
      <c r="L517" s="223"/>
      <c r="M517" s="223"/>
      <c r="N517" s="223"/>
      <c r="O517" s="223"/>
      <c r="P517" s="223"/>
      <c r="Q517" s="223"/>
      <c r="R517" s="227"/>
      <c r="T517" s="228"/>
      <c r="U517" s="223"/>
      <c r="V517" s="223"/>
      <c r="W517" s="223"/>
      <c r="X517" s="223"/>
      <c r="Y517" s="223"/>
      <c r="Z517" s="223"/>
      <c r="AA517" s="229"/>
      <c r="AT517" s="230" t="s">
        <v>165</v>
      </c>
      <c r="AU517" s="230" t="s">
        <v>106</v>
      </c>
      <c r="AV517" s="11" t="s">
        <v>162</v>
      </c>
      <c r="AW517" s="11" t="s">
        <v>166</v>
      </c>
      <c r="AX517" s="11" t="s">
        <v>23</v>
      </c>
      <c r="AY517" s="230" t="s">
        <v>157</v>
      </c>
    </row>
    <row r="518" s="1" customFormat="1" ht="28.8" customHeight="1">
      <c r="B518" s="42"/>
      <c r="C518" s="203" t="s">
        <v>723</v>
      </c>
      <c r="D518" s="203" t="s">
        <v>158</v>
      </c>
      <c r="E518" s="204" t="s">
        <v>724</v>
      </c>
      <c r="F518" s="205" t="s">
        <v>725</v>
      </c>
      <c r="G518" s="167"/>
      <c r="H518" s="167"/>
      <c r="I518" s="167"/>
      <c r="J518" s="206" t="s">
        <v>180</v>
      </c>
      <c r="K518" s="207">
        <v>6.1310000000000002</v>
      </c>
      <c r="L518" s="208">
        <v>0</v>
      </c>
      <c r="M518" s="167"/>
      <c r="N518" s="207">
        <f>ROUND(L518*K518,3)</f>
        <v>0</v>
      </c>
      <c r="O518" s="167"/>
      <c r="P518" s="167"/>
      <c r="Q518" s="167"/>
      <c r="R518" s="44"/>
      <c r="T518" s="209" t="s">
        <v>21</v>
      </c>
      <c r="U518" s="52" t="s">
        <v>47</v>
      </c>
      <c r="V518" s="43"/>
      <c r="W518" s="210">
        <f>V518*K518</f>
        <v>0</v>
      </c>
      <c r="X518" s="210">
        <v>0.00017000000000000001</v>
      </c>
      <c r="Y518" s="210">
        <f>X518*K518</f>
        <v>0</v>
      </c>
      <c r="Z518" s="210">
        <v>0</v>
      </c>
      <c r="AA518" s="211">
        <f>Z518*K518</f>
        <v>0</v>
      </c>
      <c r="AR518" s="20" t="s">
        <v>233</v>
      </c>
      <c r="AT518" s="20" t="s">
        <v>158</v>
      </c>
      <c r="AU518" s="20" t="s">
        <v>106</v>
      </c>
      <c r="AY518" s="20" t="s">
        <v>157</v>
      </c>
      <c r="BE518" s="129">
        <f>IF(U518="základní",N518,0)</f>
        <v>0</v>
      </c>
      <c r="BF518" s="129">
        <f>IF(U518="snížená",N518,0)</f>
        <v>0</v>
      </c>
      <c r="BG518" s="129">
        <f>IF(U518="zákl. přenesená",N518,0)</f>
        <v>0</v>
      </c>
      <c r="BH518" s="129">
        <f>IF(U518="sníž. přenesená",N518,0)</f>
        <v>0</v>
      </c>
      <c r="BI518" s="129">
        <f>IF(U518="nulová",N518,0)</f>
        <v>0</v>
      </c>
      <c r="BJ518" s="20" t="s">
        <v>23</v>
      </c>
      <c r="BK518" s="212">
        <f>ROUND(L518*K518,3)</f>
        <v>0</v>
      </c>
      <c r="BL518" s="20" t="s">
        <v>233</v>
      </c>
      <c r="BM518" s="20" t="s">
        <v>726</v>
      </c>
    </row>
    <row r="519" s="10" customFormat="1" ht="51.6" customHeight="1">
      <c r="B519" s="213"/>
      <c r="C519" s="214"/>
      <c r="D519" s="214"/>
      <c r="E519" s="215" t="s">
        <v>21</v>
      </c>
      <c r="F519" s="216" t="s">
        <v>717</v>
      </c>
      <c r="G519" s="214"/>
      <c r="H519" s="214"/>
      <c r="I519" s="214"/>
      <c r="J519" s="214"/>
      <c r="K519" s="217">
        <v>4.1310000000000002</v>
      </c>
      <c r="L519" s="214"/>
      <c r="M519" s="214"/>
      <c r="N519" s="214"/>
      <c r="O519" s="214"/>
      <c r="P519" s="214"/>
      <c r="Q519" s="214"/>
      <c r="R519" s="218"/>
      <c r="T519" s="219"/>
      <c r="U519" s="214"/>
      <c r="V519" s="214"/>
      <c r="W519" s="214"/>
      <c r="X519" s="214"/>
      <c r="Y519" s="214"/>
      <c r="Z519" s="214"/>
      <c r="AA519" s="220"/>
      <c r="AT519" s="221" t="s">
        <v>165</v>
      </c>
      <c r="AU519" s="221" t="s">
        <v>106</v>
      </c>
      <c r="AV519" s="10" t="s">
        <v>106</v>
      </c>
      <c r="AW519" s="10" t="s">
        <v>166</v>
      </c>
      <c r="AX519" s="10" t="s">
        <v>82</v>
      </c>
      <c r="AY519" s="221" t="s">
        <v>157</v>
      </c>
    </row>
    <row r="520" s="10" customFormat="1" ht="28.8" customHeight="1">
      <c r="B520" s="213"/>
      <c r="C520" s="214"/>
      <c r="D520" s="214"/>
      <c r="E520" s="215" t="s">
        <v>21</v>
      </c>
      <c r="F520" s="239" t="s">
        <v>718</v>
      </c>
      <c r="G520" s="214"/>
      <c r="H520" s="214"/>
      <c r="I520" s="214"/>
      <c r="J520" s="214"/>
      <c r="K520" s="217">
        <v>2</v>
      </c>
      <c r="L520" s="214"/>
      <c r="M520" s="214"/>
      <c r="N520" s="214"/>
      <c r="O520" s="214"/>
      <c r="P520" s="214"/>
      <c r="Q520" s="214"/>
      <c r="R520" s="218"/>
      <c r="T520" s="219"/>
      <c r="U520" s="214"/>
      <c r="V520" s="214"/>
      <c r="W520" s="214"/>
      <c r="X520" s="214"/>
      <c r="Y520" s="214"/>
      <c r="Z520" s="214"/>
      <c r="AA520" s="220"/>
      <c r="AT520" s="221" t="s">
        <v>165</v>
      </c>
      <c r="AU520" s="221" t="s">
        <v>106</v>
      </c>
      <c r="AV520" s="10" t="s">
        <v>106</v>
      </c>
      <c r="AW520" s="10" t="s">
        <v>166</v>
      </c>
      <c r="AX520" s="10" t="s">
        <v>82</v>
      </c>
      <c r="AY520" s="221" t="s">
        <v>157</v>
      </c>
    </row>
    <row r="521" s="11" customFormat="1" ht="20.4" customHeight="1">
      <c r="B521" s="222"/>
      <c r="C521" s="223"/>
      <c r="D521" s="223"/>
      <c r="E521" s="224" t="s">
        <v>21</v>
      </c>
      <c r="F521" s="225" t="s">
        <v>167</v>
      </c>
      <c r="G521" s="223"/>
      <c r="H521" s="223"/>
      <c r="I521" s="223"/>
      <c r="J521" s="223"/>
      <c r="K521" s="226">
        <v>6.1310000000000002</v>
      </c>
      <c r="L521" s="223"/>
      <c r="M521" s="223"/>
      <c r="N521" s="223"/>
      <c r="O521" s="223"/>
      <c r="P521" s="223"/>
      <c r="Q521" s="223"/>
      <c r="R521" s="227"/>
      <c r="T521" s="228"/>
      <c r="U521" s="223"/>
      <c r="V521" s="223"/>
      <c r="W521" s="223"/>
      <c r="X521" s="223"/>
      <c r="Y521" s="223"/>
      <c r="Z521" s="223"/>
      <c r="AA521" s="229"/>
      <c r="AT521" s="230" t="s">
        <v>165</v>
      </c>
      <c r="AU521" s="230" t="s">
        <v>106</v>
      </c>
      <c r="AV521" s="11" t="s">
        <v>162</v>
      </c>
      <c r="AW521" s="11" t="s">
        <v>166</v>
      </c>
      <c r="AX521" s="11" t="s">
        <v>23</v>
      </c>
      <c r="AY521" s="230" t="s">
        <v>157</v>
      </c>
    </row>
    <row r="522" s="1" customFormat="1" ht="40.2" customHeight="1">
      <c r="B522" s="42"/>
      <c r="C522" s="203" t="s">
        <v>727</v>
      </c>
      <c r="D522" s="203" t="s">
        <v>158</v>
      </c>
      <c r="E522" s="204" t="s">
        <v>728</v>
      </c>
      <c r="F522" s="205" t="s">
        <v>729</v>
      </c>
      <c r="G522" s="167"/>
      <c r="H522" s="167"/>
      <c r="I522" s="167"/>
      <c r="J522" s="206" t="s">
        <v>180</v>
      </c>
      <c r="K522" s="207">
        <v>6.1310000000000002</v>
      </c>
      <c r="L522" s="208">
        <v>0</v>
      </c>
      <c r="M522" s="167"/>
      <c r="N522" s="207">
        <f>ROUND(L522*K522,3)</f>
        <v>0</v>
      </c>
      <c r="O522" s="167"/>
      <c r="P522" s="167"/>
      <c r="Q522" s="167"/>
      <c r="R522" s="44"/>
      <c r="T522" s="209" t="s">
        <v>21</v>
      </c>
      <c r="U522" s="52" t="s">
        <v>47</v>
      </c>
      <c r="V522" s="43"/>
      <c r="W522" s="210">
        <f>V522*K522</f>
        <v>0</v>
      </c>
      <c r="X522" s="210">
        <v>0.00017000000000000001</v>
      </c>
      <c r="Y522" s="210">
        <f>X522*K522</f>
        <v>0</v>
      </c>
      <c r="Z522" s="210">
        <v>0</v>
      </c>
      <c r="AA522" s="211">
        <f>Z522*K522</f>
        <v>0</v>
      </c>
      <c r="AR522" s="20" t="s">
        <v>233</v>
      </c>
      <c r="AT522" s="20" t="s">
        <v>158</v>
      </c>
      <c r="AU522" s="20" t="s">
        <v>106</v>
      </c>
      <c r="AY522" s="20" t="s">
        <v>157</v>
      </c>
      <c r="BE522" s="129">
        <f>IF(U522="základní",N522,0)</f>
        <v>0</v>
      </c>
      <c r="BF522" s="129">
        <f>IF(U522="snížená",N522,0)</f>
        <v>0</v>
      </c>
      <c r="BG522" s="129">
        <f>IF(U522="zákl. přenesená",N522,0)</f>
        <v>0</v>
      </c>
      <c r="BH522" s="129">
        <f>IF(U522="sníž. přenesená",N522,0)</f>
        <v>0</v>
      </c>
      <c r="BI522" s="129">
        <f>IF(U522="nulová",N522,0)</f>
        <v>0</v>
      </c>
      <c r="BJ522" s="20" t="s">
        <v>23</v>
      </c>
      <c r="BK522" s="212">
        <f>ROUND(L522*K522,3)</f>
        <v>0</v>
      </c>
      <c r="BL522" s="20" t="s">
        <v>233</v>
      </c>
      <c r="BM522" s="20" t="s">
        <v>730</v>
      </c>
    </row>
    <row r="523" s="10" customFormat="1" ht="51.6" customHeight="1">
      <c r="B523" s="213"/>
      <c r="C523" s="214"/>
      <c r="D523" s="214"/>
      <c r="E523" s="215" t="s">
        <v>21</v>
      </c>
      <c r="F523" s="216" t="s">
        <v>717</v>
      </c>
      <c r="G523" s="214"/>
      <c r="H523" s="214"/>
      <c r="I523" s="214"/>
      <c r="J523" s="214"/>
      <c r="K523" s="217">
        <v>4.1310000000000002</v>
      </c>
      <c r="L523" s="214"/>
      <c r="M523" s="214"/>
      <c r="N523" s="214"/>
      <c r="O523" s="214"/>
      <c r="P523" s="214"/>
      <c r="Q523" s="214"/>
      <c r="R523" s="218"/>
      <c r="T523" s="219"/>
      <c r="U523" s="214"/>
      <c r="V523" s="214"/>
      <c r="W523" s="214"/>
      <c r="X523" s="214"/>
      <c r="Y523" s="214"/>
      <c r="Z523" s="214"/>
      <c r="AA523" s="220"/>
      <c r="AT523" s="221" t="s">
        <v>165</v>
      </c>
      <c r="AU523" s="221" t="s">
        <v>106</v>
      </c>
      <c r="AV523" s="10" t="s">
        <v>106</v>
      </c>
      <c r="AW523" s="10" t="s">
        <v>166</v>
      </c>
      <c r="AX523" s="10" t="s">
        <v>82</v>
      </c>
      <c r="AY523" s="221" t="s">
        <v>157</v>
      </c>
    </row>
    <row r="524" s="10" customFormat="1" ht="28.8" customHeight="1">
      <c r="B524" s="213"/>
      <c r="C524" s="214"/>
      <c r="D524" s="214"/>
      <c r="E524" s="215" t="s">
        <v>21</v>
      </c>
      <c r="F524" s="239" t="s">
        <v>718</v>
      </c>
      <c r="G524" s="214"/>
      <c r="H524" s="214"/>
      <c r="I524" s="214"/>
      <c r="J524" s="214"/>
      <c r="K524" s="217">
        <v>2</v>
      </c>
      <c r="L524" s="214"/>
      <c r="M524" s="214"/>
      <c r="N524" s="214"/>
      <c r="O524" s="214"/>
      <c r="P524" s="214"/>
      <c r="Q524" s="214"/>
      <c r="R524" s="218"/>
      <c r="T524" s="219"/>
      <c r="U524" s="214"/>
      <c r="V524" s="214"/>
      <c r="W524" s="214"/>
      <c r="X524" s="214"/>
      <c r="Y524" s="214"/>
      <c r="Z524" s="214"/>
      <c r="AA524" s="220"/>
      <c r="AT524" s="221" t="s">
        <v>165</v>
      </c>
      <c r="AU524" s="221" t="s">
        <v>106</v>
      </c>
      <c r="AV524" s="10" t="s">
        <v>106</v>
      </c>
      <c r="AW524" s="10" t="s">
        <v>166</v>
      </c>
      <c r="AX524" s="10" t="s">
        <v>82</v>
      </c>
      <c r="AY524" s="221" t="s">
        <v>157</v>
      </c>
    </row>
    <row r="525" s="11" customFormat="1" ht="20.4" customHeight="1">
      <c r="B525" s="222"/>
      <c r="C525" s="223"/>
      <c r="D525" s="223"/>
      <c r="E525" s="224" t="s">
        <v>21</v>
      </c>
      <c r="F525" s="225" t="s">
        <v>167</v>
      </c>
      <c r="G525" s="223"/>
      <c r="H525" s="223"/>
      <c r="I525" s="223"/>
      <c r="J525" s="223"/>
      <c r="K525" s="226">
        <v>6.1310000000000002</v>
      </c>
      <c r="L525" s="223"/>
      <c r="M525" s="223"/>
      <c r="N525" s="223"/>
      <c r="O525" s="223"/>
      <c r="P525" s="223"/>
      <c r="Q525" s="223"/>
      <c r="R525" s="227"/>
      <c r="T525" s="228"/>
      <c r="U525" s="223"/>
      <c r="V525" s="223"/>
      <c r="W525" s="223"/>
      <c r="X525" s="223"/>
      <c r="Y525" s="223"/>
      <c r="Z525" s="223"/>
      <c r="AA525" s="229"/>
      <c r="AT525" s="230" t="s">
        <v>165</v>
      </c>
      <c r="AU525" s="230" t="s">
        <v>106</v>
      </c>
      <c r="AV525" s="11" t="s">
        <v>162</v>
      </c>
      <c r="AW525" s="11" t="s">
        <v>166</v>
      </c>
      <c r="AX525" s="11" t="s">
        <v>23</v>
      </c>
      <c r="AY525" s="230" t="s">
        <v>157</v>
      </c>
    </row>
    <row r="526" s="1" customFormat="1" ht="28.8" customHeight="1">
      <c r="B526" s="42"/>
      <c r="C526" s="203" t="s">
        <v>731</v>
      </c>
      <c r="D526" s="203" t="s">
        <v>158</v>
      </c>
      <c r="E526" s="204" t="s">
        <v>732</v>
      </c>
      <c r="F526" s="205" t="s">
        <v>733</v>
      </c>
      <c r="G526" s="167"/>
      <c r="H526" s="167"/>
      <c r="I526" s="167"/>
      <c r="J526" s="206" t="s">
        <v>180</v>
      </c>
      <c r="K526" s="207">
        <v>6.1310000000000002</v>
      </c>
      <c r="L526" s="208">
        <v>0</v>
      </c>
      <c r="M526" s="167"/>
      <c r="N526" s="207">
        <f>ROUND(L526*K526,3)</f>
        <v>0</v>
      </c>
      <c r="O526" s="167"/>
      <c r="P526" s="167"/>
      <c r="Q526" s="167"/>
      <c r="R526" s="44"/>
      <c r="T526" s="209" t="s">
        <v>21</v>
      </c>
      <c r="U526" s="52" t="s">
        <v>47</v>
      </c>
      <c r="V526" s="43"/>
      <c r="W526" s="210">
        <f>V526*K526</f>
        <v>0</v>
      </c>
      <c r="X526" s="210">
        <v>0.00012</v>
      </c>
      <c r="Y526" s="210">
        <f>X526*K526</f>
        <v>0</v>
      </c>
      <c r="Z526" s="210">
        <v>0</v>
      </c>
      <c r="AA526" s="211">
        <f>Z526*K526</f>
        <v>0</v>
      </c>
      <c r="AR526" s="20" t="s">
        <v>233</v>
      </c>
      <c r="AT526" s="20" t="s">
        <v>158</v>
      </c>
      <c r="AU526" s="20" t="s">
        <v>106</v>
      </c>
      <c r="AY526" s="20" t="s">
        <v>157</v>
      </c>
      <c r="BE526" s="129">
        <f>IF(U526="základní",N526,0)</f>
        <v>0</v>
      </c>
      <c r="BF526" s="129">
        <f>IF(U526="snížená",N526,0)</f>
        <v>0</v>
      </c>
      <c r="BG526" s="129">
        <f>IF(U526="zákl. přenesená",N526,0)</f>
        <v>0</v>
      </c>
      <c r="BH526" s="129">
        <f>IF(U526="sníž. přenesená",N526,0)</f>
        <v>0</v>
      </c>
      <c r="BI526" s="129">
        <f>IF(U526="nulová",N526,0)</f>
        <v>0</v>
      </c>
      <c r="BJ526" s="20" t="s">
        <v>23</v>
      </c>
      <c r="BK526" s="212">
        <f>ROUND(L526*K526,3)</f>
        <v>0</v>
      </c>
      <c r="BL526" s="20" t="s">
        <v>233</v>
      </c>
      <c r="BM526" s="20" t="s">
        <v>734</v>
      </c>
    </row>
    <row r="527" s="10" customFormat="1" ht="51.6" customHeight="1">
      <c r="B527" s="213"/>
      <c r="C527" s="214"/>
      <c r="D527" s="214"/>
      <c r="E527" s="215" t="s">
        <v>21</v>
      </c>
      <c r="F527" s="216" t="s">
        <v>717</v>
      </c>
      <c r="G527" s="214"/>
      <c r="H527" s="214"/>
      <c r="I527" s="214"/>
      <c r="J527" s="214"/>
      <c r="K527" s="217">
        <v>4.1310000000000002</v>
      </c>
      <c r="L527" s="214"/>
      <c r="M527" s="214"/>
      <c r="N527" s="214"/>
      <c r="O527" s="214"/>
      <c r="P527" s="214"/>
      <c r="Q527" s="214"/>
      <c r="R527" s="218"/>
      <c r="T527" s="219"/>
      <c r="U527" s="214"/>
      <c r="V527" s="214"/>
      <c r="W527" s="214"/>
      <c r="X527" s="214"/>
      <c r="Y527" s="214"/>
      <c r="Z527" s="214"/>
      <c r="AA527" s="220"/>
      <c r="AT527" s="221" t="s">
        <v>165</v>
      </c>
      <c r="AU527" s="221" t="s">
        <v>106</v>
      </c>
      <c r="AV527" s="10" t="s">
        <v>106</v>
      </c>
      <c r="AW527" s="10" t="s">
        <v>166</v>
      </c>
      <c r="AX527" s="10" t="s">
        <v>82</v>
      </c>
      <c r="AY527" s="221" t="s">
        <v>157</v>
      </c>
    </row>
    <row r="528" s="10" customFormat="1" ht="28.8" customHeight="1">
      <c r="B528" s="213"/>
      <c r="C528" s="214"/>
      <c r="D528" s="214"/>
      <c r="E528" s="215" t="s">
        <v>21</v>
      </c>
      <c r="F528" s="239" t="s">
        <v>718</v>
      </c>
      <c r="G528" s="214"/>
      <c r="H528" s="214"/>
      <c r="I528" s="214"/>
      <c r="J528" s="214"/>
      <c r="K528" s="217">
        <v>2</v>
      </c>
      <c r="L528" s="214"/>
      <c r="M528" s="214"/>
      <c r="N528" s="214"/>
      <c r="O528" s="214"/>
      <c r="P528" s="214"/>
      <c r="Q528" s="214"/>
      <c r="R528" s="218"/>
      <c r="T528" s="219"/>
      <c r="U528" s="214"/>
      <c r="V528" s="214"/>
      <c r="W528" s="214"/>
      <c r="X528" s="214"/>
      <c r="Y528" s="214"/>
      <c r="Z528" s="214"/>
      <c r="AA528" s="220"/>
      <c r="AT528" s="221" t="s">
        <v>165</v>
      </c>
      <c r="AU528" s="221" t="s">
        <v>106</v>
      </c>
      <c r="AV528" s="10" t="s">
        <v>106</v>
      </c>
      <c r="AW528" s="10" t="s">
        <v>166</v>
      </c>
      <c r="AX528" s="10" t="s">
        <v>82</v>
      </c>
      <c r="AY528" s="221" t="s">
        <v>157</v>
      </c>
    </row>
    <row r="529" s="11" customFormat="1" ht="20.4" customHeight="1">
      <c r="B529" s="222"/>
      <c r="C529" s="223"/>
      <c r="D529" s="223"/>
      <c r="E529" s="224" t="s">
        <v>21</v>
      </c>
      <c r="F529" s="225" t="s">
        <v>167</v>
      </c>
      <c r="G529" s="223"/>
      <c r="H529" s="223"/>
      <c r="I529" s="223"/>
      <c r="J529" s="223"/>
      <c r="K529" s="226">
        <v>6.1310000000000002</v>
      </c>
      <c r="L529" s="223"/>
      <c r="M529" s="223"/>
      <c r="N529" s="223"/>
      <c r="O529" s="223"/>
      <c r="P529" s="223"/>
      <c r="Q529" s="223"/>
      <c r="R529" s="227"/>
      <c r="T529" s="228"/>
      <c r="U529" s="223"/>
      <c r="V529" s="223"/>
      <c r="W529" s="223"/>
      <c r="X529" s="223"/>
      <c r="Y529" s="223"/>
      <c r="Z529" s="223"/>
      <c r="AA529" s="229"/>
      <c r="AT529" s="230" t="s">
        <v>165</v>
      </c>
      <c r="AU529" s="230" t="s">
        <v>106</v>
      </c>
      <c r="AV529" s="11" t="s">
        <v>162</v>
      </c>
      <c r="AW529" s="11" t="s">
        <v>166</v>
      </c>
      <c r="AX529" s="11" t="s">
        <v>23</v>
      </c>
      <c r="AY529" s="230" t="s">
        <v>157</v>
      </c>
    </row>
    <row r="530" s="1" customFormat="1" ht="28.8" customHeight="1">
      <c r="B530" s="42"/>
      <c r="C530" s="203" t="s">
        <v>735</v>
      </c>
      <c r="D530" s="203" t="s">
        <v>158</v>
      </c>
      <c r="E530" s="204" t="s">
        <v>736</v>
      </c>
      <c r="F530" s="205" t="s">
        <v>737</v>
      </c>
      <c r="G530" s="167"/>
      <c r="H530" s="167"/>
      <c r="I530" s="167"/>
      <c r="J530" s="206" t="s">
        <v>180</v>
      </c>
      <c r="K530" s="207">
        <v>6.1310000000000002</v>
      </c>
      <c r="L530" s="208">
        <v>0</v>
      </c>
      <c r="M530" s="167"/>
      <c r="N530" s="207">
        <f>ROUND(L530*K530,3)</f>
        <v>0</v>
      </c>
      <c r="O530" s="167"/>
      <c r="P530" s="167"/>
      <c r="Q530" s="167"/>
      <c r="R530" s="44"/>
      <c r="T530" s="209" t="s">
        <v>21</v>
      </c>
      <c r="U530" s="52" t="s">
        <v>47</v>
      </c>
      <c r="V530" s="43"/>
      <c r="W530" s="210">
        <f>V530*K530</f>
        <v>0</v>
      </c>
      <c r="X530" s="210">
        <v>0.00012</v>
      </c>
      <c r="Y530" s="210">
        <f>X530*K530</f>
        <v>0</v>
      </c>
      <c r="Z530" s="210">
        <v>0</v>
      </c>
      <c r="AA530" s="211">
        <f>Z530*K530</f>
        <v>0</v>
      </c>
      <c r="AR530" s="20" t="s">
        <v>233</v>
      </c>
      <c r="AT530" s="20" t="s">
        <v>158</v>
      </c>
      <c r="AU530" s="20" t="s">
        <v>106</v>
      </c>
      <c r="AY530" s="20" t="s">
        <v>157</v>
      </c>
      <c r="BE530" s="129">
        <f>IF(U530="základní",N530,0)</f>
        <v>0</v>
      </c>
      <c r="BF530" s="129">
        <f>IF(U530="snížená",N530,0)</f>
        <v>0</v>
      </c>
      <c r="BG530" s="129">
        <f>IF(U530="zákl. přenesená",N530,0)</f>
        <v>0</v>
      </c>
      <c r="BH530" s="129">
        <f>IF(U530="sníž. přenesená",N530,0)</f>
        <v>0</v>
      </c>
      <c r="BI530" s="129">
        <f>IF(U530="nulová",N530,0)</f>
        <v>0</v>
      </c>
      <c r="BJ530" s="20" t="s">
        <v>23</v>
      </c>
      <c r="BK530" s="212">
        <f>ROUND(L530*K530,3)</f>
        <v>0</v>
      </c>
      <c r="BL530" s="20" t="s">
        <v>233</v>
      </c>
      <c r="BM530" s="20" t="s">
        <v>738</v>
      </c>
    </row>
    <row r="531" s="10" customFormat="1" ht="51.6" customHeight="1">
      <c r="B531" s="213"/>
      <c r="C531" s="214"/>
      <c r="D531" s="214"/>
      <c r="E531" s="215" t="s">
        <v>21</v>
      </c>
      <c r="F531" s="216" t="s">
        <v>717</v>
      </c>
      <c r="G531" s="214"/>
      <c r="H531" s="214"/>
      <c r="I531" s="214"/>
      <c r="J531" s="214"/>
      <c r="K531" s="217">
        <v>4.1310000000000002</v>
      </c>
      <c r="L531" s="214"/>
      <c r="M531" s="214"/>
      <c r="N531" s="214"/>
      <c r="O531" s="214"/>
      <c r="P531" s="214"/>
      <c r="Q531" s="214"/>
      <c r="R531" s="218"/>
      <c r="T531" s="219"/>
      <c r="U531" s="214"/>
      <c r="V531" s="214"/>
      <c r="W531" s="214"/>
      <c r="X531" s="214"/>
      <c r="Y531" s="214"/>
      <c r="Z531" s="214"/>
      <c r="AA531" s="220"/>
      <c r="AT531" s="221" t="s">
        <v>165</v>
      </c>
      <c r="AU531" s="221" t="s">
        <v>106</v>
      </c>
      <c r="AV531" s="10" t="s">
        <v>106</v>
      </c>
      <c r="AW531" s="10" t="s">
        <v>166</v>
      </c>
      <c r="AX531" s="10" t="s">
        <v>82</v>
      </c>
      <c r="AY531" s="221" t="s">
        <v>157</v>
      </c>
    </row>
    <row r="532" s="10" customFormat="1" ht="28.8" customHeight="1">
      <c r="B532" s="213"/>
      <c r="C532" s="214"/>
      <c r="D532" s="214"/>
      <c r="E532" s="215" t="s">
        <v>21</v>
      </c>
      <c r="F532" s="239" t="s">
        <v>718</v>
      </c>
      <c r="G532" s="214"/>
      <c r="H532" s="214"/>
      <c r="I532" s="214"/>
      <c r="J532" s="214"/>
      <c r="K532" s="217">
        <v>2</v>
      </c>
      <c r="L532" s="214"/>
      <c r="M532" s="214"/>
      <c r="N532" s="214"/>
      <c r="O532" s="214"/>
      <c r="P532" s="214"/>
      <c r="Q532" s="214"/>
      <c r="R532" s="218"/>
      <c r="T532" s="219"/>
      <c r="U532" s="214"/>
      <c r="V532" s="214"/>
      <c r="W532" s="214"/>
      <c r="X532" s="214"/>
      <c r="Y532" s="214"/>
      <c r="Z532" s="214"/>
      <c r="AA532" s="220"/>
      <c r="AT532" s="221" t="s">
        <v>165</v>
      </c>
      <c r="AU532" s="221" t="s">
        <v>106</v>
      </c>
      <c r="AV532" s="10" t="s">
        <v>106</v>
      </c>
      <c r="AW532" s="10" t="s">
        <v>166</v>
      </c>
      <c r="AX532" s="10" t="s">
        <v>82</v>
      </c>
      <c r="AY532" s="221" t="s">
        <v>157</v>
      </c>
    </row>
    <row r="533" s="11" customFormat="1" ht="20.4" customHeight="1">
      <c r="B533" s="222"/>
      <c r="C533" s="223"/>
      <c r="D533" s="223"/>
      <c r="E533" s="224" t="s">
        <v>21</v>
      </c>
      <c r="F533" s="225" t="s">
        <v>167</v>
      </c>
      <c r="G533" s="223"/>
      <c r="H533" s="223"/>
      <c r="I533" s="223"/>
      <c r="J533" s="223"/>
      <c r="K533" s="226">
        <v>6.1310000000000002</v>
      </c>
      <c r="L533" s="223"/>
      <c r="M533" s="223"/>
      <c r="N533" s="223"/>
      <c r="O533" s="223"/>
      <c r="P533" s="223"/>
      <c r="Q533" s="223"/>
      <c r="R533" s="227"/>
      <c r="T533" s="228"/>
      <c r="U533" s="223"/>
      <c r="V533" s="223"/>
      <c r="W533" s="223"/>
      <c r="X533" s="223"/>
      <c r="Y533" s="223"/>
      <c r="Z533" s="223"/>
      <c r="AA533" s="229"/>
      <c r="AT533" s="230" t="s">
        <v>165</v>
      </c>
      <c r="AU533" s="230" t="s">
        <v>106</v>
      </c>
      <c r="AV533" s="11" t="s">
        <v>162</v>
      </c>
      <c r="AW533" s="11" t="s">
        <v>166</v>
      </c>
      <c r="AX533" s="11" t="s">
        <v>23</v>
      </c>
      <c r="AY533" s="230" t="s">
        <v>157</v>
      </c>
    </row>
    <row r="534" s="1" customFormat="1" ht="51.6" customHeight="1">
      <c r="B534" s="42"/>
      <c r="C534" s="203" t="s">
        <v>739</v>
      </c>
      <c r="D534" s="203" t="s">
        <v>158</v>
      </c>
      <c r="E534" s="204" t="s">
        <v>740</v>
      </c>
      <c r="F534" s="205" t="s">
        <v>741</v>
      </c>
      <c r="G534" s="167"/>
      <c r="H534" s="167"/>
      <c r="I534" s="167"/>
      <c r="J534" s="206" t="s">
        <v>180</v>
      </c>
      <c r="K534" s="207">
        <v>181.517</v>
      </c>
      <c r="L534" s="208">
        <v>0</v>
      </c>
      <c r="M534" s="167"/>
      <c r="N534" s="207">
        <f>ROUND(L534*K534,3)</f>
        <v>0</v>
      </c>
      <c r="O534" s="167"/>
      <c r="P534" s="167"/>
      <c r="Q534" s="167"/>
      <c r="R534" s="44"/>
      <c r="T534" s="209" t="s">
        <v>21</v>
      </c>
      <c r="U534" s="52" t="s">
        <v>47</v>
      </c>
      <c r="V534" s="43"/>
      <c r="W534" s="210">
        <f>V534*K534</f>
        <v>0</v>
      </c>
      <c r="X534" s="210">
        <v>8.0000000000000007E-05</v>
      </c>
      <c r="Y534" s="210">
        <f>X534*K534</f>
        <v>0</v>
      </c>
      <c r="Z534" s="210">
        <v>0</v>
      </c>
      <c r="AA534" s="211">
        <f>Z534*K534</f>
        <v>0</v>
      </c>
      <c r="AR534" s="20" t="s">
        <v>233</v>
      </c>
      <c r="AT534" s="20" t="s">
        <v>158</v>
      </c>
      <c r="AU534" s="20" t="s">
        <v>106</v>
      </c>
      <c r="AY534" s="20" t="s">
        <v>157</v>
      </c>
      <c r="BE534" s="129">
        <f>IF(U534="základní",N534,0)</f>
        <v>0</v>
      </c>
      <c r="BF534" s="129">
        <f>IF(U534="snížená",N534,0)</f>
        <v>0</v>
      </c>
      <c r="BG534" s="129">
        <f>IF(U534="zákl. přenesená",N534,0)</f>
        <v>0</v>
      </c>
      <c r="BH534" s="129">
        <f>IF(U534="sníž. přenesená",N534,0)</f>
        <v>0</v>
      </c>
      <c r="BI534" s="129">
        <f>IF(U534="nulová",N534,0)</f>
        <v>0</v>
      </c>
      <c r="BJ534" s="20" t="s">
        <v>23</v>
      </c>
      <c r="BK534" s="212">
        <f>ROUND(L534*K534,3)</f>
        <v>0</v>
      </c>
      <c r="BL534" s="20" t="s">
        <v>233</v>
      </c>
      <c r="BM534" s="20" t="s">
        <v>742</v>
      </c>
    </row>
    <row r="535" s="10" customFormat="1" ht="28.8" customHeight="1">
      <c r="B535" s="213"/>
      <c r="C535" s="214"/>
      <c r="D535" s="214"/>
      <c r="E535" s="215" t="s">
        <v>21</v>
      </c>
      <c r="F535" s="216" t="s">
        <v>743</v>
      </c>
      <c r="G535" s="214"/>
      <c r="H535" s="214"/>
      <c r="I535" s="214"/>
      <c r="J535" s="214"/>
      <c r="K535" s="217">
        <v>181.517</v>
      </c>
      <c r="L535" s="214"/>
      <c r="M535" s="214"/>
      <c r="N535" s="214"/>
      <c r="O535" s="214"/>
      <c r="P535" s="214"/>
      <c r="Q535" s="214"/>
      <c r="R535" s="218"/>
      <c r="T535" s="219"/>
      <c r="U535" s="214"/>
      <c r="V535" s="214"/>
      <c r="W535" s="214"/>
      <c r="X535" s="214"/>
      <c r="Y535" s="214"/>
      <c r="Z535" s="214"/>
      <c r="AA535" s="220"/>
      <c r="AT535" s="221" t="s">
        <v>165</v>
      </c>
      <c r="AU535" s="221" t="s">
        <v>106</v>
      </c>
      <c r="AV535" s="10" t="s">
        <v>106</v>
      </c>
      <c r="AW535" s="10" t="s">
        <v>166</v>
      </c>
      <c r="AX535" s="10" t="s">
        <v>82</v>
      </c>
      <c r="AY535" s="221" t="s">
        <v>157</v>
      </c>
    </row>
    <row r="536" s="11" customFormat="1" ht="20.4" customHeight="1">
      <c r="B536" s="222"/>
      <c r="C536" s="223"/>
      <c r="D536" s="223"/>
      <c r="E536" s="224" t="s">
        <v>21</v>
      </c>
      <c r="F536" s="225" t="s">
        <v>167</v>
      </c>
      <c r="G536" s="223"/>
      <c r="H536" s="223"/>
      <c r="I536" s="223"/>
      <c r="J536" s="223"/>
      <c r="K536" s="226">
        <v>181.517</v>
      </c>
      <c r="L536" s="223"/>
      <c r="M536" s="223"/>
      <c r="N536" s="223"/>
      <c r="O536" s="223"/>
      <c r="P536" s="223"/>
      <c r="Q536" s="223"/>
      <c r="R536" s="227"/>
      <c r="T536" s="228"/>
      <c r="U536" s="223"/>
      <c r="V536" s="223"/>
      <c r="W536" s="223"/>
      <c r="X536" s="223"/>
      <c r="Y536" s="223"/>
      <c r="Z536" s="223"/>
      <c r="AA536" s="229"/>
      <c r="AT536" s="230" t="s">
        <v>165</v>
      </c>
      <c r="AU536" s="230" t="s">
        <v>106</v>
      </c>
      <c r="AV536" s="11" t="s">
        <v>162</v>
      </c>
      <c r="AW536" s="11" t="s">
        <v>166</v>
      </c>
      <c r="AX536" s="11" t="s">
        <v>23</v>
      </c>
      <c r="AY536" s="230" t="s">
        <v>157</v>
      </c>
    </row>
    <row r="537" s="9" customFormat="1" ht="29.88" customHeight="1">
      <c r="B537" s="188"/>
      <c r="C537" s="189"/>
      <c r="D537" s="200" t="s">
        <v>130</v>
      </c>
      <c r="E537" s="200"/>
      <c r="F537" s="200"/>
      <c r="G537" s="200"/>
      <c r="H537" s="200"/>
      <c r="I537" s="200"/>
      <c r="J537" s="200"/>
      <c r="K537" s="200"/>
      <c r="L537" s="200"/>
      <c r="M537" s="200"/>
      <c r="N537" s="201">
        <f>BK537</f>
        <v>0</v>
      </c>
      <c r="O537" s="202"/>
      <c r="P537" s="202"/>
      <c r="Q537" s="202"/>
      <c r="R537" s="193"/>
      <c r="T537" s="194"/>
      <c r="U537" s="189"/>
      <c r="V537" s="189"/>
      <c r="W537" s="195">
        <f>SUM(W538:W549)</f>
        <v>0</v>
      </c>
      <c r="X537" s="189"/>
      <c r="Y537" s="195">
        <f>SUM(Y538:Y549)</f>
        <v>0</v>
      </c>
      <c r="Z537" s="189"/>
      <c r="AA537" s="196">
        <f>SUM(AA538:AA549)</f>
        <v>0</v>
      </c>
      <c r="AR537" s="197" t="s">
        <v>106</v>
      </c>
      <c r="AT537" s="198" t="s">
        <v>81</v>
      </c>
      <c r="AU537" s="198" t="s">
        <v>23</v>
      </c>
      <c r="AY537" s="197" t="s">
        <v>157</v>
      </c>
      <c r="BK537" s="199">
        <f>SUM(BK538:BK549)</f>
        <v>0</v>
      </c>
    </row>
    <row r="538" s="1" customFormat="1" ht="28.8" customHeight="1">
      <c r="B538" s="42"/>
      <c r="C538" s="203" t="s">
        <v>744</v>
      </c>
      <c r="D538" s="203" t="s">
        <v>158</v>
      </c>
      <c r="E538" s="204" t="s">
        <v>745</v>
      </c>
      <c r="F538" s="205" t="s">
        <v>746</v>
      </c>
      <c r="G538" s="167"/>
      <c r="H538" s="167"/>
      <c r="I538" s="167"/>
      <c r="J538" s="206" t="s">
        <v>180</v>
      </c>
      <c r="K538" s="207">
        <v>5.0049999999999999</v>
      </c>
      <c r="L538" s="208">
        <v>0</v>
      </c>
      <c r="M538" s="167"/>
      <c r="N538" s="207">
        <f>ROUND(L538*K538,3)</f>
        <v>0</v>
      </c>
      <c r="O538" s="167"/>
      <c r="P538" s="167"/>
      <c r="Q538" s="167"/>
      <c r="R538" s="44"/>
      <c r="T538" s="209" t="s">
        <v>21</v>
      </c>
      <c r="U538" s="52" t="s">
        <v>47</v>
      </c>
      <c r="V538" s="43"/>
      <c r="W538" s="210">
        <f>V538*K538</f>
        <v>0</v>
      </c>
      <c r="X538" s="210">
        <v>0</v>
      </c>
      <c r="Y538" s="210">
        <f>X538*K538</f>
        <v>0</v>
      </c>
      <c r="Z538" s="210">
        <v>0</v>
      </c>
      <c r="AA538" s="211">
        <f>Z538*K538</f>
        <v>0</v>
      </c>
      <c r="AR538" s="20" t="s">
        <v>233</v>
      </c>
      <c r="AT538" s="20" t="s">
        <v>158</v>
      </c>
      <c r="AU538" s="20" t="s">
        <v>106</v>
      </c>
      <c r="AY538" s="20" t="s">
        <v>157</v>
      </c>
      <c r="BE538" s="129">
        <f>IF(U538="základní",N538,0)</f>
        <v>0</v>
      </c>
      <c r="BF538" s="129">
        <f>IF(U538="snížená",N538,0)</f>
        <v>0</v>
      </c>
      <c r="BG538" s="129">
        <f>IF(U538="zákl. přenesená",N538,0)</f>
        <v>0</v>
      </c>
      <c r="BH538" s="129">
        <f>IF(U538="sníž. přenesená",N538,0)</f>
        <v>0</v>
      </c>
      <c r="BI538" s="129">
        <f>IF(U538="nulová",N538,0)</f>
        <v>0</v>
      </c>
      <c r="BJ538" s="20" t="s">
        <v>23</v>
      </c>
      <c r="BK538" s="212">
        <f>ROUND(L538*K538,3)</f>
        <v>0</v>
      </c>
      <c r="BL538" s="20" t="s">
        <v>233</v>
      </c>
      <c r="BM538" s="20" t="s">
        <v>747</v>
      </c>
    </row>
    <row r="539" s="10" customFormat="1" ht="28.8" customHeight="1">
      <c r="B539" s="213"/>
      <c r="C539" s="214"/>
      <c r="D539" s="214"/>
      <c r="E539" s="215" t="s">
        <v>21</v>
      </c>
      <c r="F539" s="216" t="s">
        <v>748</v>
      </c>
      <c r="G539" s="214"/>
      <c r="H539" s="214"/>
      <c r="I539" s="214"/>
      <c r="J539" s="214"/>
      <c r="K539" s="217">
        <v>5.0052000000000003</v>
      </c>
      <c r="L539" s="214"/>
      <c r="M539" s="214"/>
      <c r="N539" s="214"/>
      <c r="O539" s="214"/>
      <c r="P539" s="214"/>
      <c r="Q539" s="214"/>
      <c r="R539" s="218"/>
      <c r="T539" s="219"/>
      <c r="U539" s="214"/>
      <c r="V539" s="214"/>
      <c r="W539" s="214"/>
      <c r="X539" s="214"/>
      <c r="Y539" s="214"/>
      <c r="Z539" s="214"/>
      <c r="AA539" s="220"/>
      <c r="AT539" s="221" t="s">
        <v>165</v>
      </c>
      <c r="AU539" s="221" t="s">
        <v>106</v>
      </c>
      <c r="AV539" s="10" t="s">
        <v>106</v>
      </c>
      <c r="AW539" s="10" t="s">
        <v>166</v>
      </c>
      <c r="AX539" s="10" t="s">
        <v>82</v>
      </c>
      <c r="AY539" s="221" t="s">
        <v>157</v>
      </c>
    </row>
    <row r="540" s="11" customFormat="1" ht="20.4" customHeight="1">
      <c r="B540" s="222"/>
      <c r="C540" s="223"/>
      <c r="D540" s="223"/>
      <c r="E540" s="224" t="s">
        <v>21</v>
      </c>
      <c r="F540" s="225" t="s">
        <v>167</v>
      </c>
      <c r="G540" s="223"/>
      <c r="H540" s="223"/>
      <c r="I540" s="223"/>
      <c r="J540" s="223"/>
      <c r="K540" s="226">
        <v>5.0052000000000003</v>
      </c>
      <c r="L540" s="223"/>
      <c r="M540" s="223"/>
      <c r="N540" s="223"/>
      <c r="O540" s="223"/>
      <c r="P540" s="223"/>
      <c r="Q540" s="223"/>
      <c r="R540" s="227"/>
      <c r="T540" s="228"/>
      <c r="U540" s="223"/>
      <c r="V540" s="223"/>
      <c r="W540" s="223"/>
      <c r="X540" s="223"/>
      <c r="Y540" s="223"/>
      <c r="Z540" s="223"/>
      <c r="AA540" s="229"/>
      <c r="AT540" s="230" t="s">
        <v>165</v>
      </c>
      <c r="AU540" s="230" t="s">
        <v>106</v>
      </c>
      <c r="AV540" s="11" t="s">
        <v>162</v>
      </c>
      <c r="AW540" s="11" t="s">
        <v>166</v>
      </c>
      <c r="AX540" s="11" t="s">
        <v>23</v>
      </c>
      <c r="AY540" s="230" t="s">
        <v>157</v>
      </c>
    </row>
    <row r="541" s="1" customFormat="1" ht="28.8" customHeight="1">
      <c r="B541" s="42"/>
      <c r="C541" s="203" t="s">
        <v>749</v>
      </c>
      <c r="D541" s="203" t="s">
        <v>158</v>
      </c>
      <c r="E541" s="204" t="s">
        <v>750</v>
      </c>
      <c r="F541" s="205" t="s">
        <v>751</v>
      </c>
      <c r="G541" s="167"/>
      <c r="H541" s="167"/>
      <c r="I541" s="167"/>
      <c r="J541" s="206" t="s">
        <v>180</v>
      </c>
      <c r="K541" s="207">
        <v>5.0049999999999999</v>
      </c>
      <c r="L541" s="208">
        <v>0</v>
      </c>
      <c r="M541" s="167"/>
      <c r="N541" s="207">
        <f>ROUND(L541*K541,3)</f>
        <v>0</v>
      </c>
      <c r="O541" s="167"/>
      <c r="P541" s="167"/>
      <c r="Q541" s="167"/>
      <c r="R541" s="44"/>
      <c r="T541" s="209" t="s">
        <v>21</v>
      </c>
      <c r="U541" s="52" t="s">
        <v>47</v>
      </c>
      <c r="V541" s="43"/>
      <c r="W541" s="210">
        <f>V541*K541</f>
        <v>0</v>
      </c>
      <c r="X541" s="210">
        <v>0.00040000000000000002</v>
      </c>
      <c r="Y541" s="210">
        <f>X541*K541</f>
        <v>0</v>
      </c>
      <c r="Z541" s="210">
        <v>0</v>
      </c>
      <c r="AA541" s="211">
        <f>Z541*K541</f>
        <v>0</v>
      </c>
      <c r="AR541" s="20" t="s">
        <v>233</v>
      </c>
      <c r="AT541" s="20" t="s">
        <v>158</v>
      </c>
      <c r="AU541" s="20" t="s">
        <v>106</v>
      </c>
      <c r="AY541" s="20" t="s">
        <v>157</v>
      </c>
      <c r="BE541" s="129">
        <f>IF(U541="základní",N541,0)</f>
        <v>0</v>
      </c>
      <c r="BF541" s="129">
        <f>IF(U541="snížená",N541,0)</f>
        <v>0</v>
      </c>
      <c r="BG541" s="129">
        <f>IF(U541="zákl. přenesená",N541,0)</f>
        <v>0</v>
      </c>
      <c r="BH541" s="129">
        <f>IF(U541="sníž. přenesená",N541,0)</f>
        <v>0</v>
      </c>
      <c r="BI541" s="129">
        <f>IF(U541="nulová",N541,0)</f>
        <v>0</v>
      </c>
      <c r="BJ541" s="20" t="s">
        <v>23</v>
      </c>
      <c r="BK541" s="212">
        <f>ROUND(L541*K541,3)</f>
        <v>0</v>
      </c>
      <c r="BL541" s="20" t="s">
        <v>233</v>
      </c>
      <c r="BM541" s="20" t="s">
        <v>752</v>
      </c>
    </row>
    <row r="542" s="10" customFormat="1" ht="28.8" customHeight="1">
      <c r="B542" s="213"/>
      <c r="C542" s="214"/>
      <c r="D542" s="214"/>
      <c r="E542" s="215" t="s">
        <v>21</v>
      </c>
      <c r="F542" s="216" t="s">
        <v>748</v>
      </c>
      <c r="G542" s="214"/>
      <c r="H542" s="214"/>
      <c r="I542" s="214"/>
      <c r="J542" s="214"/>
      <c r="K542" s="217">
        <v>5.0052000000000003</v>
      </c>
      <c r="L542" s="214"/>
      <c r="M542" s="214"/>
      <c r="N542" s="214"/>
      <c r="O542" s="214"/>
      <c r="P542" s="214"/>
      <c r="Q542" s="214"/>
      <c r="R542" s="218"/>
      <c r="T542" s="219"/>
      <c r="U542" s="214"/>
      <c r="V542" s="214"/>
      <c r="W542" s="214"/>
      <c r="X542" s="214"/>
      <c r="Y542" s="214"/>
      <c r="Z542" s="214"/>
      <c r="AA542" s="220"/>
      <c r="AT542" s="221" t="s">
        <v>165</v>
      </c>
      <c r="AU542" s="221" t="s">
        <v>106</v>
      </c>
      <c r="AV542" s="10" t="s">
        <v>106</v>
      </c>
      <c r="AW542" s="10" t="s">
        <v>166</v>
      </c>
      <c r="AX542" s="10" t="s">
        <v>82</v>
      </c>
      <c r="AY542" s="221" t="s">
        <v>157</v>
      </c>
    </row>
    <row r="543" s="11" customFormat="1" ht="20.4" customHeight="1">
      <c r="B543" s="222"/>
      <c r="C543" s="223"/>
      <c r="D543" s="223"/>
      <c r="E543" s="224" t="s">
        <v>21</v>
      </c>
      <c r="F543" s="225" t="s">
        <v>167</v>
      </c>
      <c r="G543" s="223"/>
      <c r="H543" s="223"/>
      <c r="I543" s="223"/>
      <c r="J543" s="223"/>
      <c r="K543" s="226">
        <v>5.0052000000000003</v>
      </c>
      <c r="L543" s="223"/>
      <c r="M543" s="223"/>
      <c r="N543" s="223"/>
      <c r="O543" s="223"/>
      <c r="P543" s="223"/>
      <c r="Q543" s="223"/>
      <c r="R543" s="227"/>
      <c r="T543" s="228"/>
      <c r="U543" s="223"/>
      <c r="V543" s="223"/>
      <c r="W543" s="223"/>
      <c r="X543" s="223"/>
      <c r="Y543" s="223"/>
      <c r="Z543" s="223"/>
      <c r="AA543" s="229"/>
      <c r="AT543" s="230" t="s">
        <v>165</v>
      </c>
      <c r="AU543" s="230" t="s">
        <v>106</v>
      </c>
      <c r="AV543" s="11" t="s">
        <v>162</v>
      </c>
      <c r="AW543" s="11" t="s">
        <v>166</v>
      </c>
      <c r="AX543" s="11" t="s">
        <v>23</v>
      </c>
      <c r="AY543" s="230" t="s">
        <v>157</v>
      </c>
    </row>
    <row r="544" s="1" customFormat="1" ht="40.2" customHeight="1">
      <c r="B544" s="42"/>
      <c r="C544" s="203" t="s">
        <v>753</v>
      </c>
      <c r="D544" s="203" t="s">
        <v>158</v>
      </c>
      <c r="E544" s="204" t="s">
        <v>754</v>
      </c>
      <c r="F544" s="205" t="s">
        <v>755</v>
      </c>
      <c r="G544" s="167"/>
      <c r="H544" s="167"/>
      <c r="I544" s="167"/>
      <c r="J544" s="206" t="s">
        <v>180</v>
      </c>
      <c r="K544" s="207">
        <v>5.0049999999999999</v>
      </c>
      <c r="L544" s="208">
        <v>0</v>
      </c>
      <c r="M544" s="167"/>
      <c r="N544" s="207">
        <f>ROUND(L544*K544,3)</f>
        <v>0</v>
      </c>
      <c r="O544" s="167"/>
      <c r="P544" s="167"/>
      <c r="Q544" s="167"/>
      <c r="R544" s="44"/>
      <c r="T544" s="209" t="s">
        <v>21</v>
      </c>
      <c r="U544" s="52" t="s">
        <v>47</v>
      </c>
      <c r="V544" s="43"/>
      <c r="W544" s="210">
        <f>V544*K544</f>
        <v>0</v>
      </c>
      <c r="X544" s="210">
        <v>0.00021000000000000001</v>
      </c>
      <c r="Y544" s="210">
        <f>X544*K544</f>
        <v>0</v>
      </c>
      <c r="Z544" s="210">
        <v>0</v>
      </c>
      <c r="AA544" s="211">
        <f>Z544*K544</f>
        <v>0</v>
      </c>
      <c r="AR544" s="20" t="s">
        <v>233</v>
      </c>
      <c r="AT544" s="20" t="s">
        <v>158</v>
      </c>
      <c r="AU544" s="20" t="s">
        <v>106</v>
      </c>
      <c r="AY544" s="20" t="s">
        <v>157</v>
      </c>
      <c r="BE544" s="129">
        <f>IF(U544="základní",N544,0)</f>
        <v>0</v>
      </c>
      <c r="BF544" s="129">
        <f>IF(U544="snížená",N544,0)</f>
        <v>0</v>
      </c>
      <c r="BG544" s="129">
        <f>IF(U544="zákl. přenesená",N544,0)</f>
        <v>0</v>
      </c>
      <c r="BH544" s="129">
        <f>IF(U544="sníž. přenesená",N544,0)</f>
        <v>0</v>
      </c>
      <c r="BI544" s="129">
        <f>IF(U544="nulová",N544,0)</f>
        <v>0</v>
      </c>
      <c r="BJ544" s="20" t="s">
        <v>23</v>
      </c>
      <c r="BK544" s="212">
        <f>ROUND(L544*K544,3)</f>
        <v>0</v>
      </c>
      <c r="BL544" s="20" t="s">
        <v>233</v>
      </c>
      <c r="BM544" s="20" t="s">
        <v>756</v>
      </c>
    </row>
    <row r="545" s="10" customFormat="1" ht="28.8" customHeight="1">
      <c r="B545" s="213"/>
      <c r="C545" s="214"/>
      <c r="D545" s="214"/>
      <c r="E545" s="215" t="s">
        <v>21</v>
      </c>
      <c r="F545" s="216" t="s">
        <v>748</v>
      </c>
      <c r="G545" s="214"/>
      <c r="H545" s="214"/>
      <c r="I545" s="214"/>
      <c r="J545" s="214"/>
      <c r="K545" s="217">
        <v>5.0052000000000003</v>
      </c>
      <c r="L545" s="214"/>
      <c r="M545" s="214"/>
      <c r="N545" s="214"/>
      <c r="O545" s="214"/>
      <c r="P545" s="214"/>
      <c r="Q545" s="214"/>
      <c r="R545" s="218"/>
      <c r="T545" s="219"/>
      <c r="U545" s="214"/>
      <c r="V545" s="214"/>
      <c r="W545" s="214"/>
      <c r="X545" s="214"/>
      <c r="Y545" s="214"/>
      <c r="Z545" s="214"/>
      <c r="AA545" s="220"/>
      <c r="AT545" s="221" t="s">
        <v>165</v>
      </c>
      <c r="AU545" s="221" t="s">
        <v>106</v>
      </c>
      <c r="AV545" s="10" t="s">
        <v>106</v>
      </c>
      <c r="AW545" s="10" t="s">
        <v>166</v>
      </c>
      <c r="AX545" s="10" t="s">
        <v>82</v>
      </c>
      <c r="AY545" s="221" t="s">
        <v>157</v>
      </c>
    </row>
    <row r="546" s="11" customFormat="1" ht="20.4" customHeight="1">
      <c r="B546" s="222"/>
      <c r="C546" s="223"/>
      <c r="D546" s="223"/>
      <c r="E546" s="224" t="s">
        <v>21</v>
      </c>
      <c r="F546" s="225" t="s">
        <v>167</v>
      </c>
      <c r="G546" s="223"/>
      <c r="H546" s="223"/>
      <c r="I546" s="223"/>
      <c r="J546" s="223"/>
      <c r="K546" s="226">
        <v>5.0052000000000003</v>
      </c>
      <c r="L546" s="223"/>
      <c r="M546" s="223"/>
      <c r="N546" s="223"/>
      <c r="O546" s="223"/>
      <c r="P546" s="223"/>
      <c r="Q546" s="223"/>
      <c r="R546" s="227"/>
      <c r="T546" s="228"/>
      <c r="U546" s="223"/>
      <c r="V546" s="223"/>
      <c r="W546" s="223"/>
      <c r="X546" s="223"/>
      <c r="Y546" s="223"/>
      <c r="Z546" s="223"/>
      <c r="AA546" s="229"/>
      <c r="AT546" s="230" t="s">
        <v>165</v>
      </c>
      <c r="AU546" s="230" t="s">
        <v>106</v>
      </c>
      <c r="AV546" s="11" t="s">
        <v>162</v>
      </c>
      <c r="AW546" s="11" t="s">
        <v>166</v>
      </c>
      <c r="AX546" s="11" t="s">
        <v>23</v>
      </c>
      <c r="AY546" s="230" t="s">
        <v>157</v>
      </c>
    </row>
    <row r="547" s="1" customFormat="1" ht="40.2" customHeight="1">
      <c r="B547" s="42"/>
      <c r="C547" s="203" t="s">
        <v>757</v>
      </c>
      <c r="D547" s="203" t="s">
        <v>158</v>
      </c>
      <c r="E547" s="204" t="s">
        <v>758</v>
      </c>
      <c r="F547" s="205" t="s">
        <v>759</v>
      </c>
      <c r="G547" s="167"/>
      <c r="H547" s="167"/>
      <c r="I547" s="167"/>
      <c r="J547" s="206" t="s">
        <v>180</v>
      </c>
      <c r="K547" s="207">
        <v>10.01</v>
      </c>
      <c r="L547" s="208">
        <v>0</v>
      </c>
      <c r="M547" s="167"/>
      <c r="N547" s="207">
        <f>ROUND(L547*K547,3)</f>
        <v>0</v>
      </c>
      <c r="O547" s="167"/>
      <c r="P547" s="167"/>
      <c r="Q547" s="167"/>
      <c r="R547" s="44"/>
      <c r="T547" s="209" t="s">
        <v>21</v>
      </c>
      <c r="U547" s="52" t="s">
        <v>47</v>
      </c>
      <c r="V547" s="43"/>
      <c r="W547" s="210">
        <f>V547*K547</f>
        <v>0</v>
      </c>
      <c r="X547" s="210">
        <v>0.00012999999999999999</v>
      </c>
      <c r="Y547" s="210">
        <f>X547*K547</f>
        <v>0</v>
      </c>
      <c r="Z547" s="210">
        <v>0</v>
      </c>
      <c r="AA547" s="211">
        <f>Z547*K547</f>
        <v>0</v>
      </c>
      <c r="AR547" s="20" t="s">
        <v>233</v>
      </c>
      <c r="AT547" s="20" t="s">
        <v>158</v>
      </c>
      <c r="AU547" s="20" t="s">
        <v>106</v>
      </c>
      <c r="AY547" s="20" t="s">
        <v>157</v>
      </c>
      <c r="BE547" s="129">
        <f>IF(U547="základní",N547,0)</f>
        <v>0</v>
      </c>
      <c r="BF547" s="129">
        <f>IF(U547="snížená",N547,0)</f>
        <v>0</v>
      </c>
      <c r="BG547" s="129">
        <f>IF(U547="zákl. přenesená",N547,0)</f>
        <v>0</v>
      </c>
      <c r="BH547" s="129">
        <f>IF(U547="sníž. přenesená",N547,0)</f>
        <v>0</v>
      </c>
      <c r="BI547" s="129">
        <f>IF(U547="nulová",N547,0)</f>
        <v>0</v>
      </c>
      <c r="BJ547" s="20" t="s">
        <v>23</v>
      </c>
      <c r="BK547" s="212">
        <f>ROUND(L547*K547,3)</f>
        <v>0</v>
      </c>
      <c r="BL547" s="20" t="s">
        <v>233</v>
      </c>
      <c r="BM547" s="20" t="s">
        <v>760</v>
      </c>
    </row>
    <row r="548" s="10" customFormat="1" ht="40.2" customHeight="1">
      <c r="B548" s="213"/>
      <c r="C548" s="214"/>
      <c r="D548" s="214"/>
      <c r="E548" s="215" t="s">
        <v>21</v>
      </c>
      <c r="F548" s="216" t="s">
        <v>761</v>
      </c>
      <c r="G548" s="214"/>
      <c r="H548" s="214"/>
      <c r="I548" s="214"/>
      <c r="J548" s="214"/>
      <c r="K548" s="217">
        <v>10.010400000000001</v>
      </c>
      <c r="L548" s="214"/>
      <c r="M548" s="214"/>
      <c r="N548" s="214"/>
      <c r="O548" s="214"/>
      <c r="P548" s="214"/>
      <c r="Q548" s="214"/>
      <c r="R548" s="218"/>
      <c r="T548" s="219"/>
      <c r="U548" s="214"/>
      <c r="V548" s="214"/>
      <c r="W548" s="214"/>
      <c r="X548" s="214"/>
      <c r="Y548" s="214"/>
      <c r="Z548" s="214"/>
      <c r="AA548" s="220"/>
      <c r="AT548" s="221" t="s">
        <v>165</v>
      </c>
      <c r="AU548" s="221" t="s">
        <v>106</v>
      </c>
      <c r="AV548" s="10" t="s">
        <v>106</v>
      </c>
      <c r="AW548" s="10" t="s">
        <v>166</v>
      </c>
      <c r="AX548" s="10" t="s">
        <v>82</v>
      </c>
      <c r="AY548" s="221" t="s">
        <v>157</v>
      </c>
    </row>
    <row r="549" s="11" customFormat="1" ht="20.4" customHeight="1">
      <c r="B549" s="222"/>
      <c r="C549" s="223"/>
      <c r="D549" s="223"/>
      <c r="E549" s="224" t="s">
        <v>21</v>
      </c>
      <c r="F549" s="225" t="s">
        <v>167</v>
      </c>
      <c r="G549" s="223"/>
      <c r="H549" s="223"/>
      <c r="I549" s="223"/>
      <c r="J549" s="223"/>
      <c r="K549" s="226">
        <v>10.010400000000001</v>
      </c>
      <c r="L549" s="223"/>
      <c r="M549" s="223"/>
      <c r="N549" s="223"/>
      <c r="O549" s="223"/>
      <c r="P549" s="223"/>
      <c r="Q549" s="223"/>
      <c r="R549" s="227"/>
      <c r="T549" s="228"/>
      <c r="U549" s="223"/>
      <c r="V549" s="223"/>
      <c r="W549" s="223"/>
      <c r="X549" s="223"/>
      <c r="Y549" s="223"/>
      <c r="Z549" s="223"/>
      <c r="AA549" s="229"/>
      <c r="AT549" s="230" t="s">
        <v>165</v>
      </c>
      <c r="AU549" s="230" t="s">
        <v>106</v>
      </c>
      <c r="AV549" s="11" t="s">
        <v>162</v>
      </c>
      <c r="AW549" s="11" t="s">
        <v>166</v>
      </c>
      <c r="AX549" s="11" t="s">
        <v>23</v>
      </c>
      <c r="AY549" s="230" t="s">
        <v>157</v>
      </c>
    </row>
    <row r="550" s="9" customFormat="1" ht="37.44" customHeight="1">
      <c r="B550" s="188"/>
      <c r="C550" s="189"/>
      <c r="D550" s="190" t="s">
        <v>131</v>
      </c>
      <c r="E550" s="190"/>
      <c r="F550" s="190"/>
      <c r="G550" s="190"/>
      <c r="H550" s="190"/>
      <c r="I550" s="190"/>
      <c r="J550" s="190"/>
      <c r="K550" s="190"/>
      <c r="L550" s="190"/>
      <c r="M550" s="190"/>
      <c r="N550" s="191">
        <f>BK550</f>
        <v>0</v>
      </c>
      <c r="O550" s="192"/>
      <c r="P550" s="192"/>
      <c r="Q550" s="192"/>
      <c r="R550" s="193"/>
      <c r="T550" s="194"/>
      <c r="U550" s="189"/>
      <c r="V550" s="189"/>
      <c r="W550" s="195">
        <f>W551+W561</f>
        <v>0</v>
      </c>
      <c r="X550" s="189"/>
      <c r="Y550" s="195">
        <f>Y551+Y561</f>
        <v>0</v>
      </c>
      <c r="Z550" s="189"/>
      <c r="AA550" s="196">
        <f>AA551+AA561</f>
        <v>0</v>
      </c>
      <c r="AR550" s="197" t="s">
        <v>183</v>
      </c>
      <c r="AT550" s="198" t="s">
        <v>81</v>
      </c>
      <c r="AU550" s="198" t="s">
        <v>82</v>
      </c>
      <c r="AY550" s="197" t="s">
        <v>157</v>
      </c>
      <c r="BK550" s="199">
        <f>BK551+BK561</f>
        <v>0</v>
      </c>
    </row>
    <row r="551" s="9" customFormat="1" ht="19.92" customHeight="1">
      <c r="B551" s="188"/>
      <c r="C551" s="189"/>
      <c r="D551" s="200" t="s">
        <v>132</v>
      </c>
      <c r="E551" s="200"/>
      <c r="F551" s="200"/>
      <c r="G551" s="200"/>
      <c r="H551" s="200"/>
      <c r="I551" s="200"/>
      <c r="J551" s="200"/>
      <c r="K551" s="200"/>
      <c r="L551" s="200"/>
      <c r="M551" s="200"/>
      <c r="N551" s="201">
        <f>BK551</f>
        <v>0</v>
      </c>
      <c r="O551" s="202"/>
      <c r="P551" s="202"/>
      <c r="Q551" s="202"/>
      <c r="R551" s="193"/>
      <c r="T551" s="194"/>
      <c r="U551" s="189"/>
      <c r="V551" s="189"/>
      <c r="W551" s="195">
        <f>SUM(W552:W560)</f>
        <v>0</v>
      </c>
      <c r="X551" s="189"/>
      <c r="Y551" s="195">
        <f>SUM(Y552:Y560)</f>
        <v>0</v>
      </c>
      <c r="Z551" s="189"/>
      <c r="AA551" s="196">
        <f>SUM(AA552:AA560)</f>
        <v>0</v>
      </c>
      <c r="AR551" s="197" t="s">
        <v>183</v>
      </c>
      <c r="AT551" s="198" t="s">
        <v>81</v>
      </c>
      <c r="AU551" s="198" t="s">
        <v>23</v>
      </c>
      <c r="AY551" s="197" t="s">
        <v>157</v>
      </c>
      <c r="BK551" s="199">
        <f>SUM(BK552:BK560)</f>
        <v>0</v>
      </c>
    </row>
    <row r="552" s="1" customFormat="1" ht="28.8" customHeight="1">
      <c r="B552" s="42"/>
      <c r="C552" s="203" t="s">
        <v>762</v>
      </c>
      <c r="D552" s="203" t="s">
        <v>158</v>
      </c>
      <c r="E552" s="204" t="s">
        <v>763</v>
      </c>
      <c r="F552" s="205" t="s">
        <v>764</v>
      </c>
      <c r="G552" s="167"/>
      <c r="H552" s="167"/>
      <c r="I552" s="167"/>
      <c r="J552" s="206" t="s">
        <v>574</v>
      </c>
      <c r="K552" s="207">
        <v>1</v>
      </c>
      <c r="L552" s="208">
        <v>0</v>
      </c>
      <c r="M552" s="167"/>
      <c r="N552" s="207">
        <f>ROUND(L552*K552,3)</f>
        <v>0</v>
      </c>
      <c r="O552" s="167"/>
      <c r="P552" s="167"/>
      <c r="Q552" s="167"/>
      <c r="R552" s="44"/>
      <c r="T552" s="209" t="s">
        <v>21</v>
      </c>
      <c r="U552" s="52" t="s">
        <v>47</v>
      </c>
      <c r="V552" s="43"/>
      <c r="W552" s="210">
        <f>V552*K552</f>
        <v>0</v>
      </c>
      <c r="X552" s="210">
        <v>0</v>
      </c>
      <c r="Y552" s="210">
        <f>X552*K552</f>
        <v>0</v>
      </c>
      <c r="Z552" s="210">
        <v>0</v>
      </c>
      <c r="AA552" s="211">
        <f>Z552*K552</f>
        <v>0</v>
      </c>
      <c r="AR552" s="20" t="s">
        <v>765</v>
      </c>
      <c r="AT552" s="20" t="s">
        <v>158</v>
      </c>
      <c r="AU552" s="20" t="s">
        <v>106</v>
      </c>
      <c r="AY552" s="20" t="s">
        <v>157</v>
      </c>
      <c r="BE552" s="129">
        <f>IF(U552="základní",N552,0)</f>
        <v>0</v>
      </c>
      <c r="BF552" s="129">
        <f>IF(U552="snížená",N552,0)</f>
        <v>0</v>
      </c>
      <c r="BG552" s="129">
        <f>IF(U552="zákl. přenesená",N552,0)</f>
        <v>0</v>
      </c>
      <c r="BH552" s="129">
        <f>IF(U552="sníž. přenesená",N552,0)</f>
        <v>0</v>
      </c>
      <c r="BI552" s="129">
        <f>IF(U552="nulová",N552,0)</f>
        <v>0</v>
      </c>
      <c r="BJ552" s="20" t="s">
        <v>23</v>
      </c>
      <c r="BK552" s="212">
        <f>ROUND(L552*K552,3)</f>
        <v>0</v>
      </c>
      <c r="BL552" s="20" t="s">
        <v>765</v>
      </c>
      <c r="BM552" s="20" t="s">
        <v>766</v>
      </c>
    </row>
    <row r="553" s="10" customFormat="1" ht="20.4" customHeight="1">
      <c r="B553" s="213"/>
      <c r="C553" s="214"/>
      <c r="D553" s="214"/>
      <c r="E553" s="215" t="s">
        <v>21</v>
      </c>
      <c r="F553" s="216" t="s">
        <v>23</v>
      </c>
      <c r="G553" s="214"/>
      <c r="H553" s="214"/>
      <c r="I553" s="214"/>
      <c r="J553" s="214"/>
      <c r="K553" s="217">
        <v>1</v>
      </c>
      <c r="L553" s="214"/>
      <c r="M553" s="214"/>
      <c r="N553" s="214"/>
      <c r="O553" s="214"/>
      <c r="P553" s="214"/>
      <c r="Q553" s="214"/>
      <c r="R553" s="218"/>
      <c r="T553" s="219"/>
      <c r="U553" s="214"/>
      <c r="V553" s="214"/>
      <c r="W553" s="214"/>
      <c r="X553" s="214"/>
      <c r="Y553" s="214"/>
      <c r="Z553" s="214"/>
      <c r="AA553" s="220"/>
      <c r="AT553" s="221" t="s">
        <v>165</v>
      </c>
      <c r="AU553" s="221" t="s">
        <v>106</v>
      </c>
      <c r="AV553" s="10" t="s">
        <v>106</v>
      </c>
      <c r="AW553" s="10" t="s">
        <v>166</v>
      </c>
      <c r="AX553" s="10" t="s">
        <v>82</v>
      </c>
      <c r="AY553" s="221" t="s">
        <v>157</v>
      </c>
    </row>
    <row r="554" s="11" customFormat="1" ht="20.4" customHeight="1">
      <c r="B554" s="222"/>
      <c r="C554" s="223"/>
      <c r="D554" s="223"/>
      <c r="E554" s="224" t="s">
        <v>21</v>
      </c>
      <c r="F554" s="225" t="s">
        <v>167</v>
      </c>
      <c r="G554" s="223"/>
      <c r="H554" s="223"/>
      <c r="I554" s="223"/>
      <c r="J554" s="223"/>
      <c r="K554" s="226">
        <v>1</v>
      </c>
      <c r="L554" s="223"/>
      <c r="M554" s="223"/>
      <c r="N554" s="223"/>
      <c r="O554" s="223"/>
      <c r="P554" s="223"/>
      <c r="Q554" s="223"/>
      <c r="R554" s="227"/>
      <c r="T554" s="228"/>
      <c r="U554" s="223"/>
      <c r="V554" s="223"/>
      <c r="W554" s="223"/>
      <c r="X554" s="223"/>
      <c r="Y554" s="223"/>
      <c r="Z554" s="223"/>
      <c r="AA554" s="229"/>
      <c r="AT554" s="230" t="s">
        <v>165</v>
      </c>
      <c r="AU554" s="230" t="s">
        <v>106</v>
      </c>
      <c r="AV554" s="11" t="s">
        <v>162</v>
      </c>
      <c r="AW554" s="11" t="s">
        <v>166</v>
      </c>
      <c r="AX554" s="11" t="s">
        <v>23</v>
      </c>
      <c r="AY554" s="230" t="s">
        <v>157</v>
      </c>
    </row>
    <row r="555" s="1" customFormat="1" ht="40.2" customHeight="1">
      <c r="B555" s="42"/>
      <c r="C555" s="203" t="s">
        <v>767</v>
      </c>
      <c r="D555" s="203" t="s">
        <v>158</v>
      </c>
      <c r="E555" s="204" t="s">
        <v>768</v>
      </c>
      <c r="F555" s="205" t="s">
        <v>769</v>
      </c>
      <c r="G555" s="167"/>
      <c r="H555" s="167"/>
      <c r="I555" s="167"/>
      <c r="J555" s="206" t="s">
        <v>574</v>
      </c>
      <c r="K555" s="207">
        <v>1</v>
      </c>
      <c r="L555" s="208">
        <v>0</v>
      </c>
      <c r="M555" s="167"/>
      <c r="N555" s="207">
        <f>ROUND(L555*K555,3)</f>
        <v>0</v>
      </c>
      <c r="O555" s="167"/>
      <c r="P555" s="167"/>
      <c r="Q555" s="167"/>
      <c r="R555" s="44"/>
      <c r="T555" s="209" t="s">
        <v>21</v>
      </c>
      <c r="U555" s="52" t="s">
        <v>47</v>
      </c>
      <c r="V555" s="43"/>
      <c r="W555" s="210">
        <f>V555*K555</f>
        <v>0</v>
      </c>
      <c r="X555" s="210">
        <v>0</v>
      </c>
      <c r="Y555" s="210">
        <f>X555*K555</f>
        <v>0</v>
      </c>
      <c r="Z555" s="210">
        <v>0</v>
      </c>
      <c r="AA555" s="211">
        <f>Z555*K555</f>
        <v>0</v>
      </c>
      <c r="AR555" s="20" t="s">
        <v>765</v>
      </c>
      <c r="AT555" s="20" t="s">
        <v>158</v>
      </c>
      <c r="AU555" s="20" t="s">
        <v>106</v>
      </c>
      <c r="AY555" s="20" t="s">
        <v>157</v>
      </c>
      <c r="BE555" s="129">
        <f>IF(U555="základní",N555,0)</f>
        <v>0</v>
      </c>
      <c r="BF555" s="129">
        <f>IF(U555="snížená",N555,0)</f>
        <v>0</v>
      </c>
      <c r="BG555" s="129">
        <f>IF(U555="zákl. přenesená",N555,0)</f>
        <v>0</v>
      </c>
      <c r="BH555" s="129">
        <f>IF(U555="sníž. přenesená",N555,0)</f>
        <v>0</v>
      </c>
      <c r="BI555" s="129">
        <f>IF(U555="nulová",N555,0)</f>
        <v>0</v>
      </c>
      <c r="BJ555" s="20" t="s">
        <v>23</v>
      </c>
      <c r="BK555" s="212">
        <f>ROUND(L555*K555,3)</f>
        <v>0</v>
      </c>
      <c r="BL555" s="20" t="s">
        <v>765</v>
      </c>
      <c r="BM555" s="20" t="s">
        <v>770</v>
      </c>
    </row>
    <row r="556" s="10" customFormat="1" ht="20.4" customHeight="1">
      <c r="B556" s="213"/>
      <c r="C556" s="214"/>
      <c r="D556" s="214"/>
      <c r="E556" s="215" t="s">
        <v>21</v>
      </c>
      <c r="F556" s="216" t="s">
        <v>23</v>
      </c>
      <c r="G556" s="214"/>
      <c r="H556" s="214"/>
      <c r="I556" s="214"/>
      <c r="J556" s="214"/>
      <c r="K556" s="217">
        <v>1</v>
      </c>
      <c r="L556" s="214"/>
      <c r="M556" s="214"/>
      <c r="N556" s="214"/>
      <c r="O556" s="214"/>
      <c r="P556" s="214"/>
      <c r="Q556" s="214"/>
      <c r="R556" s="218"/>
      <c r="T556" s="219"/>
      <c r="U556" s="214"/>
      <c r="V556" s="214"/>
      <c r="W556" s="214"/>
      <c r="X556" s="214"/>
      <c r="Y556" s="214"/>
      <c r="Z556" s="214"/>
      <c r="AA556" s="220"/>
      <c r="AT556" s="221" t="s">
        <v>165</v>
      </c>
      <c r="AU556" s="221" t="s">
        <v>106</v>
      </c>
      <c r="AV556" s="10" t="s">
        <v>106</v>
      </c>
      <c r="AW556" s="10" t="s">
        <v>166</v>
      </c>
      <c r="AX556" s="10" t="s">
        <v>82</v>
      </c>
      <c r="AY556" s="221" t="s">
        <v>157</v>
      </c>
    </row>
    <row r="557" s="11" customFormat="1" ht="20.4" customHeight="1">
      <c r="B557" s="222"/>
      <c r="C557" s="223"/>
      <c r="D557" s="223"/>
      <c r="E557" s="224" t="s">
        <v>21</v>
      </c>
      <c r="F557" s="225" t="s">
        <v>167</v>
      </c>
      <c r="G557" s="223"/>
      <c r="H557" s="223"/>
      <c r="I557" s="223"/>
      <c r="J557" s="223"/>
      <c r="K557" s="226">
        <v>1</v>
      </c>
      <c r="L557" s="223"/>
      <c r="M557" s="223"/>
      <c r="N557" s="223"/>
      <c r="O557" s="223"/>
      <c r="P557" s="223"/>
      <c r="Q557" s="223"/>
      <c r="R557" s="227"/>
      <c r="T557" s="228"/>
      <c r="U557" s="223"/>
      <c r="V557" s="223"/>
      <c r="W557" s="223"/>
      <c r="X557" s="223"/>
      <c r="Y557" s="223"/>
      <c r="Z557" s="223"/>
      <c r="AA557" s="229"/>
      <c r="AT557" s="230" t="s">
        <v>165</v>
      </c>
      <c r="AU557" s="230" t="s">
        <v>106</v>
      </c>
      <c r="AV557" s="11" t="s">
        <v>162</v>
      </c>
      <c r="AW557" s="11" t="s">
        <v>166</v>
      </c>
      <c r="AX557" s="11" t="s">
        <v>23</v>
      </c>
      <c r="AY557" s="230" t="s">
        <v>157</v>
      </c>
    </row>
    <row r="558" s="1" customFormat="1" ht="20.4" customHeight="1">
      <c r="B558" s="42"/>
      <c r="C558" s="203" t="s">
        <v>771</v>
      </c>
      <c r="D558" s="203" t="s">
        <v>158</v>
      </c>
      <c r="E558" s="204" t="s">
        <v>772</v>
      </c>
      <c r="F558" s="205" t="s">
        <v>773</v>
      </c>
      <c r="G558" s="167"/>
      <c r="H558" s="167"/>
      <c r="I558" s="167"/>
      <c r="J558" s="206" t="s">
        <v>259</v>
      </c>
      <c r="K558" s="207">
        <v>62</v>
      </c>
      <c r="L558" s="208">
        <v>0</v>
      </c>
      <c r="M558" s="167"/>
      <c r="N558" s="207">
        <f>ROUND(L558*K558,3)</f>
        <v>0</v>
      </c>
      <c r="O558" s="167"/>
      <c r="P558" s="167"/>
      <c r="Q558" s="167"/>
      <c r="R558" s="44"/>
      <c r="T558" s="209" t="s">
        <v>21</v>
      </c>
      <c r="U558" s="52" t="s">
        <v>47</v>
      </c>
      <c r="V558" s="43"/>
      <c r="W558" s="210">
        <f>V558*K558</f>
        <v>0</v>
      </c>
      <c r="X558" s="210">
        <v>0</v>
      </c>
      <c r="Y558" s="210">
        <f>X558*K558</f>
        <v>0</v>
      </c>
      <c r="Z558" s="210">
        <v>0</v>
      </c>
      <c r="AA558" s="211">
        <f>Z558*K558</f>
        <v>0</v>
      </c>
      <c r="AR558" s="20" t="s">
        <v>765</v>
      </c>
      <c r="AT558" s="20" t="s">
        <v>158</v>
      </c>
      <c r="AU558" s="20" t="s">
        <v>106</v>
      </c>
      <c r="AY558" s="20" t="s">
        <v>157</v>
      </c>
      <c r="BE558" s="129">
        <f>IF(U558="základní",N558,0)</f>
        <v>0</v>
      </c>
      <c r="BF558" s="129">
        <f>IF(U558="snížená",N558,0)</f>
        <v>0</v>
      </c>
      <c r="BG558" s="129">
        <f>IF(U558="zákl. přenesená",N558,0)</f>
        <v>0</v>
      </c>
      <c r="BH558" s="129">
        <f>IF(U558="sníž. přenesená",N558,0)</f>
        <v>0</v>
      </c>
      <c r="BI558" s="129">
        <f>IF(U558="nulová",N558,0)</f>
        <v>0</v>
      </c>
      <c r="BJ558" s="20" t="s">
        <v>23</v>
      </c>
      <c r="BK558" s="212">
        <f>ROUND(L558*K558,3)</f>
        <v>0</v>
      </c>
      <c r="BL558" s="20" t="s">
        <v>765</v>
      </c>
      <c r="BM558" s="20" t="s">
        <v>774</v>
      </c>
    </row>
    <row r="559" s="10" customFormat="1" ht="20.4" customHeight="1">
      <c r="B559" s="213"/>
      <c r="C559" s="214"/>
      <c r="D559" s="214"/>
      <c r="E559" s="215" t="s">
        <v>21</v>
      </c>
      <c r="F559" s="216" t="s">
        <v>775</v>
      </c>
      <c r="G559" s="214"/>
      <c r="H559" s="214"/>
      <c r="I559" s="214"/>
      <c r="J559" s="214"/>
      <c r="K559" s="217">
        <v>62</v>
      </c>
      <c r="L559" s="214"/>
      <c r="M559" s="214"/>
      <c r="N559" s="214"/>
      <c r="O559" s="214"/>
      <c r="P559" s="214"/>
      <c r="Q559" s="214"/>
      <c r="R559" s="218"/>
      <c r="T559" s="219"/>
      <c r="U559" s="214"/>
      <c r="V559" s="214"/>
      <c r="W559" s="214"/>
      <c r="X559" s="214"/>
      <c r="Y559" s="214"/>
      <c r="Z559" s="214"/>
      <c r="AA559" s="220"/>
      <c r="AT559" s="221" t="s">
        <v>165</v>
      </c>
      <c r="AU559" s="221" t="s">
        <v>106</v>
      </c>
      <c r="AV559" s="10" t="s">
        <v>106</v>
      </c>
      <c r="AW559" s="10" t="s">
        <v>166</v>
      </c>
      <c r="AX559" s="10" t="s">
        <v>82</v>
      </c>
      <c r="AY559" s="221" t="s">
        <v>157</v>
      </c>
    </row>
    <row r="560" s="11" customFormat="1" ht="20.4" customHeight="1">
      <c r="B560" s="222"/>
      <c r="C560" s="223"/>
      <c r="D560" s="223"/>
      <c r="E560" s="224" t="s">
        <v>21</v>
      </c>
      <c r="F560" s="225" t="s">
        <v>167</v>
      </c>
      <c r="G560" s="223"/>
      <c r="H560" s="223"/>
      <c r="I560" s="223"/>
      <c r="J560" s="223"/>
      <c r="K560" s="226">
        <v>62</v>
      </c>
      <c r="L560" s="223"/>
      <c r="M560" s="223"/>
      <c r="N560" s="223"/>
      <c r="O560" s="223"/>
      <c r="P560" s="223"/>
      <c r="Q560" s="223"/>
      <c r="R560" s="227"/>
      <c r="T560" s="228"/>
      <c r="U560" s="223"/>
      <c r="V560" s="223"/>
      <c r="W560" s="223"/>
      <c r="X560" s="223"/>
      <c r="Y560" s="223"/>
      <c r="Z560" s="223"/>
      <c r="AA560" s="229"/>
      <c r="AT560" s="230" t="s">
        <v>165</v>
      </c>
      <c r="AU560" s="230" t="s">
        <v>106</v>
      </c>
      <c r="AV560" s="11" t="s">
        <v>162</v>
      </c>
      <c r="AW560" s="11" t="s">
        <v>166</v>
      </c>
      <c r="AX560" s="11" t="s">
        <v>23</v>
      </c>
      <c r="AY560" s="230" t="s">
        <v>157</v>
      </c>
    </row>
    <row r="561" s="9" customFormat="1" ht="29.88" customHeight="1">
      <c r="B561" s="188"/>
      <c r="C561" s="189"/>
      <c r="D561" s="200" t="s">
        <v>133</v>
      </c>
      <c r="E561" s="200"/>
      <c r="F561" s="200"/>
      <c r="G561" s="200"/>
      <c r="H561" s="200"/>
      <c r="I561" s="200"/>
      <c r="J561" s="200"/>
      <c r="K561" s="200"/>
      <c r="L561" s="200"/>
      <c r="M561" s="200"/>
      <c r="N561" s="201">
        <f>BK561</f>
        <v>0</v>
      </c>
      <c r="O561" s="202"/>
      <c r="P561" s="202"/>
      <c r="Q561" s="202"/>
      <c r="R561" s="193"/>
      <c r="T561" s="194"/>
      <c r="U561" s="189"/>
      <c r="V561" s="189"/>
      <c r="W561" s="195">
        <f>SUM(W562:W573)</f>
        <v>0</v>
      </c>
      <c r="X561" s="189"/>
      <c r="Y561" s="195">
        <f>SUM(Y562:Y573)</f>
        <v>0</v>
      </c>
      <c r="Z561" s="189"/>
      <c r="AA561" s="196">
        <f>SUM(AA562:AA573)</f>
        <v>0</v>
      </c>
      <c r="AR561" s="197" t="s">
        <v>183</v>
      </c>
      <c r="AT561" s="198" t="s">
        <v>81</v>
      </c>
      <c r="AU561" s="198" t="s">
        <v>23</v>
      </c>
      <c r="AY561" s="197" t="s">
        <v>157</v>
      </c>
      <c r="BK561" s="199">
        <f>SUM(BK562:BK573)</f>
        <v>0</v>
      </c>
    </row>
    <row r="562" s="1" customFormat="1" ht="28.8" customHeight="1">
      <c r="B562" s="42"/>
      <c r="C562" s="203" t="s">
        <v>776</v>
      </c>
      <c r="D562" s="203" t="s">
        <v>158</v>
      </c>
      <c r="E562" s="204" t="s">
        <v>777</v>
      </c>
      <c r="F562" s="205" t="s">
        <v>778</v>
      </c>
      <c r="G562" s="167"/>
      <c r="H562" s="167"/>
      <c r="I562" s="167"/>
      <c r="J562" s="206" t="s">
        <v>574</v>
      </c>
      <c r="K562" s="207">
        <v>1</v>
      </c>
      <c r="L562" s="208">
        <v>0</v>
      </c>
      <c r="M562" s="167"/>
      <c r="N562" s="207">
        <f>ROUND(L562*K562,3)</f>
        <v>0</v>
      </c>
      <c r="O562" s="167"/>
      <c r="P562" s="167"/>
      <c r="Q562" s="167"/>
      <c r="R562" s="44"/>
      <c r="T562" s="209" t="s">
        <v>21</v>
      </c>
      <c r="U562" s="52" t="s">
        <v>47</v>
      </c>
      <c r="V562" s="43"/>
      <c r="W562" s="210">
        <f>V562*K562</f>
        <v>0</v>
      </c>
      <c r="X562" s="210">
        <v>0</v>
      </c>
      <c r="Y562" s="210">
        <f>X562*K562</f>
        <v>0</v>
      </c>
      <c r="Z562" s="210">
        <v>0</v>
      </c>
      <c r="AA562" s="211">
        <f>Z562*K562</f>
        <v>0</v>
      </c>
      <c r="AR562" s="20" t="s">
        <v>779</v>
      </c>
      <c r="AT562" s="20" t="s">
        <v>158</v>
      </c>
      <c r="AU562" s="20" t="s">
        <v>106</v>
      </c>
      <c r="AY562" s="20" t="s">
        <v>157</v>
      </c>
      <c r="BE562" s="129">
        <f>IF(U562="základní",N562,0)</f>
        <v>0</v>
      </c>
      <c r="BF562" s="129">
        <f>IF(U562="snížená",N562,0)</f>
        <v>0</v>
      </c>
      <c r="BG562" s="129">
        <f>IF(U562="zákl. přenesená",N562,0)</f>
        <v>0</v>
      </c>
      <c r="BH562" s="129">
        <f>IF(U562="sníž. přenesená",N562,0)</f>
        <v>0</v>
      </c>
      <c r="BI562" s="129">
        <f>IF(U562="nulová",N562,0)</f>
        <v>0</v>
      </c>
      <c r="BJ562" s="20" t="s">
        <v>23</v>
      </c>
      <c r="BK562" s="212">
        <f>ROUND(L562*K562,3)</f>
        <v>0</v>
      </c>
      <c r="BL562" s="20" t="s">
        <v>779</v>
      </c>
      <c r="BM562" s="20" t="s">
        <v>780</v>
      </c>
    </row>
    <row r="563" s="10" customFormat="1" ht="20.4" customHeight="1">
      <c r="B563" s="213"/>
      <c r="C563" s="214"/>
      <c r="D563" s="214"/>
      <c r="E563" s="215" t="s">
        <v>21</v>
      </c>
      <c r="F563" s="216" t="s">
        <v>23</v>
      </c>
      <c r="G563" s="214"/>
      <c r="H563" s="214"/>
      <c r="I563" s="214"/>
      <c r="J563" s="214"/>
      <c r="K563" s="217">
        <v>1</v>
      </c>
      <c r="L563" s="214"/>
      <c r="M563" s="214"/>
      <c r="N563" s="214"/>
      <c r="O563" s="214"/>
      <c r="P563" s="214"/>
      <c r="Q563" s="214"/>
      <c r="R563" s="218"/>
      <c r="T563" s="219"/>
      <c r="U563" s="214"/>
      <c r="V563" s="214"/>
      <c r="W563" s="214"/>
      <c r="X563" s="214"/>
      <c r="Y563" s="214"/>
      <c r="Z563" s="214"/>
      <c r="AA563" s="220"/>
      <c r="AT563" s="221" t="s">
        <v>165</v>
      </c>
      <c r="AU563" s="221" t="s">
        <v>106</v>
      </c>
      <c r="AV563" s="10" t="s">
        <v>106</v>
      </c>
      <c r="AW563" s="10" t="s">
        <v>166</v>
      </c>
      <c r="AX563" s="10" t="s">
        <v>82</v>
      </c>
      <c r="AY563" s="221" t="s">
        <v>157</v>
      </c>
    </row>
    <row r="564" s="11" customFormat="1" ht="20.4" customHeight="1">
      <c r="B564" s="222"/>
      <c r="C564" s="223"/>
      <c r="D564" s="223"/>
      <c r="E564" s="224" t="s">
        <v>21</v>
      </c>
      <c r="F564" s="225" t="s">
        <v>167</v>
      </c>
      <c r="G564" s="223"/>
      <c r="H564" s="223"/>
      <c r="I564" s="223"/>
      <c r="J564" s="223"/>
      <c r="K564" s="226">
        <v>1</v>
      </c>
      <c r="L564" s="223"/>
      <c r="M564" s="223"/>
      <c r="N564" s="223"/>
      <c r="O564" s="223"/>
      <c r="P564" s="223"/>
      <c r="Q564" s="223"/>
      <c r="R564" s="227"/>
      <c r="T564" s="228"/>
      <c r="U564" s="223"/>
      <c r="V564" s="223"/>
      <c r="W564" s="223"/>
      <c r="X564" s="223"/>
      <c r="Y564" s="223"/>
      <c r="Z564" s="223"/>
      <c r="AA564" s="229"/>
      <c r="AT564" s="230" t="s">
        <v>165</v>
      </c>
      <c r="AU564" s="230" t="s">
        <v>106</v>
      </c>
      <c r="AV564" s="11" t="s">
        <v>162</v>
      </c>
      <c r="AW564" s="11" t="s">
        <v>166</v>
      </c>
      <c r="AX564" s="11" t="s">
        <v>23</v>
      </c>
      <c r="AY564" s="230" t="s">
        <v>157</v>
      </c>
    </row>
    <row r="565" s="1" customFormat="1" ht="40.2" customHeight="1">
      <c r="B565" s="42"/>
      <c r="C565" s="203" t="s">
        <v>781</v>
      </c>
      <c r="D565" s="203" t="s">
        <v>158</v>
      </c>
      <c r="E565" s="204" t="s">
        <v>782</v>
      </c>
      <c r="F565" s="205" t="s">
        <v>783</v>
      </c>
      <c r="G565" s="167"/>
      <c r="H565" s="167"/>
      <c r="I565" s="167"/>
      <c r="J565" s="206" t="s">
        <v>574</v>
      </c>
      <c r="K565" s="207">
        <v>1</v>
      </c>
      <c r="L565" s="208">
        <v>0</v>
      </c>
      <c r="M565" s="167"/>
      <c r="N565" s="207">
        <f>ROUND(L565*K565,3)</f>
        <v>0</v>
      </c>
      <c r="O565" s="167"/>
      <c r="P565" s="167"/>
      <c r="Q565" s="167"/>
      <c r="R565" s="44"/>
      <c r="T565" s="209" t="s">
        <v>21</v>
      </c>
      <c r="U565" s="52" t="s">
        <v>47</v>
      </c>
      <c r="V565" s="43"/>
      <c r="W565" s="210">
        <f>V565*K565</f>
        <v>0</v>
      </c>
      <c r="X565" s="210">
        <v>0</v>
      </c>
      <c r="Y565" s="210">
        <f>X565*K565</f>
        <v>0</v>
      </c>
      <c r="Z565" s="210">
        <v>0</v>
      </c>
      <c r="AA565" s="211">
        <f>Z565*K565</f>
        <v>0</v>
      </c>
      <c r="AR565" s="20" t="s">
        <v>765</v>
      </c>
      <c r="AT565" s="20" t="s">
        <v>158</v>
      </c>
      <c r="AU565" s="20" t="s">
        <v>106</v>
      </c>
      <c r="AY565" s="20" t="s">
        <v>157</v>
      </c>
      <c r="BE565" s="129">
        <f>IF(U565="základní",N565,0)</f>
        <v>0</v>
      </c>
      <c r="BF565" s="129">
        <f>IF(U565="snížená",N565,0)</f>
        <v>0</v>
      </c>
      <c r="BG565" s="129">
        <f>IF(U565="zákl. přenesená",N565,0)</f>
        <v>0</v>
      </c>
      <c r="BH565" s="129">
        <f>IF(U565="sníž. přenesená",N565,0)</f>
        <v>0</v>
      </c>
      <c r="BI565" s="129">
        <f>IF(U565="nulová",N565,0)</f>
        <v>0</v>
      </c>
      <c r="BJ565" s="20" t="s">
        <v>23</v>
      </c>
      <c r="BK565" s="212">
        <f>ROUND(L565*K565,3)</f>
        <v>0</v>
      </c>
      <c r="BL565" s="20" t="s">
        <v>765</v>
      </c>
      <c r="BM565" s="20" t="s">
        <v>784</v>
      </c>
    </row>
    <row r="566" s="10" customFormat="1" ht="20.4" customHeight="1">
      <c r="B566" s="213"/>
      <c r="C566" s="214"/>
      <c r="D566" s="214"/>
      <c r="E566" s="215" t="s">
        <v>21</v>
      </c>
      <c r="F566" s="216" t="s">
        <v>785</v>
      </c>
      <c r="G566" s="214"/>
      <c r="H566" s="214"/>
      <c r="I566" s="214"/>
      <c r="J566" s="214"/>
      <c r="K566" s="217">
        <v>1</v>
      </c>
      <c r="L566" s="214"/>
      <c r="M566" s="214"/>
      <c r="N566" s="214"/>
      <c r="O566" s="214"/>
      <c r="P566" s="214"/>
      <c r="Q566" s="214"/>
      <c r="R566" s="218"/>
      <c r="T566" s="219"/>
      <c r="U566" s="214"/>
      <c r="V566" s="214"/>
      <c r="W566" s="214"/>
      <c r="X566" s="214"/>
      <c r="Y566" s="214"/>
      <c r="Z566" s="214"/>
      <c r="AA566" s="220"/>
      <c r="AT566" s="221" t="s">
        <v>165</v>
      </c>
      <c r="AU566" s="221" t="s">
        <v>106</v>
      </c>
      <c r="AV566" s="10" t="s">
        <v>106</v>
      </c>
      <c r="AW566" s="10" t="s">
        <v>166</v>
      </c>
      <c r="AX566" s="10" t="s">
        <v>82</v>
      </c>
      <c r="AY566" s="221" t="s">
        <v>157</v>
      </c>
    </row>
    <row r="567" s="11" customFormat="1" ht="20.4" customHeight="1">
      <c r="B567" s="222"/>
      <c r="C567" s="223"/>
      <c r="D567" s="223"/>
      <c r="E567" s="224" t="s">
        <v>21</v>
      </c>
      <c r="F567" s="225" t="s">
        <v>167</v>
      </c>
      <c r="G567" s="223"/>
      <c r="H567" s="223"/>
      <c r="I567" s="223"/>
      <c r="J567" s="223"/>
      <c r="K567" s="226">
        <v>1</v>
      </c>
      <c r="L567" s="223"/>
      <c r="M567" s="223"/>
      <c r="N567" s="223"/>
      <c r="O567" s="223"/>
      <c r="P567" s="223"/>
      <c r="Q567" s="223"/>
      <c r="R567" s="227"/>
      <c r="T567" s="228"/>
      <c r="U567" s="223"/>
      <c r="V567" s="223"/>
      <c r="W567" s="223"/>
      <c r="X567" s="223"/>
      <c r="Y567" s="223"/>
      <c r="Z567" s="223"/>
      <c r="AA567" s="229"/>
      <c r="AT567" s="230" t="s">
        <v>165</v>
      </c>
      <c r="AU567" s="230" t="s">
        <v>106</v>
      </c>
      <c r="AV567" s="11" t="s">
        <v>162</v>
      </c>
      <c r="AW567" s="11" t="s">
        <v>166</v>
      </c>
      <c r="AX567" s="11" t="s">
        <v>23</v>
      </c>
      <c r="AY567" s="230" t="s">
        <v>157</v>
      </c>
    </row>
    <row r="568" s="1" customFormat="1" ht="28.8" customHeight="1">
      <c r="B568" s="42"/>
      <c r="C568" s="203" t="s">
        <v>786</v>
      </c>
      <c r="D568" s="203" t="s">
        <v>158</v>
      </c>
      <c r="E568" s="204" t="s">
        <v>787</v>
      </c>
      <c r="F568" s="205" t="s">
        <v>788</v>
      </c>
      <c r="G568" s="167"/>
      <c r="H568" s="167"/>
      <c r="I568" s="167"/>
      <c r="J568" s="206" t="s">
        <v>574</v>
      </c>
      <c r="K568" s="207">
        <v>1</v>
      </c>
      <c r="L568" s="208">
        <v>0</v>
      </c>
      <c r="M568" s="167"/>
      <c r="N568" s="207">
        <f>ROUND(L568*K568,3)</f>
        <v>0</v>
      </c>
      <c r="O568" s="167"/>
      <c r="P568" s="167"/>
      <c r="Q568" s="167"/>
      <c r="R568" s="44"/>
      <c r="T568" s="209" t="s">
        <v>21</v>
      </c>
      <c r="U568" s="52" t="s">
        <v>47</v>
      </c>
      <c r="V568" s="43"/>
      <c r="W568" s="210">
        <f>V568*K568</f>
        <v>0</v>
      </c>
      <c r="X568" s="210">
        <v>0</v>
      </c>
      <c r="Y568" s="210">
        <f>X568*K568</f>
        <v>0</v>
      </c>
      <c r="Z568" s="210">
        <v>0</v>
      </c>
      <c r="AA568" s="211">
        <f>Z568*K568</f>
        <v>0</v>
      </c>
      <c r="AR568" s="20" t="s">
        <v>779</v>
      </c>
      <c r="AT568" s="20" t="s">
        <v>158</v>
      </c>
      <c r="AU568" s="20" t="s">
        <v>106</v>
      </c>
      <c r="AY568" s="20" t="s">
        <v>157</v>
      </c>
      <c r="BE568" s="129">
        <f>IF(U568="základní",N568,0)</f>
        <v>0</v>
      </c>
      <c r="BF568" s="129">
        <f>IF(U568="snížená",N568,0)</f>
        <v>0</v>
      </c>
      <c r="BG568" s="129">
        <f>IF(U568="zákl. přenesená",N568,0)</f>
        <v>0</v>
      </c>
      <c r="BH568" s="129">
        <f>IF(U568="sníž. přenesená",N568,0)</f>
        <v>0</v>
      </c>
      <c r="BI568" s="129">
        <f>IF(U568="nulová",N568,0)</f>
        <v>0</v>
      </c>
      <c r="BJ568" s="20" t="s">
        <v>23</v>
      </c>
      <c r="BK568" s="212">
        <f>ROUND(L568*K568,3)</f>
        <v>0</v>
      </c>
      <c r="BL568" s="20" t="s">
        <v>779</v>
      </c>
      <c r="BM568" s="20" t="s">
        <v>789</v>
      </c>
    </row>
    <row r="569" s="10" customFormat="1" ht="20.4" customHeight="1">
      <c r="B569" s="213"/>
      <c r="C569" s="214"/>
      <c r="D569" s="214"/>
      <c r="E569" s="215" t="s">
        <v>21</v>
      </c>
      <c r="F569" s="216" t="s">
        <v>23</v>
      </c>
      <c r="G569" s="214"/>
      <c r="H569" s="214"/>
      <c r="I569" s="214"/>
      <c r="J569" s="214"/>
      <c r="K569" s="217">
        <v>1</v>
      </c>
      <c r="L569" s="214"/>
      <c r="M569" s="214"/>
      <c r="N569" s="214"/>
      <c r="O569" s="214"/>
      <c r="P569" s="214"/>
      <c r="Q569" s="214"/>
      <c r="R569" s="218"/>
      <c r="T569" s="219"/>
      <c r="U569" s="214"/>
      <c r="V569" s="214"/>
      <c r="W569" s="214"/>
      <c r="X569" s="214"/>
      <c r="Y569" s="214"/>
      <c r="Z569" s="214"/>
      <c r="AA569" s="220"/>
      <c r="AT569" s="221" t="s">
        <v>165</v>
      </c>
      <c r="AU569" s="221" t="s">
        <v>106</v>
      </c>
      <c r="AV569" s="10" t="s">
        <v>106</v>
      </c>
      <c r="AW569" s="10" t="s">
        <v>166</v>
      </c>
      <c r="AX569" s="10" t="s">
        <v>82</v>
      </c>
      <c r="AY569" s="221" t="s">
        <v>157</v>
      </c>
    </row>
    <row r="570" s="11" customFormat="1" ht="20.4" customHeight="1">
      <c r="B570" s="222"/>
      <c r="C570" s="223"/>
      <c r="D570" s="223"/>
      <c r="E570" s="224" t="s">
        <v>21</v>
      </c>
      <c r="F570" s="225" t="s">
        <v>167</v>
      </c>
      <c r="G570" s="223"/>
      <c r="H570" s="223"/>
      <c r="I570" s="223"/>
      <c r="J570" s="223"/>
      <c r="K570" s="226">
        <v>1</v>
      </c>
      <c r="L570" s="223"/>
      <c r="M570" s="223"/>
      <c r="N570" s="223"/>
      <c r="O570" s="223"/>
      <c r="P570" s="223"/>
      <c r="Q570" s="223"/>
      <c r="R570" s="227"/>
      <c r="T570" s="228"/>
      <c r="U570" s="223"/>
      <c r="V570" s="223"/>
      <c r="W570" s="223"/>
      <c r="X570" s="223"/>
      <c r="Y570" s="223"/>
      <c r="Z570" s="223"/>
      <c r="AA570" s="229"/>
      <c r="AT570" s="230" t="s">
        <v>165</v>
      </c>
      <c r="AU570" s="230" t="s">
        <v>106</v>
      </c>
      <c r="AV570" s="11" t="s">
        <v>162</v>
      </c>
      <c r="AW570" s="11" t="s">
        <v>166</v>
      </c>
      <c r="AX570" s="11" t="s">
        <v>23</v>
      </c>
      <c r="AY570" s="230" t="s">
        <v>157</v>
      </c>
    </row>
    <row r="571" s="1" customFormat="1" ht="28.8" customHeight="1">
      <c r="B571" s="42"/>
      <c r="C571" s="203" t="s">
        <v>790</v>
      </c>
      <c r="D571" s="203" t="s">
        <v>158</v>
      </c>
      <c r="E571" s="204" t="s">
        <v>791</v>
      </c>
      <c r="F571" s="205" t="s">
        <v>792</v>
      </c>
      <c r="G571" s="167"/>
      <c r="H571" s="167"/>
      <c r="I571" s="167"/>
      <c r="J571" s="206" t="s">
        <v>574</v>
      </c>
      <c r="K571" s="207">
        <v>1</v>
      </c>
      <c r="L571" s="208">
        <v>0</v>
      </c>
      <c r="M571" s="167"/>
      <c r="N571" s="207">
        <f>ROUND(L571*K571,3)</f>
        <v>0</v>
      </c>
      <c r="O571" s="167"/>
      <c r="P571" s="167"/>
      <c r="Q571" s="167"/>
      <c r="R571" s="44"/>
      <c r="T571" s="209" t="s">
        <v>21</v>
      </c>
      <c r="U571" s="52" t="s">
        <v>47</v>
      </c>
      <c r="V571" s="43"/>
      <c r="W571" s="210">
        <f>V571*K571</f>
        <v>0</v>
      </c>
      <c r="X571" s="210">
        <v>0</v>
      </c>
      <c r="Y571" s="210">
        <f>X571*K571</f>
        <v>0</v>
      </c>
      <c r="Z571" s="210">
        <v>0</v>
      </c>
      <c r="AA571" s="211">
        <f>Z571*K571</f>
        <v>0</v>
      </c>
      <c r="AR571" s="20" t="s">
        <v>779</v>
      </c>
      <c r="AT571" s="20" t="s">
        <v>158</v>
      </c>
      <c r="AU571" s="20" t="s">
        <v>106</v>
      </c>
      <c r="AY571" s="20" t="s">
        <v>157</v>
      </c>
      <c r="BE571" s="129">
        <f>IF(U571="základní",N571,0)</f>
        <v>0</v>
      </c>
      <c r="BF571" s="129">
        <f>IF(U571="snížená",N571,0)</f>
        <v>0</v>
      </c>
      <c r="BG571" s="129">
        <f>IF(U571="zákl. přenesená",N571,0)</f>
        <v>0</v>
      </c>
      <c r="BH571" s="129">
        <f>IF(U571="sníž. přenesená",N571,0)</f>
        <v>0</v>
      </c>
      <c r="BI571" s="129">
        <f>IF(U571="nulová",N571,0)</f>
        <v>0</v>
      </c>
      <c r="BJ571" s="20" t="s">
        <v>23</v>
      </c>
      <c r="BK571" s="212">
        <f>ROUND(L571*K571,3)</f>
        <v>0</v>
      </c>
      <c r="BL571" s="20" t="s">
        <v>779</v>
      </c>
      <c r="BM571" s="20" t="s">
        <v>793</v>
      </c>
    </row>
    <row r="572" s="10" customFormat="1" ht="20.4" customHeight="1">
      <c r="B572" s="213"/>
      <c r="C572" s="214"/>
      <c r="D572" s="214"/>
      <c r="E572" s="215" t="s">
        <v>21</v>
      </c>
      <c r="F572" s="216" t="s">
        <v>23</v>
      </c>
      <c r="G572" s="214"/>
      <c r="H572" s="214"/>
      <c r="I572" s="214"/>
      <c r="J572" s="214"/>
      <c r="K572" s="217">
        <v>1</v>
      </c>
      <c r="L572" s="214"/>
      <c r="M572" s="214"/>
      <c r="N572" s="214"/>
      <c r="O572" s="214"/>
      <c r="P572" s="214"/>
      <c r="Q572" s="214"/>
      <c r="R572" s="218"/>
      <c r="T572" s="219"/>
      <c r="U572" s="214"/>
      <c r="V572" s="214"/>
      <c r="W572" s="214"/>
      <c r="X572" s="214"/>
      <c r="Y572" s="214"/>
      <c r="Z572" s="214"/>
      <c r="AA572" s="220"/>
      <c r="AT572" s="221" t="s">
        <v>165</v>
      </c>
      <c r="AU572" s="221" t="s">
        <v>106</v>
      </c>
      <c r="AV572" s="10" t="s">
        <v>106</v>
      </c>
      <c r="AW572" s="10" t="s">
        <v>166</v>
      </c>
      <c r="AX572" s="10" t="s">
        <v>82</v>
      </c>
      <c r="AY572" s="221" t="s">
        <v>157</v>
      </c>
    </row>
    <row r="573" s="11" customFormat="1" ht="20.4" customHeight="1">
      <c r="B573" s="222"/>
      <c r="C573" s="223"/>
      <c r="D573" s="223"/>
      <c r="E573" s="224" t="s">
        <v>21</v>
      </c>
      <c r="F573" s="225" t="s">
        <v>167</v>
      </c>
      <c r="G573" s="223"/>
      <c r="H573" s="223"/>
      <c r="I573" s="223"/>
      <c r="J573" s="223"/>
      <c r="K573" s="226">
        <v>1</v>
      </c>
      <c r="L573" s="223"/>
      <c r="M573" s="223"/>
      <c r="N573" s="223"/>
      <c r="O573" s="223"/>
      <c r="P573" s="223"/>
      <c r="Q573" s="223"/>
      <c r="R573" s="227"/>
      <c r="T573" s="228"/>
      <c r="U573" s="223"/>
      <c r="V573" s="223"/>
      <c r="W573" s="223"/>
      <c r="X573" s="223"/>
      <c r="Y573" s="223"/>
      <c r="Z573" s="223"/>
      <c r="AA573" s="229"/>
      <c r="AT573" s="230" t="s">
        <v>165</v>
      </c>
      <c r="AU573" s="230" t="s">
        <v>106</v>
      </c>
      <c r="AV573" s="11" t="s">
        <v>162</v>
      </c>
      <c r="AW573" s="11" t="s">
        <v>166</v>
      </c>
      <c r="AX573" s="11" t="s">
        <v>23</v>
      </c>
      <c r="AY573" s="230" t="s">
        <v>157</v>
      </c>
    </row>
    <row r="574" s="1" customFormat="1" ht="49.92" customHeight="1">
      <c r="B574" s="42"/>
      <c r="C574" s="43"/>
      <c r="D574" s="190" t="s">
        <v>794</v>
      </c>
      <c r="E574" s="43"/>
      <c r="F574" s="43"/>
      <c r="G574" s="43"/>
      <c r="H574" s="43"/>
      <c r="I574" s="43"/>
      <c r="J574" s="43"/>
      <c r="K574" s="43"/>
      <c r="L574" s="43"/>
      <c r="M574" s="43"/>
      <c r="N574" s="191">
        <f>BK574</f>
        <v>0</v>
      </c>
      <c r="O574" s="192"/>
      <c r="P574" s="192"/>
      <c r="Q574" s="192"/>
      <c r="R574" s="44"/>
      <c r="T574" s="174"/>
      <c r="U574" s="68"/>
      <c r="V574" s="68"/>
      <c r="W574" s="68"/>
      <c r="X574" s="68"/>
      <c r="Y574" s="68"/>
      <c r="Z574" s="68"/>
      <c r="AA574" s="70"/>
      <c r="AT574" s="20" t="s">
        <v>81</v>
      </c>
      <c r="AU574" s="20" t="s">
        <v>82</v>
      </c>
      <c r="AY574" s="20" t="s">
        <v>795</v>
      </c>
      <c r="BK574" s="212">
        <v>0</v>
      </c>
    </row>
    <row r="575" s="1" customFormat="1" ht="6.96" customHeight="1">
      <c r="B575" s="71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3"/>
    </row>
  </sheetData>
  <mergeCells count="795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F264:I264"/>
    <mergeCell ref="F265:I265"/>
    <mergeCell ref="L265:M265"/>
    <mergeCell ref="N265:Q265"/>
    <mergeCell ref="F266:I266"/>
    <mergeCell ref="F267:I267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2:I282"/>
    <mergeCell ref="L282:M282"/>
    <mergeCell ref="N282:Q282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F292:I292"/>
    <mergeCell ref="L292:M292"/>
    <mergeCell ref="N292:Q292"/>
    <mergeCell ref="F293:I293"/>
    <mergeCell ref="F294:I294"/>
    <mergeCell ref="F295:I295"/>
    <mergeCell ref="F296:I296"/>
    <mergeCell ref="L296:M296"/>
    <mergeCell ref="N296:Q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L314:M314"/>
    <mergeCell ref="N314:Q314"/>
    <mergeCell ref="F315:I315"/>
    <mergeCell ref="F316:I316"/>
    <mergeCell ref="F317:I317"/>
    <mergeCell ref="F318:I318"/>
    <mergeCell ref="L318:M318"/>
    <mergeCell ref="N318:Q318"/>
    <mergeCell ref="F319:I319"/>
    <mergeCell ref="F320:I320"/>
    <mergeCell ref="L320:M320"/>
    <mergeCell ref="N320:Q320"/>
    <mergeCell ref="F321:I321"/>
    <mergeCell ref="F322:I322"/>
    <mergeCell ref="F323:I323"/>
    <mergeCell ref="L323:M323"/>
    <mergeCell ref="N323:Q323"/>
    <mergeCell ref="F324:I324"/>
    <mergeCell ref="F325:I325"/>
    <mergeCell ref="F326:I326"/>
    <mergeCell ref="F327:I327"/>
    <mergeCell ref="L327:M327"/>
    <mergeCell ref="N327:Q327"/>
    <mergeCell ref="F328:I328"/>
    <mergeCell ref="L328:M328"/>
    <mergeCell ref="N328:Q328"/>
    <mergeCell ref="F329:I329"/>
    <mergeCell ref="F330:I330"/>
    <mergeCell ref="F331:I331"/>
    <mergeCell ref="L331:M331"/>
    <mergeCell ref="N331:Q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L343:M343"/>
    <mergeCell ref="N343:Q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F363:I363"/>
    <mergeCell ref="F364:I364"/>
    <mergeCell ref="L364:M364"/>
    <mergeCell ref="N364:Q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F378:I378"/>
    <mergeCell ref="L378:M378"/>
    <mergeCell ref="N378:Q378"/>
    <mergeCell ref="F379:I379"/>
    <mergeCell ref="L379:M379"/>
    <mergeCell ref="N379:Q379"/>
    <mergeCell ref="F380:I380"/>
    <mergeCell ref="F381:I381"/>
    <mergeCell ref="F382:I382"/>
    <mergeCell ref="F383:I383"/>
    <mergeCell ref="F384:I384"/>
    <mergeCell ref="L384:M384"/>
    <mergeCell ref="N384:Q384"/>
    <mergeCell ref="F385:I385"/>
    <mergeCell ref="L385:M385"/>
    <mergeCell ref="N385:Q385"/>
    <mergeCell ref="F386:I386"/>
    <mergeCell ref="F387:I387"/>
    <mergeCell ref="F388:I388"/>
    <mergeCell ref="L388:M388"/>
    <mergeCell ref="N388:Q388"/>
    <mergeCell ref="F390:I390"/>
    <mergeCell ref="L390:M390"/>
    <mergeCell ref="N390:Q390"/>
    <mergeCell ref="F391:I391"/>
    <mergeCell ref="F392:I392"/>
    <mergeCell ref="F393:I393"/>
    <mergeCell ref="L393:M393"/>
    <mergeCell ref="N393:Q393"/>
    <mergeCell ref="F394:I394"/>
    <mergeCell ref="F395:I395"/>
    <mergeCell ref="L395:M395"/>
    <mergeCell ref="N395:Q395"/>
    <mergeCell ref="F396:I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F402:I402"/>
    <mergeCell ref="F403:I403"/>
    <mergeCell ref="L403:M403"/>
    <mergeCell ref="N403:Q403"/>
    <mergeCell ref="F404:I404"/>
    <mergeCell ref="F405:I405"/>
    <mergeCell ref="F406:I406"/>
    <mergeCell ref="F407:I407"/>
    <mergeCell ref="F408:I408"/>
    <mergeCell ref="F409:I409"/>
    <mergeCell ref="L409:M409"/>
    <mergeCell ref="N409:Q409"/>
    <mergeCell ref="F410:I410"/>
    <mergeCell ref="F411:I411"/>
    <mergeCell ref="L411:M411"/>
    <mergeCell ref="N411:Q411"/>
    <mergeCell ref="F413:I413"/>
    <mergeCell ref="L413:M413"/>
    <mergeCell ref="N413:Q413"/>
    <mergeCell ref="F414:I414"/>
    <mergeCell ref="F415:I415"/>
    <mergeCell ref="F416:I416"/>
    <mergeCell ref="L416:M416"/>
    <mergeCell ref="N416:Q416"/>
    <mergeCell ref="F417:I417"/>
    <mergeCell ref="F418:I418"/>
    <mergeCell ref="F419:I419"/>
    <mergeCell ref="L419:M419"/>
    <mergeCell ref="N419:Q419"/>
    <mergeCell ref="F420:I420"/>
    <mergeCell ref="F421:I421"/>
    <mergeCell ref="F422:I422"/>
    <mergeCell ref="L422:M422"/>
    <mergeCell ref="N422:Q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L435:M435"/>
    <mergeCell ref="N435:Q435"/>
    <mergeCell ref="F436:I436"/>
    <mergeCell ref="F437:I437"/>
    <mergeCell ref="F438:I438"/>
    <mergeCell ref="L438:M438"/>
    <mergeCell ref="N438:Q438"/>
    <mergeCell ref="F439:I439"/>
    <mergeCell ref="F440:I440"/>
    <mergeCell ref="F441:I441"/>
    <mergeCell ref="L441:M441"/>
    <mergeCell ref="N441:Q441"/>
    <mergeCell ref="F442:I442"/>
    <mergeCell ref="L442:M442"/>
    <mergeCell ref="N442:Q442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L448:M448"/>
    <mergeCell ref="N448:Q448"/>
    <mergeCell ref="F449:I449"/>
    <mergeCell ref="F450:I450"/>
    <mergeCell ref="F452:I452"/>
    <mergeCell ref="L452:M452"/>
    <mergeCell ref="N452:Q452"/>
    <mergeCell ref="F453:I453"/>
    <mergeCell ref="F454:I454"/>
    <mergeCell ref="F455:I455"/>
    <mergeCell ref="F456:I456"/>
    <mergeCell ref="L456:M456"/>
    <mergeCell ref="N456:Q456"/>
    <mergeCell ref="F458:I458"/>
    <mergeCell ref="L458:M458"/>
    <mergeCell ref="N458:Q458"/>
    <mergeCell ref="F459:I459"/>
    <mergeCell ref="F460:I460"/>
    <mergeCell ref="F461:I461"/>
    <mergeCell ref="L461:M461"/>
    <mergeCell ref="N461:Q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L468:M468"/>
    <mergeCell ref="N468:Q468"/>
    <mergeCell ref="F469:I469"/>
    <mergeCell ref="F470:I470"/>
    <mergeCell ref="F471:I471"/>
    <mergeCell ref="L471:M471"/>
    <mergeCell ref="N471:Q471"/>
    <mergeCell ref="F473:I473"/>
    <mergeCell ref="L473:M473"/>
    <mergeCell ref="N473:Q473"/>
    <mergeCell ref="F474:I474"/>
    <mergeCell ref="F475:I475"/>
    <mergeCell ref="F477:I477"/>
    <mergeCell ref="L477:M477"/>
    <mergeCell ref="N477:Q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L483:M483"/>
    <mergeCell ref="N483:Q483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L493:M493"/>
    <mergeCell ref="N493:Q493"/>
    <mergeCell ref="F494:I494"/>
    <mergeCell ref="F495:I495"/>
    <mergeCell ref="F496:I496"/>
    <mergeCell ref="L496:M496"/>
    <mergeCell ref="N496:Q496"/>
    <mergeCell ref="F497:I497"/>
    <mergeCell ref="F498:I498"/>
    <mergeCell ref="F499:I499"/>
    <mergeCell ref="L499:M499"/>
    <mergeCell ref="N499:Q499"/>
    <mergeCell ref="F500:I500"/>
    <mergeCell ref="F501:I501"/>
    <mergeCell ref="F502:I502"/>
    <mergeCell ref="L502:M502"/>
    <mergeCell ref="N502:Q502"/>
    <mergeCell ref="F503:I503"/>
    <mergeCell ref="F504:I504"/>
    <mergeCell ref="F505:I505"/>
    <mergeCell ref="L505:M505"/>
    <mergeCell ref="N505:Q505"/>
    <mergeCell ref="F506:I506"/>
    <mergeCell ref="F507:I507"/>
    <mergeCell ref="F508:I508"/>
    <mergeCell ref="L508:M508"/>
    <mergeCell ref="N508:Q508"/>
    <mergeCell ref="F510:I510"/>
    <mergeCell ref="L510:M510"/>
    <mergeCell ref="N510:Q510"/>
    <mergeCell ref="F511:I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F518:I518"/>
    <mergeCell ref="L518:M518"/>
    <mergeCell ref="N518:Q518"/>
    <mergeCell ref="F519:I519"/>
    <mergeCell ref="F520:I520"/>
    <mergeCell ref="F521:I521"/>
    <mergeCell ref="F522:I522"/>
    <mergeCell ref="L522:M522"/>
    <mergeCell ref="N522:Q522"/>
    <mergeCell ref="F523:I523"/>
    <mergeCell ref="F524:I524"/>
    <mergeCell ref="F525:I525"/>
    <mergeCell ref="F526:I526"/>
    <mergeCell ref="L526:M526"/>
    <mergeCell ref="N526:Q526"/>
    <mergeCell ref="F527:I527"/>
    <mergeCell ref="F528:I528"/>
    <mergeCell ref="F529:I529"/>
    <mergeCell ref="F530:I530"/>
    <mergeCell ref="L530:M530"/>
    <mergeCell ref="N530:Q530"/>
    <mergeCell ref="F531:I531"/>
    <mergeCell ref="F532:I532"/>
    <mergeCell ref="F533:I533"/>
    <mergeCell ref="F534:I534"/>
    <mergeCell ref="L534:M534"/>
    <mergeCell ref="N534:Q534"/>
    <mergeCell ref="F535:I535"/>
    <mergeCell ref="F536:I536"/>
    <mergeCell ref="F538:I538"/>
    <mergeCell ref="L538:M538"/>
    <mergeCell ref="N538:Q538"/>
    <mergeCell ref="F539:I539"/>
    <mergeCell ref="F540:I540"/>
    <mergeCell ref="F541:I541"/>
    <mergeCell ref="L541:M541"/>
    <mergeCell ref="N541:Q541"/>
    <mergeCell ref="F542:I542"/>
    <mergeCell ref="F543:I543"/>
    <mergeCell ref="F544:I544"/>
    <mergeCell ref="L544:M544"/>
    <mergeCell ref="N544:Q544"/>
    <mergeCell ref="F545:I545"/>
    <mergeCell ref="F546:I546"/>
    <mergeCell ref="F547:I547"/>
    <mergeCell ref="L547:M547"/>
    <mergeCell ref="N547:Q547"/>
    <mergeCell ref="F548:I548"/>
    <mergeCell ref="F549:I549"/>
    <mergeCell ref="F552:I552"/>
    <mergeCell ref="L552:M552"/>
    <mergeCell ref="N552:Q552"/>
    <mergeCell ref="F553:I553"/>
    <mergeCell ref="F554:I554"/>
    <mergeCell ref="F555:I555"/>
    <mergeCell ref="L555:M555"/>
    <mergeCell ref="N555:Q555"/>
    <mergeCell ref="F556:I556"/>
    <mergeCell ref="F557:I557"/>
    <mergeCell ref="F558:I558"/>
    <mergeCell ref="L558:M558"/>
    <mergeCell ref="N558:Q558"/>
    <mergeCell ref="F559:I559"/>
    <mergeCell ref="F560:I560"/>
    <mergeCell ref="F562:I562"/>
    <mergeCell ref="L562:M562"/>
    <mergeCell ref="N562:Q562"/>
    <mergeCell ref="F563:I563"/>
    <mergeCell ref="F564:I564"/>
    <mergeCell ref="F565:I565"/>
    <mergeCell ref="L565:M565"/>
    <mergeCell ref="N565:Q565"/>
    <mergeCell ref="F566:I566"/>
    <mergeCell ref="F567:I567"/>
    <mergeCell ref="F568:I568"/>
    <mergeCell ref="L568:M568"/>
    <mergeCell ref="N568:Q568"/>
    <mergeCell ref="F569:I569"/>
    <mergeCell ref="F570:I570"/>
    <mergeCell ref="F571:I571"/>
    <mergeCell ref="L571:M571"/>
    <mergeCell ref="N571:Q571"/>
    <mergeCell ref="F572:I572"/>
    <mergeCell ref="F573:I573"/>
    <mergeCell ref="N133:Q133"/>
    <mergeCell ref="N134:Q134"/>
    <mergeCell ref="N135:Q135"/>
    <mergeCell ref="N142:Q142"/>
    <mergeCell ref="N161:Q161"/>
    <mergeCell ref="N197:Q197"/>
    <mergeCell ref="N268:Q268"/>
    <mergeCell ref="N281:Q281"/>
    <mergeCell ref="N283:Q283"/>
    <mergeCell ref="N284:Q284"/>
    <mergeCell ref="N389:Q389"/>
    <mergeCell ref="N412:Q412"/>
    <mergeCell ref="N451:Q451"/>
    <mergeCell ref="N457:Q457"/>
    <mergeCell ref="N472:Q472"/>
    <mergeCell ref="N476:Q476"/>
    <mergeCell ref="N509:Q509"/>
    <mergeCell ref="N537:Q537"/>
    <mergeCell ref="N550:Q550"/>
    <mergeCell ref="N551:Q551"/>
    <mergeCell ref="N561:Q561"/>
    <mergeCell ref="N574:Q574"/>
    <mergeCell ref="H1:K1"/>
    <mergeCell ref="S2:AC2"/>
  </mergeCells>
  <pageMargins left="0.5833333" right="0.5833333" top="0.5" bottom="0.4666667" header="0" footer="0"/>
  <pageSetup blackAndWhite="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Uzivatel-PC\Uzivatel</dc:creator>
  <cp:lastModifiedBy>Uzivatel-PC\Uzivatel</cp:lastModifiedBy>
  <dcterms:created xsi:type="dcterms:W3CDTF">2024-01-12T07:01:42Z</dcterms:created>
  <dcterms:modified xsi:type="dcterms:W3CDTF">2024-01-12T07:01:45Z</dcterms:modified>
</cp:coreProperties>
</file>