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POLANKA\AKCE_ZAKÁZKY\AKCE_2025\2025_MěÚ ST_ZŠ Dukelská_EL_kuchyně\ZŠ DUKELSKÁ_OPRAVA EL_1.ETAPA_ZADÁVACÍ PD\"/>
    </mc:Choice>
  </mc:AlternateContent>
  <xr:revisionPtr revIDLastSave="0" documentId="13_ncr:1_{2F09CC98-375E-4DE2-A831-CB1C2D788E36}" xr6:coauthVersionLast="47" xr6:coauthVersionMax="47" xr10:uidLastSave="{00000000-0000-0000-0000-000000000000}"/>
  <bookViews>
    <workbookView xWindow="3420" yWindow="3084" windowWidth="24720" windowHeight="14196" activeTab="1" xr2:uid="{00000000-000D-0000-FFFF-FFFF00000000}"/>
  </bookViews>
  <sheets>
    <sheet name="Rekapitulace stavby" sheetId="1" r:id="rId1"/>
    <sheet name="020 - II. etapa - 1. a 2. NP" sheetId="3" r:id="rId2"/>
  </sheets>
  <definedNames>
    <definedName name="_xlnm._FilterDatabase" localSheetId="1" hidden="1">'020 - II. etapa - 1. a 2. NP'!$C$133:$K$535</definedName>
    <definedName name="_xlnm.Print_Titles" localSheetId="1">'020 - II. etapa - 1. a 2. NP'!$133:$133</definedName>
    <definedName name="_xlnm.Print_Titles" localSheetId="0">'Rekapitulace stavby'!$92:$92</definedName>
    <definedName name="_xlnm.Print_Area" localSheetId="1">'020 - II. etapa - 1. a 2. NP'!$C$4:$J$76,'020 - II. etapa - 1. a 2. NP'!$C$82:$J$115,'020 - II. etapa - 1. a 2. NP'!$C$121:$J$535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535" i="3"/>
  <c r="BH535" i="3"/>
  <c r="BG535" i="3"/>
  <c r="BF535" i="3"/>
  <c r="T535" i="3"/>
  <c r="T534" i="3" s="1"/>
  <c r="R535" i="3"/>
  <c r="R534" i="3" s="1"/>
  <c r="P535" i="3"/>
  <c r="P534" i="3"/>
  <c r="BI533" i="3"/>
  <c r="BH533" i="3"/>
  <c r="BG533" i="3"/>
  <c r="BF533" i="3"/>
  <c r="T533" i="3"/>
  <c r="R533" i="3"/>
  <c r="P533" i="3"/>
  <c r="BI532" i="3"/>
  <c r="BH532" i="3"/>
  <c r="BG532" i="3"/>
  <c r="BF532" i="3"/>
  <c r="T532" i="3"/>
  <c r="R532" i="3"/>
  <c r="P532" i="3"/>
  <c r="BI522" i="3"/>
  <c r="BH522" i="3"/>
  <c r="BG522" i="3"/>
  <c r="BF522" i="3"/>
  <c r="T522" i="3"/>
  <c r="R522" i="3"/>
  <c r="P522" i="3"/>
  <c r="BI497" i="3"/>
  <c r="BH497" i="3"/>
  <c r="BG497" i="3"/>
  <c r="BF497" i="3"/>
  <c r="T497" i="3"/>
  <c r="R497" i="3"/>
  <c r="P497" i="3"/>
  <c r="BI486" i="3"/>
  <c r="BH486" i="3"/>
  <c r="BG486" i="3"/>
  <c r="BF486" i="3"/>
  <c r="T486" i="3"/>
  <c r="R486" i="3"/>
  <c r="P486" i="3"/>
  <c r="BI485" i="3"/>
  <c r="BH485" i="3"/>
  <c r="BG485" i="3"/>
  <c r="BF485" i="3"/>
  <c r="T485" i="3"/>
  <c r="R485" i="3"/>
  <c r="P485" i="3"/>
  <c r="BI484" i="3"/>
  <c r="BH484" i="3"/>
  <c r="BG484" i="3"/>
  <c r="BF484" i="3"/>
  <c r="T484" i="3"/>
  <c r="R484" i="3"/>
  <c r="P484" i="3"/>
  <c r="BI474" i="3"/>
  <c r="BH474" i="3"/>
  <c r="BG474" i="3"/>
  <c r="BF474" i="3"/>
  <c r="T474" i="3"/>
  <c r="R474" i="3"/>
  <c r="P474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383" i="3"/>
  <c r="BH383" i="3"/>
  <c r="BG383" i="3"/>
  <c r="BF383" i="3"/>
  <c r="T383" i="3"/>
  <c r="R383" i="3"/>
  <c r="P383" i="3"/>
  <c r="BI380" i="3"/>
  <c r="BH380" i="3"/>
  <c r="BG380" i="3"/>
  <c r="BF380" i="3"/>
  <c r="T380" i="3"/>
  <c r="R380" i="3"/>
  <c r="P380" i="3"/>
  <c r="BI377" i="3"/>
  <c r="BH377" i="3"/>
  <c r="BG377" i="3"/>
  <c r="BF377" i="3"/>
  <c r="T377" i="3"/>
  <c r="R377" i="3"/>
  <c r="P377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T360" i="3"/>
  <c r="R361" i="3"/>
  <c r="R360" i="3"/>
  <c r="P361" i="3"/>
  <c r="P360" i="3" s="1"/>
  <c r="BI358" i="3"/>
  <c r="BH358" i="3"/>
  <c r="BG358" i="3"/>
  <c r="BF358" i="3"/>
  <c r="T358" i="3"/>
  <c r="T357" i="3"/>
  <c r="R358" i="3"/>
  <c r="R357" i="3" s="1"/>
  <c r="P358" i="3"/>
  <c r="P357" i="3"/>
  <c r="BI356" i="3"/>
  <c r="BH356" i="3"/>
  <c r="BG356" i="3"/>
  <c r="BF356" i="3"/>
  <c r="T356" i="3"/>
  <c r="T355" i="3" s="1"/>
  <c r="R356" i="3"/>
  <c r="R355" i="3"/>
  <c r="P356" i="3"/>
  <c r="P355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T329" i="3"/>
  <c r="R330" i="3"/>
  <c r="R329" i="3" s="1"/>
  <c r="P330" i="3"/>
  <c r="P329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194" i="3"/>
  <c r="BH194" i="3"/>
  <c r="BG194" i="3"/>
  <c r="BF194" i="3"/>
  <c r="T194" i="3"/>
  <c r="R194" i="3"/>
  <c r="P19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J131" i="3"/>
  <c r="J130" i="3"/>
  <c r="F130" i="3"/>
  <c r="F128" i="3"/>
  <c r="E126" i="3"/>
  <c r="J92" i="3"/>
  <c r="J91" i="3"/>
  <c r="F91" i="3"/>
  <c r="F89" i="3"/>
  <c r="E87" i="3"/>
  <c r="J18" i="3"/>
  <c r="E18" i="3"/>
  <c r="F131" i="3"/>
  <c r="J17" i="3"/>
  <c r="J12" i="3"/>
  <c r="J128" i="3" s="1"/>
  <c r="E7" i="3"/>
  <c r="E124" i="3" s="1"/>
  <c r="AY95" i="1"/>
  <c r="AX95" i="1"/>
  <c r="L90" i="1"/>
  <c r="AM90" i="1"/>
  <c r="AM89" i="1"/>
  <c r="L89" i="1"/>
  <c r="AM87" i="1"/>
  <c r="L87" i="1"/>
  <c r="L85" i="1"/>
  <c r="L84" i="1"/>
  <c r="BK533" i="3"/>
  <c r="BK485" i="3"/>
  <c r="BK371" i="3"/>
  <c r="J352" i="3"/>
  <c r="J340" i="3"/>
  <c r="J330" i="3"/>
  <c r="J319" i="3"/>
  <c r="J298" i="3"/>
  <c r="J289" i="3"/>
  <c r="BK274" i="3"/>
  <c r="BK264" i="3"/>
  <c r="J247" i="3"/>
  <c r="J233" i="3"/>
  <c r="J213" i="3"/>
  <c r="J180" i="3"/>
  <c r="J162" i="3"/>
  <c r="BK151" i="3"/>
  <c r="J139" i="3"/>
  <c r="BK474" i="3"/>
  <c r="J416" i="3"/>
  <c r="J366" i="3"/>
  <c r="BK352" i="3"/>
  <c r="BK340" i="3"/>
  <c r="BK330" i="3"/>
  <c r="J305" i="3"/>
  <c r="BK295" i="3"/>
  <c r="J281" i="3"/>
  <c r="BK272" i="3"/>
  <c r="J267" i="3"/>
  <c r="BK247" i="3"/>
  <c r="BK233" i="3"/>
  <c r="BK207" i="3"/>
  <c r="J169" i="3"/>
  <c r="J160" i="3"/>
  <c r="J151" i="3"/>
  <c r="J137" i="3"/>
  <c r="J497" i="3"/>
  <c r="BK418" i="3"/>
  <c r="J371" i="3"/>
  <c r="BK358" i="3"/>
  <c r="BK349" i="3"/>
  <c r="J336" i="3"/>
  <c r="BK305" i="3"/>
  <c r="J293" i="3"/>
  <c r="BK279" i="3"/>
  <c r="J272" i="3"/>
  <c r="BK260" i="3"/>
  <c r="BK224" i="3"/>
  <c r="J205" i="3"/>
  <c r="J535" i="3"/>
  <c r="BK497" i="3"/>
  <c r="BK383" i="3"/>
  <c r="J356" i="3"/>
  <c r="J349" i="3"/>
  <c r="J341" i="3"/>
  <c r="J327" i="3"/>
  <c r="J317" i="3"/>
  <c r="J297" i="3"/>
  <c r="J279" i="3"/>
  <c r="J271" i="3"/>
  <c r="J260" i="3"/>
  <c r="J245" i="3"/>
  <c r="J227" i="3"/>
  <c r="J207" i="3"/>
  <c r="BK166" i="3"/>
  <c r="BK158" i="3"/>
  <c r="BK148" i="3"/>
  <c r="BK141" i="3"/>
  <c r="J486" i="3"/>
  <c r="J418" i="3"/>
  <c r="J369" i="3"/>
  <c r="BK353" i="3"/>
  <c r="J343" i="3"/>
  <c r="BK333" i="3"/>
  <c r="BK317" i="3"/>
  <c r="BK297" i="3"/>
  <c r="J283" i="3"/>
  <c r="BK273" i="3"/>
  <c r="BK268" i="3"/>
  <c r="BK240" i="3"/>
  <c r="J216" i="3"/>
  <c r="J183" i="3"/>
  <c r="J164" i="3"/>
  <c r="J156" i="3"/>
  <c r="J141" i="3"/>
  <c r="BK532" i="3"/>
  <c r="J485" i="3"/>
  <c r="J380" i="3"/>
  <c r="J364" i="3"/>
  <c r="J353" i="3"/>
  <c r="BK341" i="3"/>
  <c r="BK327" i="3"/>
  <c r="J300" i="3"/>
  <c r="BK289" i="3"/>
  <c r="J277" i="3"/>
  <c r="J274" i="3"/>
  <c r="J263" i="3"/>
  <c r="J240" i="3"/>
  <c r="BK216" i="3"/>
  <c r="J194" i="3"/>
  <c r="AS94" i="1"/>
  <c r="J532" i="3"/>
  <c r="J474" i="3"/>
  <c r="BK366" i="3"/>
  <c r="J351" i="3"/>
  <c r="BK343" i="3"/>
  <c r="J333" i="3"/>
  <c r="J324" i="3"/>
  <c r="J304" i="3"/>
  <c r="BK291" i="3"/>
  <c r="BK276" i="3"/>
  <c r="J268" i="3"/>
  <c r="J252" i="3"/>
  <c r="BK243" i="3"/>
  <c r="BK222" i="3"/>
  <c r="BK183" i="3"/>
  <c r="BK164" i="3"/>
  <c r="BK156" i="3"/>
  <c r="J148" i="3"/>
  <c r="J377" i="3"/>
  <c r="J361" i="3"/>
  <c r="J338" i="3"/>
  <c r="BK321" i="3"/>
  <c r="J302" i="3"/>
  <c r="BK285" i="3"/>
  <c r="BK275" i="3"/>
  <c r="BK270" i="3"/>
  <c r="BK252" i="3"/>
  <c r="J243" i="3"/>
  <c r="J224" i="3"/>
  <c r="BK194" i="3"/>
  <c r="J166" i="3"/>
  <c r="J158" i="3"/>
  <c r="BK144" i="3"/>
  <c r="BK535" i="3"/>
  <c r="BK522" i="3"/>
  <c r="J484" i="3"/>
  <c r="BK377" i="3"/>
  <c r="BK361" i="3"/>
  <c r="BK351" i="3"/>
  <c r="J334" i="3"/>
  <c r="BK302" i="3"/>
  <c r="J291" i="3"/>
  <c r="BK281" i="3"/>
  <c r="J275" i="3"/>
  <c r="BK267" i="3"/>
  <c r="BK230" i="3"/>
  <c r="BK213" i="3"/>
  <c r="J522" i="3"/>
  <c r="BK416" i="3"/>
  <c r="J358" i="3"/>
  <c r="J346" i="3"/>
  <c r="BK334" i="3"/>
  <c r="J321" i="3"/>
  <c r="BK300" i="3"/>
  <c r="J295" i="3"/>
  <c r="BK283" i="3"/>
  <c r="J273" i="3"/>
  <c r="BK263" i="3"/>
  <c r="J249" i="3"/>
  <c r="J230" i="3"/>
  <c r="J209" i="3"/>
  <c r="BK169" i="3"/>
  <c r="BK160" i="3"/>
  <c r="J153" i="3"/>
  <c r="J144" i="3"/>
  <c r="BK137" i="3"/>
  <c r="BK484" i="3"/>
  <c r="BK380" i="3"/>
  <c r="BK364" i="3"/>
  <c r="BK346" i="3"/>
  <c r="BK336" i="3"/>
  <c r="BK324" i="3"/>
  <c r="BK304" i="3"/>
  <c r="BK293" i="3"/>
  <c r="BK277" i="3"/>
  <c r="BK271" i="3"/>
  <c r="J264" i="3"/>
  <c r="BK245" i="3"/>
  <c r="BK227" i="3"/>
  <c r="BK205" i="3"/>
  <c r="BK180" i="3"/>
  <c r="BK162" i="3"/>
  <c r="BK153" i="3"/>
  <c r="BK139" i="3"/>
  <c r="J533" i="3"/>
  <c r="BK486" i="3"/>
  <c r="J383" i="3"/>
  <c r="BK369" i="3"/>
  <c r="BK356" i="3"/>
  <c r="BK338" i="3"/>
  <c r="BK319" i="3"/>
  <c r="BK298" i="3"/>
  <c r="J285" i="3"/>
  <c r="J276" i="3"/>
  <c r="J270" i="3"/>
  <c r="BK249" i="3"/>
  <c r="J222" i="3"/>
  <c r="BK209" i="3"/>
  <c r="BK370" i="3" l="1"/>
  <c r="J370" i="3" s="1"/>
  <c r="J111" i="3" s="1"/>
  <c r="P136" i="3"/>
  <c r="P155" i="3"/>
  <c r="T155" i="3"/>
  <c r="P248" i="3"/>
  <c r="R248" i="3"/>
  <c r="BK316" i="3"/>
  <c r="J316" i="3" s="1"/>
  <c r="J101" i="3" s="1"/>
  <c r="T316" i="3"/>
  <c r="P332" i="3"/>
  <c r="T332" i="3"/>
  <c r="R335" i="3"/>
  <c r="BK339" i="3"/>
  <c r="J339" i="3"/>
  <c r="J106" i="3" s="1"/>
  <c r="R339" i="3"/>
  <c r="BK363" i="3"/>
  <c r="J363" i="3"/>
  <c r="J110" i="3" s="1"/>
  <c r="P370" i="3"/>
  <c r="BK136" i="3"/>
  <c r="R136" i="3"/>
  <c r="T136" i="3"/>
  <c r="R370" i="3"/>
  <c r="BK155" i="3"/>
  <c r="J155" i="3" s="1"/>
  <c r="J99" i="3" s="1"/>
  <c r="R155" i="3"/>
  <c r="BK248" i="3"/>
  <c r="J248" i="3"/>
  <c r="J100" i="3"/>
  <c r="T248" i="3"/>
  <c r="P316" i="3"/>
  <c r="R316" i="3"/>
  <c r="BK332" i="3"/>
  <c r="J332" i="3" s="1"/>
  <c r="J104" i="3" s="1"/>
  <c r="R332" i="3"/>
  <c r="BK335" i="3"/>
  <c r="J335" i="3" s="1"/>
  <c r="J105" i="3" s="1"/>
  <c r="P335" i="3"/>
  <c r="T335" i="3"/>
  <c r="P339" i="3"/>
  <c r="T339" i="3"/>
  <c r="P363" i="3"/>
  <c r="R363" i="3"/>
  <c r="T363" i="3"/>
  <c r="T370" i="3"/>
  <c r="BK531" i="3"/>
  <c r="J531" i="3"/>
  <c r="J113" i="3" s="1"/>
  <c r="P531" i="3"/>
  <c r="P530" i="3"/>
  <c r="R531" i="3"/>
  <c r="R530" i="3" s="1"/>
  <c r="T531" i="3"/>
  <c r="T530" i="3" s="1"/>
  <c r="BK355" i="3"/>
  <c r="J355" i="3"/>
  <c r="J107" i="3"/>
  <c r="BK357" i="3"/>
  <c r="J357" i="3" s="1"/>
  <c r="J108" i="3" s="1"/>
  <c r="BK329" i="3"/>
  <c r="J329" i="3" s="1"/>
  <c r="J102" i="3" s="1"/>
  <c r="BK360" i="3"/>
  <c r="J360" i="3" s="1"/>
  <c r="J109" i="3" s="1"/>
  <c r="BK534" i="3"/>
  <c r="J534" i="3"/>
  <c r="J114" i="3" s="1"/>
  <c r="BE183" i="3"/>
  <c r="BE207" i="3"/>
  <c r="BE222" i="3"/>
  <c r="BE227" i="3"/>
  <c r="BE233" i="3"/>
  <c r="BE252" i="3"/>
  <c r="BE260" i="3"/>
  <c r="BE264" i="3"/>
  <c r="BE268" i="3"/>
  <c r="BE271" i="3"/>
  <c r="BE275" i="3"/>
  <c r="BE279" i="3"/>
  <c r="BE283" i="3"/>
  <c r="BE291" i="3"/>
  <c r="BE295" i="3"/>
  <c r="BE300" i="3"/>
  <c r="BE304" i="3"/>
  <c r="BE333" i="3"/>
  <c r="BE334" i="3"/>
  <c r="BE336" i="3"/>
  <c r="BE338" i="3"/>
  <c r="BE340" i="3"/>
  <c r="BE349" i="3"/>
  <c r="BE416" i="3"/>
  <c r="BE532" i="3"/>
  <c r="BE533" i="3"/>
  <c r="E85" i="3"/>
  <c r="J89" i="3"/>
  <c r="BE137" i="3"/>
  <c r="BE144" i="3"/>
  <c r="BE148" i="3"/>
  <c r="BE158" i="3"/>
  <c r="BE164" i="3"/>
  <c r="BE180" i="3"/>
  <c r="BE194" i="3"/>
  <c r="BE205" i="3"/>
  <c r="BE224" i="3"/>
  <c r="BE230" i="3"/>
  <c r="BE243" i="3"/>
  <c r="BE247" i="3"/>
  <c r="BE249" i="3"/>
  <c r="BE267" i="3"/>
  <c r="BE270" i="3"/>
  <c r="BE272" i="3"/>
  <c r="BE274" i="3"/>
  <c r="BE276" i="3"/>
  <c r="BE285" i="3"/>
  <c r="BE289" i="3"/>
  <c r="BE297" i="3"/>
  <c r="BE317" i="3"/>
  <c r="BE319" i="3"/>
  <c r="BE321" i="3"/>
  <c r="BE327" i="3"/>
  <c r="BE341" i="3"/>
  <c r="BE343" i="3"/>
  <c r="BE352" i="3"/>
  <c r="BE361" i="3"/>
  <c r="BE366" i="3"/>
  <c r="BE371" i="3"/>
  <c r="BE377" i="3"/>
  <c r="BE383" i="3"/>
  <c r="BE474" i="3"/>
  <c r="BE486" i="3"/>
  <c r="BE497" i="3"/>
  <c r="F92" i="3"/>
  <c r="BE139" i="3"/>
  <c r="BE141" i="3"/>
  <c r="BE151" i="3"/>
  <c r="BE153" i="3"/>
  <c r="BE156" i="3"/>
  <c r="BE160" i="3"/>
  <c r="BE162" i="3"/>
  <c r="BE166" i="3"/>
  <c r="BE169" i="3"/>
  <c r="BE209" i="3"/>
  <c r="BE213" i="3"/>
  <c r="BE216" i="3"/>
  <c r="BE240" i="3"/>
  <c r="BE245" i="3"/>
  <c r="BE263" i="3"/>
  <c r="BE273" i="3"/>
  <c r="BE277" i="3"/>
  <c r="BE281" i="3"/>
  <c r="BE293" i="3"/>
  <c r="BE298" i="3"/>
  <c r="BE302" i="3"/>
  <c r="BE305" i="3"/>
  <c r="BE324" i="3"/>
  <c r="BE330" i="3"/>
  <c r="BE346" i="3"/>
  <c r="BE351" i="3"/>
  <c r="BE353" i="3"/>
  <c r="BE356" i="3"/>
  <c r="BE358" i="3"/>
  <c r="BE364" i="3"/>
  <c r="BE369" i="3"/>
  <c r="BE380" i="3"/>
  <c r="BE418" i="3"/>
  <c r="BE484" i="3"/>
  <c r="BE485" i="3"/>
  <c r="BE522" i="3"/>
  <c r="BE535" i="3"/>
  <c r="AW95" i="1"/>
  <c r="F37" i="3"/>
  <c r="BD96" i="1"/>
  <c r="BB95" i="1"/>
  <c r="F35" i="3"/>
  <c r="BB96" i="1" s="1"/>
  <c r="BA95" i="1"/>
  <c r="J34" i="3"/>
  <c r="AW96" i="1"/>
  <c r="BD95" i="1"/>
  <c r="BC95" i="1"/>
  <c r="F34" i="3"/>
  <c r="BA96" i="1" s="1"/>
  <c r="F36" i="3"/>
  <c r="BC96" i="1"/>
  <c r="R135" i="3" l="1"/>
  <c r="P331" i="3"/>
  <c r="R331" i="3"/>
  <c r="T135" i="3"/>
  <c r="T331" i="3"/>
  <c r="P135" i="3"/>
  <c r="P134" i="3"/>
  <c r="AU96" i="1" s="1"/>
  <c r="BK135" i="3"/>
  <c r="J135" i="3" s="1"/>
  <c r="J97" i="3" s="1"/>
  <c r="J136" i="3"/>
  <c r="J98" i="3"/>
  <c r="BK331" i="3"/>
  <c r="J331" i="3"/>
  <c r="J103" i="3" s="1"/>
  <c r="BK530" i="3"/>
  <c r="J530" i="3"/>
  <c r="J112" i="3"/>
  <c r="AV95" i="1"/>
  <c r="AT95" i="1" s="1"/>
  <c r="AZ95" i="1"/>
  <c r="BB94" i="1"/>
  <c r="W31" i="1" s="1"/>
  <c r="BD94" i="1"/>
  <c r="W33" i="1" s="1"/>
  <c r="BA94" i="1"/>
  <c r="W30" i="1" s="1"/>
  <c r="J33" i="3"/>
  <c r="AV96" i="1"/>
  <c r="AT96" i="1"/>
  <c r="BC94" i="1"/>
  <c r="W32" i="1" s="1"/>
  <c r="F33" i="3"/>
  <c r="AZ96" i="1" s="1"/>
  <c r="AU95" i="1" l="1"/>
  <c r="T134" i="3"/>
  <c r="R134" i="3"/>
  <c r="BK134" i="3"/>
  <c r="J134" i="3"/>
  <c r="J96" i="3" s="1"/>
  <c r="AU94" i="1"/>
  <c r="AW94" i="1"/>
  <c r="AK30" i="1" s="1"/>
  <c r="AX94" i="1"/>
  <c r="AY94" i="1"/>
  <c r="AZ94" i="1"/>
  <c r="W29" i="1"/>
  <c r="J30" i="3" l="1"/>
  <c r="AG96" i="1" s="1"/>
  <c r="AG95" i="1"/>
  <c r="AV94" i="1"/>
  <c r="AK29" i="1" s="1"/>
  <c r="J39" i="3" l="1"/>
  <c r="AN95" i="1"/>
  <c r="AN96" i="1"/>
  <c r="AG94" i="1"/>
  <c r="AK26" i="1" s="1"/>
  <c r="AT94" i="1"/>
  <c r="AN94" i="1"/>
  <c r="AK35" i="1" l="1"/>
</calcChain>
</file>

<file path=xl/sharedStrings.xml><?xml version="1.0" encoding="utf-8"?>
<sst xmlns="http://schemas.openxmlformats.org/spreadsheetml/2006/main" count="4353" uniqueCount="799">
  <si>
    <t>Export Komplet</t>
  </si>
  <si>
    <t/>
  </si>
  <si>
    <t>2.0</t>
  </si>
  <si>
    <t>ZAMOK</t>
  </si>
  <si>
    <t>False</t>
  </si>
  <si>
    <t>{66bd2eb3-32dd-4969-bbb2-60293ded11fb}</t>
  </si>
  <si>
    <t>0,1</t>
  </si>
  <si>
    <t>21</t>
  </si>
  <si>
    <t>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</si>
  <si>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</si>
  <si>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</si>
  <si>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</si>
  <si>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</si>
  <si>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</si>
  <si>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</si>
  <si>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2025-011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</si>
  <si>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</si>
  <si>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</si>
  <si>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Základní škola Dukelská č.p.166, Strakonice - oprava elektroinstalace v budově kuchyně, jídelny a školní družiny</t>
  </si>
  <si>
    <t>KSO:</t>
  </si>
  <si>
    <t>CC-CZ:</t>
  </si>
  <si>
    <t>Místo:</t>
  </si>
  <si>
    <t>Strakonice</t>
  </si>
  <si>
    <t>Datum:</t>
  </si>
  <si>
    <t>20. 2. 2025</t>
  </si>
  <si>
    <t>Zadavatel:</t>
  </si>
  <si>
    <t>IČ:</t>
  </si>
  <si>
    <t>Město Strakonice</t>
  </si>
  <si>
    <t>DIČ:</t>
  </si>
  <si>
    <t>Uchazeč:</t>
  </si>
  <si>
    <t>Vyplň údaj</t>
  </si>
  <si>
    <t>Projektant:</t>
  </si>
  <si>
    <t>True</t>
  </si>
  <si>
    <t>Ing. Miloš Polanka</t>
  </si>
  <si>
    <t>Zpracovatel:</t>
  </si>
  <si>
    <t>Pavel Hrba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</si>
  <si>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</si>
  <si>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</si>
  <si>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</si>
  <si>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</si>
  <si>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</si>
  <si>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</si>
  <si>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</si>
  <si>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</si>
  <si>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</si>
  <si>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</si>
  <si>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</si>
  <si>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</si>
  <si>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</si>
  <si>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</si>
  <si>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</si>
  <si>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</si>
  <si>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</si>
  <si>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</si>
  <si>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</si>
  <si>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</si>
  <si>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</si>
  <si>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</si>
  <si>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</si>
  <si>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</si>
  <si>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</si>
  <si>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</si>
  <si>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</si>
  <si>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</si>
  <si>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</si>
  <si>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</si>
  <si>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</si>
  <si>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</si>
  <si>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</si>
  <si>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</si>
  <si>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</si>
  <si>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</si>
  <si>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</si>
  <si>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</si>
  <si>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</si>
  <si>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</si>
  <si>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</si>
  <si>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</si>
  <si>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</si>
  <si>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</si>
  <si>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</si>
  <si>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</si>
  <si>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</si>
  <si>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010</t>
  </si>
  <si>
    <t>I. etapa - 1.PP</t>
  </si>
  <si>
    <t>STA</t>
  </si>
  <si>
    <t>{d68831fa-b51c-494a-a05e-33550c64f245}</t>
  </si>
  <si>
    <t>2</t>
  </si>
  <si>
    <t>020</t>
  </si>
  <si>
    <t>II. etapa - 1. a 2. NP</t>
  </si>
  <si>
    <t>{b8ab8e13-27c5-4eb7-9eea-3f228b6eef56}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</si>
  <si>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</si>
  <si>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</si>
  <si>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</si>
  <si>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</si>
  <si>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</si>
  <si>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</si>
  <si>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</si>
  <si>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</si>
  <si>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</si>
  <si>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</si>
  <si>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</si>
  <si>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</si>
  <si>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</si>
  <si>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</si>
  <si>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</si>
  <si>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</si>
  <si>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</si>
  <si>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</si>
  <si>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</si>
  <si>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</si>
  <si>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</si>
  <si>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</si>
  <si>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</si>
  <si>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</si>
  <si>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</si>
  <si>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</si>
  <si>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</si>
  <si>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</si>
  <si>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</si>
  <si>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</si>
  <si>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</si>
  <si>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</si>
  <si>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</si>
  <si>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</si>
  <si>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</si>
  <si>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</si>
  <si>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</si>
  <si>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</si>
  <si>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</si>
  <si>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611135101</t>
  </si>
  <si>
    <t>Hrubá výplň rýh maltou jakékoli šířky rýhy ve stropech</t>
  </si>
  <si>
    <t>m2</t>
  </si>
  <si>
    <t>4</t>
  </si>
  <si>
    <t>VV</t>
  </si>
  <si>
    <t>611325121</t>
  </si>
  <si>
    <t>Vápenocementová omítka rýh štuková dvouvrstvá ve stropech, šířky rýhy do 150 mm</t>
  </si>
  <si>
    <t>3</t>
  </si>
  <si>
    <t>611325221</t>
  </si>
  <si>
    <t>Vápenocementová omítka jednotlivých malých ploch štuková dvouvrstvá na stropech, plochy jednotlivě do 0,09 m2</t>
  </si>
  <si>
    <t>kus</t>
  </si>
  <si>
    <t>612135101</t>
  </si>
  <si>
    <t>Hrubá výplň rýh maltou jakékoli šířky rýhy ve stěnách</t>
  </si>
  <si>
    <t>5</t>
  </si>
  <si>
    <t>7</t>
  </si>
  <si>
    <t>612325121</t>
  </si>
  <si>
    <t>Vápenocementová omítka rýh štuková dvouvrstvá ve stěnách, šířky rýhy do 150 mm</t>
  </si>
  <si>
    <t>8</t>
  </si>
  <si>
    <t>612325221</t>
  </si>
  <si>
    <t>Vápenocementová omítka jednotlivých malých ploch štuková dvouvrstvá na stěnách, plochy jednotlivě do 0,09 m2</t>
  </si>
  <si>
    <t>9</t>
  </si>
  <si>
    <t>619991011</t>
  </si>
  <si>
    <t>Zakrytí vnitřních ploch před znečištěním PE fólií včetně pozdějšího odkrytí samostatných konstrukcí a prvků</t>
  </si>
  <si>
    <t>10</t>
  </si>
  <si>
    <t>619995001</t>
  </si>
  <si>
    <t>Začištění omítek (s dodáním hmot) kolem oken, dveří, podlah, obkladů apod.</t>
  </si>
  <si>
    <t>m</t>
  </si>
  <si>
    <t>11</t>
  </si>
  <si>
    <t>619996147</t>
  </si>
  <si>
    <t>Ochrana stavebních konstrukcí a samostatných prvků včetně pozdějšího odstranění geotextilií zakrytím podlahy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</si>
  <si>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</si>
  <si>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</si>
  <si>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</si>
  <si>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16</t>
  </si>
  <si>
    <t>13</t>
  </si>
  <si>
    <t>952901106</t>
  </si>
  <si>
    <t>Čištění budov při provádění oprav a udržovacích prací oken dvojitých nebo zdvojených omytím, plochy do přes 0,6 do 1,5 m2</t>
  </si>
  <si>
    <t>14</t>
  </si>
  <si>
    <t>952902021</t>
  </si>
  <si>
    <t>Čištění budov při provádění oprav a udržovacích prací podlah hladkých zametením</t>
  </si>
  <si>
    <t>15</t>
  </si>
  <si>
    <t>952902031</t>
  </si>
  <si>
    <t>Čištění budov při provádění oprav a udržovacích prací podlah hladkých omytím</t>
  </si>
  <si>
    <t>952902221</t>
  </si>
  <si>
    <t>Čištění budov při provádění oprav a udržovacích prací schodišť zametením</t>
  </si>
  <si>
    <t>17</t>
  </si>
  <si>
    <t>952902231</t>
  </si>
  <si>
    <t>Čištění budov při provádění oprav a udržovacích prací schodišť omytím</t>
  </si>
  <si>
    <t>18</t>
  </si>
  <si>
    <t>954-1-010</t>
  </si>
  <si>
    <t>Zřízení provizorní prachotěsné stěny s dveřmi pro uzavření prostoru</t>
  </si>
  <si>
    <t>19</t>
  </si>
  <si>
    <t>954-1-011</t>
  </si>
  <si>
    <t>Odstranění provizorní prachotěsné stěny s dveřmi pro uzavření prostoru</t>
  </si>
  <si>
    <t>20</t>
  </si>
  <si>
    <t>954-1-020</t>
  </si>
  <si>
    <t xml:space="preserve">Vyklizení místností, sestěhování nábytku na střed místností </t>
  </si>
  <si>
    <t>hod</t>
  </si>
  <si>
    <t>22</t>
  </si>
  <si>
    <t>23</t>
  </si>
  <si>
    <t>974031121</t>
  </si>
  <si>
    <t>Vysekání rýh ve zdivu cihelném na maltu vápennou nebo vápenocementovou do hl. 30 mm a šířky do 30 mm</t>
  </si>
  <si>
    <t>24</t>
  </si>
  <si>
    <t>974082112</t>
  </si>
  <si>
    <t>Vysekání rýh pro ploché vodiče v omítce vápenné nebo vápenocementové stěn, šířky do 30 mm</t>
  </si>
  <si>
    <t>25</t>
  </si>
  <si>
    <t>974082116</t>
  </si>
  <si>
    <t>Vysekání rýh pro ploché vodiče v omítce vápenné nebo vápenocementové stěn, šířky do 150 mm</t>
  </si>
  <si>
    <t>26</t>
  </si>
  <si>
    <t>977132111</t>
  </si>
  <si>
    <t>Vyvrtání otvorů pro elektroinstalační krabice ve stěnách z cihel, hloubky do 60 mm</t>
  </si>
  <si>
    <t>27</t>
  </si>
  <si>
    <t>977132112</t>
  </si>
  <si>
    <t>Vyvrtání otvorů pro elektroinstalační krabice ve stěnách z cihel, hloubky přes 60 do 90 mm</t>
  </si>
  <si>
    <t>28</t>
  </si>
  <si>
    <t>977343121.R</t>
  </si>
  <si>
    <t>Frézování drážek ve stropech z betonu pouze omítky šířka 30 mm</t>
  </si>
  <si>
    <t>29</t>
  </si>
  <si>
    <t>997</t>
  </si>
  <si>
    <t>Doprava suti a vybouraných hmot</t>
  </si>
  <si>
    <t>30</t>
  </si>
  <si>
    <t>997013211</t>
  </si>
  <si>
    <t>Vnitrostaveništní doprava suti a vybouraných hmot vodorovně do 50 m s naložením ručně pro budovy a haly výšky do 6 m</t>
  </si>
  <si>
    <t>t</t>
  </si>
  <si>
    <t>31</t>
  </si>
  <si>
    <t>997013501</t>
  </si>
  <si>
    <t>Odvoz suti a vybouraných hmot na skládku nebo meziskládku se složením, na vzdálenost do 1 km</t>
  </si>
  <si>
    <t>32</t>
  </si>
  <si>
    <t>997013509</t>
  </si>
  <si>
    <t>Odvoz suti a vybouraných hmot na skládku nebo meziskládku se složením, na vzdálenost Příplatek k ceně za každý další započatý 1 km přes 1 km</t>
  </si>
  <si>
    <t>33</t>
  </si>
  <si>
    <t>997013813</t>
  </si>
  <si>
    <t>Poplatek za uložení stavebního odpadu na skládce (skládkovné) z plastických hmot zatříděného do Katalogu odpadů pod kódem 17 02 03</t>
  </si>
  <si>
    <t>34</t>
  </si>
  <si>
    <t>997013871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</si>
  <si>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</si>
  <si>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</si>
  <si>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</si>
  <si>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35</t>
  </si>
  <si>
    <t>PSV</t>
  </si>
  <si>
    <t>Práce a dodávky PSV</t>
  </si>
  <si>
    <t>741</t>
  </si>
  <si>
    <t>Elektroinstalace - silnoproud</t>
  </si>
  <si>
    <t>36</t>
  </si>
  <si>
    <t>Kompletní provedení elektroinstalace - silnoproudu - viz. samostatný výkaz výměr</t>
  </si>
  <si>
    <t>kpl</t>
  </si>
  <si>
    <t>37</t>
  </si>
  <si>
    <t>741113801</t>
  </si>
  <si>
    <t>Demontáž elektroinstalačních krabic zapuštěných plastových ze zdiva</t>
  </si>
  <si>
    <t>38</t>
  </si>
  <si>
    <t>741211827</t>
  </si>
  <si>
    <t>Demontáž rozvodnic kovových, uložených pod omítkou, krytí přes IPx 4, plochy přes 0,8 m2</t>
  </si>
  <si>
    <t>39</t>
  </si>
  <si>
    <t>741311875</t>
  </si>
  <si>
    <t>Demontáž spínačů bez zachování funkčnosti (do suti) polozapuštěných nebo zapuštěných, pro prostředí normální do 10 A, připojení šroubové přes 2 svorky do 4 svorek</t>
  </si>
  <si>
    <t>40</t>
  </si>
  <si>
    <t>741315823</t>
  </si>
  <si>
    <t>Demontáž zásuvek bez zachování funkčnosti (do suti) domovních polozapuštěných nebo zapuštěných, pro prostředí normální do 16 A, připojení šroubové 2P+PE</t>
  </si>
  <si>
    <t>41</t>
  </si>
  <si>
    <t>741371843</t>
  </si>
  <si>
    <t>Demontáž svítidel bez zachování funkčnosti (do suti) interiérových se standardní paticí (E27, T5, GU10) nebo integrovaným zdrojem LED přisazených, ploše stropních přes 0,09 do 0,36 m2</t>
  </si>
  <si>
    <t>742</t>
  </si>
  <si>
    <t>Elektroinstalace - slaboproud</t>
  </si>
  <si>
    <t>42</t>
  </si>
  <si>
    <t>Kompletní provedení elektroinstalace - slaboproudu - viz. samostatný výkaz výměr</t>
  </si>
  <si>
    <t>43</t>
  </si>
  <si>
    <t>44</t>
  </si>
  <si>
    <t>45</t>
  </si>
  <si>
    <t>46</t>
  </si>
  <si>
    <t>M</t>
  </si>
  <si>
    <t>47</t>
  </si>
  <si>
    <t>48</t>
  </si>
  <si>
    <t>%</t>
  </si>
  <si>
    <t>781</t>
  </si>
  <si>
    <t>Dokončovací práce - obklady</t>
  </si>
  <si>
    <t>49</t>
  </si>
  <si>
    <t>781473922</t>
  </si>
  <si>
    <t>Výměna keramické obkladačky lepené, velikosti přes 19 do 22 ks/m2</t>
  </si>
  <si>
    <t>50</t>
  </si>
  <si>
    <t>59761702</t>
  </si>
  <si>
    <t>obklad keramický povrch hladký/lesklý tl do 10mm 200/250 mm - podle původních</t>
  </si>
  <si>
    <t>51</t>
  </si>
  <si>
    <t>784</t>
  </si>
  <si>
    <t>Dokončovací práce - malby a tapety</t>
  </si>
  <si>
    <t>52</t>
  </si>
  <si>
    <t>53</t>
  </si>
  <si>
    <t>784171101</t>
  </si>
  <si>
    <t>Zakrytí nemalovaných ploch (materiál ve specifikaci) včetně pozdějšího odkrytí podlah</t>
  </si>
  <si>
    <t>54</t>
  </si>
  <si>
    <t>28323156</t>
  </si>
  <si>
    <t>fólie pro malířské potřeby zakrývací tl 41µ 4x5m</t>
  </si>
  <si>
    <t>55</t>
  </si>
  <si>
    <t>784171111</t>
  </si>
  <si>
    <t>Zakrytí nemalovaných ploch (materiál ve specifikaci) včetně pozdějšího odkrytí svislých ploch např. stěn, oken, dveří v místnostech výšky do 3,80</t>
  </si>
  <si>
    <t>56</t>
  </si>
  <si>
    <t>58124844</t>
  </si>
  <si>
    <t>fólie pro malířské potřeby zakrývací tl 25µ 4x5m</t>
  </si>
  <si>
    <t>57</t>
  </si>
  <si>
    <t>784181101</t>
  </si>
  <si>
    <t>Penetrace podkladu jednonásobná základní akrylátová bezbarvá v místnostech výšky do 3,80 m</t>
  </si>
  <si>
    <t>Stěny :</t>
  </si>
  <si>
    <t>58</t>
  </si>
  <si>
    <t>784181107</t>
  </si>
  <si>
    <t>Penetrace podkladu jednonásobná základní akrylátová bezbarvá na schodišti o výšce podlaží do 3,80 m</t>
  </si>
  <si>
    <t>59</t>
  </si>
  <si>
    <t>784221101</t>
  </si>
  <si>
    <t>Malby z malířských směsí otěruvzdorných za sucha dvojnásobné, bílé za sucha otěruvzdorné dobře v místnostech výšky do 3,80 m</t>
  </si>
  <si>
    <t>60</t>
  </si>
  <si>
    <t>784221107</t>
  </si>
  <si>
    <t>Malby z malířských směsí otěruvzdorných za sucha dvojnásobné, bílé za sucha otěruvzdorné dobře na schodišti o výšce podlaží do 3,80 m</t>
  </si>
  <si>
    <t>61</t>
  </si>
  <si>
    <t>784660131</t>
  </si>
  <si>
    <t>Linkrustace obnovovací nátěr linkrusty, jednonásobný latexový v místnostech výšky do 3,80 m</t>
  </si>
  <si>
    <t>62</t>
  </si>
  <si>
    <t>64</t>
  </si>
  <si>
    <t>VRN</t>
  </si>
  <si>
    <t>Vedlejší rozpočtové náklady</t>
  </si>
  <si>
    <t>VRN1</t>
  </si>
  <si>
    <t>Průzkumné, zeměměřičské a projektové práce</t>
  </si>
  <si>
    <t>63</t>
  </si>
  <si>
    <t>012164001</t>
  </si>
  <si>
    <t>Vyhledání a označení polohy inženýrských sítí ve stěnách, případná ochrana</t>
  </si>
  <si>
    <t>Kč</t>
  </si>
  <si>
    <t>1024</t>
  </si>
  <si>
    <t>013254000</t>
  </si>
  <si>
    <t>Dokumentace skutečného provedení stavby</t>
  </si>
  <si>
    <t>VRN3</t>
  </si>
  <si>
    <t>Zařízení staveniště</t>
  </si>
  <si>
    <t>65</t>
  </si>
  <si>
    <t>030001000</t>
  </si>
  <si>
    <t>020 - II. etapa - 1. a 2. NP</t>
  </si>
  <si>
    <t xml:space="preserve">    3 - Svislé a kompletní konstrukce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</si>
  <si>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</si>
  <si>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</si>
  <si>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</si>
  <si>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776 - Podlahy povlakové</t>
  </si>
  <si>
    <t>Svislé a kompletní konstrukce</t>
  </si>
  <si>
    <t>317234410</t>
  </si>
  <si>
    <t>Vyzdívka mezi nosníky cihlami pálenými na maltu cementovou</t>
  </si>
  <si>
    <t>m3</t>
  </si>
  <si>
    <t>-201216927</t>
  </si>
  <si>
    <t>"Nad rozvaděči" 0,9*0,15*0,06*2</t>
  </si>
  <si>
    <t>317944321</t>
  </si>
  <si>
    <t>Válcované nosníky dodatečně osazované do připravených otvorů bez zazdění hlav do č. 12</t>
  </si>
  <si>
    <t>-176782778</t>
  </si>
  <si>
    <t>"Nad rozvaděči - L 50/50/5" 0,85*2*3,77/1000</t>
  </si>
  <si>
    <t>340231001</t>
  </si>
  <si>
    <t>Zazdívka otvorů v příčkách nebo stěnách děrovanými cihlami plochy do 1 m2 , tloušťka příčky 80 mm</t>
  </si>
  <si>
    <t>-161495369</t>
  </si>
  <si>
    <t>"M.č.B.1.3" 0,65*1,25</t>
  </si>
  <si>
    <t>"M.č.B.1.16" 0,65*1,25</t>
  </si>
  <si>
    <t>340231015</t>
  </si>
  <si>
    <t>Zazdívka otvorů v příčkách nebo stěnách děrovanými cihlami plochy přes 1 do 4 m2 , tloušťka příčky 80 mm</t>
  </si>
  <si>
    <t>1959298001</t>
  </si>
  <si>
    <t>"M.č.B.1.30" 1,5*1,2</t>
  </si>
  <si>
    <t>"M.č.B.2.15/17" 0,85*2,05</t>
  </si>
  <si>
    <t>"M.č.B.2.19/20" 0,85*2,05</t>
  </si>
  <si>
    <t>340236213</t>
  </si>
  <si>
    <t>Zazdívka otvorů v příčkách nebo stěnách cihlami pálenými dutinovými plochy přes 0,0225 m2 do 0,09 m2, tloušťky do 100 mm</t>
  </si>
  <si>
    <t>-1235229278</t>
  </si>
  <si>
    <t>"M.č.B.1.13" 1</t>
  </si>
  <si>
    <t>"M.č.B.2.24" 1</t>
  </si>
  <si>
    <t>340237213</t>
  </si>
  <si>
    <t>Zazdívka otvorů v příčkách nebo stěnách cihlami pálenými dutinovými plochy přes 0,09 m2 do 0,25 m2, tloušťky do 100 mm</t>
  </si>
  <si>
    <t>-934996151</t>
  </si>
  <si>
    <t>"M.č.B.2.10" 1</t>
  </si>
  <si>
    <t>346481111</t>
  </si>
  <si>
    <t>Zaplentování rýh, potrubí, válcovaných nosníků, výklenků nebo nik jakéhokoliv tvaru, na maltu ve stěnách nebo před stěnami rabicovým pletivem</t>
  </si>
  <si>
    <t>-2118710557</t>
  </si>
  <si>
    <t>"B.2.16" 0,2*2,75</t>
  </si>
  <si>
    <t>611131121</t>
  </si>
  <si>
    <t>Podkladní a spojovací vrstva vnitřních omítaných ploch penetrace disperzní nanášená ručně stropů</t>
  </si>
  <si>
    <t>677806980</t>
  </si>
  <si>
    <t>"B.2.21" 8,1</t>
  </si>
  <si>
    <t>2126329232</t>
  </si>
  <si>
    <t>300*2*0,03</t>
  </si>
  <si>
    <t>611142001</t>
  </si>
  <si>
    <t>Pletivo vnitřních ploch v ploše nebo pruzích, na plném podkladu sklovláknité vtlačené do tmelu včetně tmelu stropů</t>
  </si>
  <si>
    <t>1591736258</t>
  </si>
  <si>
    <t>611321131</t>
  </si>
  <si>
    <t>Vápenocementový štuk vnitřních ploch tloušťky do 3 mm vodorovných konstrukcí stropů rovných</t>
  </si>
  <si>
    <t>1348973011</t>
  </si>
  <si>
    <t>1690440949</t>
  </si>
  <si>
    <t>298389591</t>
  </si>
  <si>
    <t>"Po světlech" 260</t>
  </si>
  <si>
    <t>"Otvory po kotvení původní elektroinstalace" 40</t>
  </si>
  <si>
    <t>612131121</t>
  </si>
  <si>
    <t>Podkladní a spojovací vrstva vnitřních omítaných ploch penetrace disperzní nanášená ručně stěn</t>
  </si>
  <si>
    <t>-48459196</t>
  </si>
  <si>
    <t>"M.č.2,03" 6,56*3-1,5*0,8</t>
  </si>
  <si>
    <t>"M.č.2,05" 6,56*3-1,6*1,4</t>
  </si>
  <si>
    <t>"M.č.2.13" 5,34*2,75</t>
  </si>
  <si>
    <t>"M.č.2.15" 4,3*2,75</t>
  </si>
  <si>
    <t>"M.č.2.16" 5,34*2,75</t>
  </si>
  <si>
    <t>"M.č.2.18" (5,34+3,27)*2*2,75-0,8*2*2-0,65*2-1,5*1,8</t>
  </si>
  <si>
    <t>"M.č.2.19" (5,98+6,58+0,82)*2*2,75-1,45*1,8*2-0,8*2</t>
  </si>
  <si>
    <t>"M.č.2.20" (3,841+3,17)*2*2,75-0,8*2*5</t>
  </si>
  <si>
    <t>"M.č.2.21" (1,72+2,539)*2*0,75+(0,95+1,25+0,9+2,539)*2,75</t>
  </si>
  <si>
    <t>"M.č.2.23" (5,35+2,3)*2*2,75-0,8*2-1,35*1,55*2</t>
  </si>
  <si>
    <t>-472128969</t>
  </si>
  <si>
    <t>"Trubky - SLP" 400*0,03</t>
  </si>
  <si>
    <t>612142001</t>
  </si>
  <si>
    <t>Pletivo vnitřních ploch v ploše nebo pruzích, na plném podkladu sklovláknité vtlačené do tmelu včetně tmelu stěn</t>
  </si>
  <si>
    <t>493005800</t>
  </si>
  <si>
    <t>612321131</t>
  </si>
  <si>
    <t>Vápenocementový štuk vnitřních ploch tloušťky do 3 mm svislých konstrukcí stěn</t>
  </si>
  <si>
    <t>-1298806274</t>
  </si>
  <si>
    <t>-130221462</t>
  </si>
  <si>
    <t>((100+700+2500+1900+100*3)/2+400)*0,03+50*2*0,15</t>
  </si>
  <si>
    <t>612325122</t>
  </si>
  <si>
    <t>Vápenocementová omítka rýh štuková dvouvrstvá ve stěnách, šířky rýhy přes 150 do 300 mm</t>
  </si>
  <si>
    <t>835965224</t>
  </si>
  <si>
    <t>612325213</t>
  </si>
  <si>
    <t>Vápenocementová omítka jednotlivých malých ploch hladká na stěnách, plochy jednotlivě přes 0,25 do 1 m2</t>
  </si>
  <si>
    <t>416507016</t>
  </si>
  <si>
    <t>Vnitřek otvoru pro rozvaděč :</t>
  </si>
  <si>
    <t>"M.č.B.1.16" 1</t>
  </si>
  <si>
    <t>612325215</t>
  </si>
  <si>
    <t>Vápenocementová omítka jednotlivých malých ploch hladká na stěnách, plochy jednotlivě přes 1,0 do 4 m2</t>
  </si>
  <si>
    <t>1905701203</t>
  </si>
  <si>
    <t>"M.č.B.2.15" 1</t>
  </si>
  <si>
    <t>"M.č.B.2.19/20" 2</t>
  </si>
  <si>
    <t>1441456006</t>
  </si>
  <si>
    <t>"Po světlech" 12</t>
  </si>
  <si>
    <t>Zazdívky :</t>
  </si>
  <si>
    <t>612325222</t>
  </si>
  <si>
    <t>Vápenocementová omítka jednotlivých malých ploch štuková dvouvrstvá na stěnách, plochy jednotlivě přes 0,09 do 0,25 m2</t>
  </si>
  <si>
    <t>-1851948178</t>
  </si>
  <si>
    <t>612325223</t>
  </si>
  <si>
    <t>Vápenocementová omítka jednotlivých malých ploch štuková dvouvrstvá na stěnách, plochy jednotlivě přes 0,25 do 1 m2</t>
  </si>
  <si>
    <t>-721641636</t>
  </si>
  <si>
    <t>"M.č.B.1.3" 1</t>
  </si>
  <si>
    <t>612325225</t>
  </si>
  <si>
    <t>Vápenocementová omítka jednotlivých malých ploch štuková dvouvrstvá na stěnách, plochy jednotlivě přes 1,0 do 4 m2</t>
  </si>
  <si>
    <t>-488961747</t>
  </si>
  <si>
    <t>"M.č.B.1.30" 1</t>
  </si>
  <si>
    <t>"M.č.B.2.17" 1</t>
  </si>
  <si>
    <t>1183872771</t>
  </si>
  <si>
    <t>"Nábytek, topná tělesa apod. - 1.NP" 620</t>
  </si>
  <si>
    <t>"Nábytek, topná tělesa apod. - 2.NP" 400</t>
  </si>
  <si>
    <t>1947756242</t>
  </si>
  <si>
    <t>"Po provizorním uzavření prostoru" 2,4+4,2*2</t>
  </si>
  <si>
    <t>"M.č.C.1.1" 1,5+0,15*2</t>
  </si>
  <si>
    <t>Nové rozvaděče :</t>
  </si>
  <si>
    <t>"M.č.B.1.16" (0,6+0,5)*2</t>
  </si>
  <si>
    <t>"M.č.B.2.10" (0,6+0,5)*2</t>
  </si>
  <si>
    <t>"PD1" (0,8+0,9)*2</t>
  </si>
  <si>
    <t>1491477045</t>
  </si>
  <si>
    <t>"1.NP" (807,51+60,5)/3</t>
  </si>
  <si>
    <t>"2.NP" (571,1+63,25)/3</t>
  </si>
  <si>
    <t>632450122</t>
  </si>
  <si>
    <t>Potěr cementový vyrovnávací ze suchých směsí v pásu o průměrné (střední) tl. přes 20 do 30 mm</t>
  </si>
  <si>
    <t>114161507</t>
  </si>
  <si>
    <t xml:space="preserve">"M.č.C.1.1" 1,45*0,15 </t>
  </si>
  <si>
    <t>641951111</t>
  </si>
  <si>
    <t>Osazování rámů kovových osazovacích (slepých) na cementovou maltu, o ploše do 1 m2</t>
  </si>
  <si>
    <t>-918648030</t>
  </si>
  <si>
    <t>"PD1" 1</t>
  </si>
  <si>
    <t>M-641-2-010</t>
  </si>
  <si>
    <t>protipožární dvířka 1kř 900/800 mm EI-30-DP1, ocelový plech + PP desky, ozn. PD1</t>
  </si>
  <si>
    <t>ks</t>
  </si>
  <si>
    <t>413154646</t>
  </si>
  <si>
    <t>1751941852</t>
  </si>
  <si>
    <t>"1.NP" (807,51+60,5)*0,2</t>
  </si>
  <si>
    <t>"2.NP" (571,1+63,25)*0,3</t>
  </si>
  <si>
    <t>-1001699055</t>
  </si>
  <si>
    <t>1. NP :</t>
  </si>
  <si>
    <t>"Okna vnější" 1,25*1,55*2+2,25*1,55*2+2,375*1,55*4+0,75*1,55*2+1,5*1,8*6+1,8*0,6+1,48*1,5*2+1,35*1,25*2+0,68*1,55+2,8*1,2+3,6*1,2+0,6*1,2*2</t>
  </si>
  <si>
    <t>"Okna vnitřní" 5,76*1,5+1,25*1,5+1,15*0,6+1,45*1,75+1*1,5+1,8*1,5</t>
  </si>
  <si>
    <t>"Dveře venkovní" 1,6*2,75+2,4*2,75</t>
  </si>
  <si>
    <t>"Dveře vnitřní" 2,5*2,75*2</t>
  </si>
  <si>
    <t>2. NP :</t>
  </si>
  <si>
    <t>"OKna" 1,25*1,55*2+2,25*1,55*2+2,375*1,55*4+0,75*1,55*2+1,5*1,8*2+1,48*1,8*8+1,35*1,55*3+0,93*1,55+1,25*1,55*6+2,75*1,55+1,5*1,8*6+0,6*1,2*4</t>
  </si>
  <si>
    <t>-1967844344</t>
  </si>
  <si>
    <t>"1.NP" 807,51</t>
  </si>
  <si>
    <t>"2.NP" 571,1</t>
  </si>
  <si>
    <t>-1508446327</t>
  </si>
  <si>
    <t>152111742</t>
  </si>
  <si>
    <t>"1.NP" 60,5</t>
  </si>
  <si>
    <t>"2.NP" 63,25</t>
  </si>
  <si>
    <t>1943845444</t>
  </si>
  <si>
    <t>-1523059739</t>
  </si>
  <si>
    <t>"1.NP" 2,4*4,2</t>
  </si>
  <si>
    <t>610865976</t>
  </si>
  <si>
    <t>-204487265</t>
  </si>
  <si>
    <t>954-1-021</t>
  </si>
  <si>
    <t>Odstěhování školních lavic do jiných částí budovy</t>
  </si>
  <si>
    <t>-1305843472</t>
  </si>
  <si>
    <t>954-2-030</t>
  </si>
  <si>
    <t>Zpětné nastěhování nábytku na původní místo včetně lavic</t>
  </si>
  <si>
    <t>61708853</t>
  </si>
  <si>
    <t>954-2-040</t>
  </si>
  <si>
    <t>Odborné odmontování školní tabule včetně uložení k znovupoužití</t>
  </si>
  <si>
    <t>160269265</t>
  </si>
  <si>
    <t>954-2-050</t>
  </si>
  <si>
    <t>Odborné odmontování školní tabule  včetně odvozu a ekologické likvidace</t>
  </si>
  <si>
    <t>-249552079</t>
  </si>
  <si>
    <t>954-2-060</t>
  </si>
  <si>
    <t>Odborné namontování původní školní tabule</t>
  </si>
  <si>
    <t>1009943959</t>
  </si>
  <si>
    <t>966080101</t>
  </si>
  <si>
    <t>Bourání kontaktního zateplení včetně povrchové úpravy omítkou nebo nátěrem z polystyrénových desek, tloušťky do 60 mm</t>
  </si>
  <si>
    <t>693066901</t>
  </si>
  <si>
    <t>"M.č.2.18" 5,34*2,75-0,6*2-0,8*2</t>
  </si>
  <si>
    <t>968062244</t>
  </si>
  <si>
    <t>Vybourání dřevěných rámů oken s křídly, dveřních zárubní, vrat, stěn, ostění nebo obkladů rámů oken s křídly jednoduchých, plochy do 1 m2</t>
  </si>
  <si>
    <t>-1820858440</t>
  </si>
  <si>
    <t>"2.NP" 0,9*0,8</t>
  </si>
  <si>
    <t>968072455</t>
  </si>
  <si>
    <t>Vybourání kovových rámů oken s křídly, dveřních zárubní, vrat, stěn, ostění nebo obkladů dveřních zárubní, plochy do 2 m2</t>
  </si>
  <si>
    <t>428111038</t>
  </si>
  <si>
    <t>"2.NP" 0,8*1,97*2</t>
  </si>
  <si>
    <t>968072745</t>
  </si>
  <si>
    <t>Vybourání kovových rámů oken s křídly, dveřních zárubní, vrat, stěn, ostění nebo obkladů stěn výkladních pevných nebo otevíratelných, plochy do 2 m2</t>
  </si>
  <si>
    <t>172728645</t>
  </si>
  <si>
    <t>"1.NP" 1,5*1,2</t>
  </si>
  <si>
    <t>973031151</t>
  </si>
  <si>
    <t>Vysekání výklenků nebo kapes ve zdivu z cihel na maltu vápennou nebo vápenocementovou výklenků, pohledové plochy přes 0,25 m2</t>
  </si>
  <si>
    <t>-1181341889</t>
  </si>
  <si>
    <t>Pro rozvaděče :</t>
  </si>
  <si>
    <t>"1.NP" 0,65*0,55*0,17</t>
  </si>
  <si>
    <t>"1.NP" 0,65*0,85*0,17</t>
  </si>
  <si>
    <t>1104773833</t>
  </si>
  <si>
    <t>"Pro trubky - SLP" 400</t>
  </si>
  <si>
    <t>974031664</t>
  </si>
  <si>
    <t>Vysekání rýh ve zdivu cihelném na maltu vápennou nebo vápenocementovou pro vtahování nosníků do zdí, před vybouráním otvoru do hl. 150 mm, při v. nosníku do 150 mm</t>
  </si>
  <si>
    <t>-1923395124</t>
  </si>
  <si>
    <t>"Nad rozvaděči" 0,85*2</t>
  </si>
  <si>
    <t>974042533</t>
  </si>
  <si>
    <t>Vysekání rýh v betonové nebo jiné monolitické dlažbě s betonovým podkladem do hl. 50 mm a šířky do 100 mm</t>
  </si>
  <si>
    <t>349977994</t>
  </si>
  <si>
    <t>"2.NP - bourané dveře" 1*2</t>
  </si>
  <si>
    <t>-437970297</t>
  </si>
  <si>
    <t>(100+700+2500+1900+100*3)/2</t>
  </si>
  <si>
    <t>1806769425</t>
  </si>
  <si>
    <t>-1950631803</t>
  </si>
  <si>
    <t>200+40</t>
  </si>
  <si>
    <t>-731644436</t>
  </si>
  <si>
    <t>40+28+7</t>
  </si>
  <si>
    <t>977311111</t>
  </si>
  <si>
    <t>Řezání stávajících betonových mazanin bez vyztužení hloubky do 50 mm</t>
  </si>
  <si>
    <t>1435197272</t>
  </si>
  <si>
    <t>"2.NP - bourané dveře" 1*2*2</t>
  </si>
  <si>
    <t>288201827</t>
  </si>
  <si>
    <t>978035117</t>
  </si>
  <si>
    <t>Odstranění tenkovrstvých omítek nebo štuku tloušťky do 2 mm obroušením, rozsahu přes 50 do 100%</t>
  </si>
  <si>
    <t>-1867615042</t>
  </si>
  <si>
    <t>"M.č.2.15" 4,3*2,75-0,8*2</t>
  </si>
  <si>
    <t>"M.č.2.19" (5,98+6,58+0,82)*2*2,75-1,45*1,8*2-0,8*2*2</t>
  </si>
  <si>
    <t>"M.č.2.21" (1,72+2,539)*2*0,75+(0,95+1,25+0,9+2,539)*2,75+8,4</t>
  </si>
  <si>
    <t>-752004108</t>
  </si>
  <si>
    <t>7,35+0,789+0,6*2</t>
  </si>
  <si>
    <t>-2100584296</t>
  </si>
  <si>
    <t>-691208827</t>
  </si>
  <si>
    <t>9,339</t>
  </si>
  <si>
    <t>9,339*4 'Přepočtené koeficientem množství</t>
  </si>
  <si>
    <t>-1601687320</t>
  </si>
  <si>
    <t>"Elektromateriál" 0,409+0,6*2</t>
  </si>
  <si>
    <t>"PVC" 0,066</t>
  </si>
  <si>
    <t>1704591734</t>
  </si>
  <si>
    <t>9,339-1,675</t>
  </si>
  <si>
    <t>66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</si>
  <si>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</si>
  <si>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</si>
  <si>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-908681977</t>
  </si>
  <si>
    <t>711</t>
  </si>
  <si>
    <t>Izolace proti vodě, vlhkosti a plynům</t>
  </si>
  <si>
    <t>67</t>
  </si>
  <si>
    <t>7119-2-010</t>
  </si>
  <si>
    <t>Provedení izopace pod zazděním dveří - těžký asfaltový pás - cca 850/100 mm</t>
  </si>
  <si>
    <t>206251572</t>
  </si>
  <si>
    <t>68</t>
  </si>
  <si>
    <t>998711312</t>
  </si>
  <si>
    <t>Přesun hmot pro izolace proti vodě, vlhkosti a plynům stanovený procentní sazbou (%) z ceny vodorovná dopravní vzdálenost do 50 m ruční (bez užití mechanizace) v objektech výšky přes 6 do 12 m</t>
  </si>
  <si>
    <t>2118874228</t>
  </si>
  <si>
    <t>713</t>
  </si>
  <si>
    <t>Izolace tepelné</t>
  </si>
  <si>
    <t>69</t>
  </si>
  <si>
    <t>7139-2-010</t>
  </si>
  <si>
    <t>Obalení stoupačky ZTI segmentovou tepelnou izolací tl. 50 mm</t>
  </si>
  <si>
    <t>1496105846</t>
  </si>
  <si>
    <t>"V prostoru pod střechou" 5</t>
  </si>
  <si>
    <t>70</t>
  </si>
  <si>
    <t>998713312</t>
  </si>
  <si>
    <t>Přesun hmot pro izolace tepelné stanovený procentní sazbou (%) z ceny vodorovná dopravní vzdálenost do 50 m ruční (bez užití mechanizace) v objektech výšky přes 6 m do 12 m</t>
  </si>
  <si>
    <t>-1839602555</t>
  </si>
  <si>
    <t>71</t>
  </si>
  <si>
    <t>741-2-010</t>
  </si>
  <si>
    <t>1682571313</t>
  </si>
  <si>
    <t>72</t>
  </si>
  <si>
    <t>146147487</t>
  </si>
  <si>
    <t>240+68+7</t>
  </si>
  <si>
    <t>73</t>
  </si>
  <si>
    <t>741211821</t>
  </si>
  <si>
    <t>Demontáž rozvodnic kovových, uložených pod omítkou, krytí přes IPx 4, plochy do 0,2 m2</t>
  </si>
  <si>
    <t>-1086700946</t>
  </si>
  <si>
    <t>"1.NP" 1</t>
  </si>
  <si>
    <t>"2.NP" 1</t>
  </si>
  <si>
    <t>74</t>
  </si>
  <si>
    <t>741211823</t>
  </si>
  <si>
    <t>Demontáž rozvodnic kovových, uložených pod omítkou, krytí přes IPx 4, plochy přes 0,2 do 0,8 m2</t>
  </si>
  <si>
    <t>-1995706117</t>
  </si>
  <si>
    <t>"2.NP" 2</t>
  </si>
  <si>
    <t>75</t>
  </si>
  <si>
    <t>1176392116</t>
  </si>
  <si>
    <t>76</t>
  </si>
  <si>
    <t>114460071</t>
  </si>
  <si>
    <t>77</t>
  </si>
  <si>
    <t>-1565719886</t>
  </si>
  <si>
    <t>78</t>
  </si>
  <si>
    <t>732935985</t>
  </si>
  <si>
    <t>4+15+41+25+2+28+30+1+32+10+33+3</t>
  </si>
  <si>
    <t>79</t>
  </si>
  <si>
    <t>741-2-020</t>
  </si>
  <si>
    <t>-268753351</t>
  </si>
  <si>
    <t>764</t>
  </si>
  <si>
    <t>Konstrukce klempířské</t>
  </si>
  <si>
    <t>80</t>
  </si>
  <si>
    <t>764002851</t>
  </si>
  <si>
    <t>Demontáž klempířských konstrukcí oplechování parapetů do suti</t>
  </si>
  <si>
    <t>1362719305</t>
  </si>
  <si>
    <t>"1.NP" 1,5</t>
  </si>
  <si>
    <t>776</t>
  </si>
  <si>
    <t>Podlahy povlakové</t>
  </si>
  <si>
    <t>81</t>
  </si>
  <si>
    <t>776501811</t>
  </si>
  <si>
    <t>Demontáž povlakových podlahovin ze stěn výšky do 2 m</t>
  </si>
  <si>
    <t>-1546793878</t>
  </si>
  <si>
    <t>"M.č.2.18" (5,34-0,6-0,8)*1,3+(3,3+2,05)*1,5</t>
  </si>
  <si>
    <t>82</t>
  </si>
  <si>
    <t>-1846167900</t>
  </si>
  <si>
    <t>2*2/0,2/0,25</t>
  </si>
  <si>
    <t>83</t>
  </si>
  <si>
    <t>431195442</t>
  </si>
  <si>
    <t>2*2</t>
  </si>
  <si>
    <t>4*1,15 'Přepočtené koeficientem množství</t>
  </si>
  <si>
    <t>84</t>
  </si>
  <si>
    <t>998781312</t>
  </si>
  <si>
    <t>Přesun hmot pro obklady keramické stanovený procentní sazbou (%) z ceny vodorovná dopravní vzdálenost do 50 m ruční (bez užití mechanizace) v objektech výšky přes 6 do 12 m</t>
  </si>
  <si>
    <t>974498766</t>
  </si>
  <si>
    <t>85</t>
  </si>
  <si>
    <t>784131101</t>
  </si>
  <si>
    <t>Odstranění linkrustace v místnostech výšky do 3,80 m</t>
  </si>
  <si>
    <t>390608629</t>
  </si>
  <si>
    <t>"M.č.2,03" 6,56*1,4-1,5*0,6</t>
  </si>
  <si>
    <t>"M.č.2,05" (6,56-1,6)*1,25</t>
  </si>
  <si>
    <t>"M.č.2.13" 5,34*1,4</t>
  </si>
  <si>
    <t>"M.č.2.15" (4,3-0,8)*1,35</t>
  </si>
  <si>
    <t>"M.č.2.16" 5,34*1,35</t>
  </si>
  <si>
    <t>86</t>
  </si>
  <si>
    <t>-1255597332</t>
  </si>
  <si>
    <t>"1.NP" 807,51+60,5</t>
  </si>
  <si>
    <t>"2.NP" 571,1+63,25</t>
  </si>
  <si>
    <t>87</t>
  </si>
  <si>
    <t>-329826932</t>
  </si>
  <si>
    <t>1502,36</t>
  </si>
  <si>
    <t>1502,36*1,05 'Přepočtené koeficientem množství</t>
  </si>
  <si>
    <t>88</t>
  </si>
  <si>
    <t>2011722618</t>
  </si>
  <si>
    <t>Keramické obklady :</t>
  </si>
  <si>
    <t>"M.č. B.1.3" (4,43*2+1,34-0,8*3-0,6)*2</t>
  </si>
  <si>
    <t>"M.č. B.1.4" ((0,9*2+1,34*2)*2-0,6*3)*2</t>
  </si>
  <si>
    <t>"M.č. B.1.7" (6,9*2+3,17+0,3*5-0,8-1,2)*2-1,8*1,1-5,76*1,1</t>
  </si>
  <si>
    <t>"M.č. B.1.9" 5,97*1,5-1,25*0,6*2</t>
  </si>
  <si>
    <t>"M.č. B.1.10" (1,95+2,29+0,9*2+1,865+3,99+1,82*2)*2*2,1-0,6*2*4-0,8*2*3</t>
  </si>
  <si>
    <t>"M.č. B.1.11" (2,24+2,29+3,99+0,9*4+1,1*4)*2*2,1-0,6*2*8-0,8*2*3</t>
  </si>
  <si>
    <t>"M.č. B.1.12" (1,43+2,1)*2*2,1-0,7*2</t>
  </si>
  <si>
    <t>"M.č. B.1.13" (2+0,6*2)*2</t>
  </si>
  <si>
    <t>"M.č. B.1.18" ((5,47+12,06+0,69+0,4+0,5+2,5+1,25)*2-1,39-1,8-1,94-1,77)*2-4,8*1,1-0,8*2-1,35*0,5*2+((9,44+5,98+0,65*2)*2-1,94-1,77)*2-1,48*1,1*3</t>
  </si>
  <si>
    <t>"M.č. B.1.19" ((8,62+5,82+0,97)*2-1,9-1,39-1,8-2,7)*2-1,25*1,1*2</t>
  </si>
  <si>
    <t>"M.č. B.1.20" (3,9+3,94)*2*2-0,8*2*2</t>
  </si>
  <si>
    <t>"M.č. B.1.21" ((4,34+2,39)*2-0,8-1,45*2-1,27)*2</t>
  </si>
  <si>
    <t>"M.č. B.1.22" ((1,75+2,39)*2-0,8)*2</t>
  </si>
  <si>
    <t>"M.č. B.1.32" ((0,95+0,75)*2-0,6)*2</t>
  </si>
  <si>
    <t>1,46*1,5+1,46*1,8*3+1,35*1,55</t>
  </si>
  <si>
    <t>"Okna vnitřní" (5,76*1,5+1,25*1,5+1,15*0,6+1,45*1,75+1*1,5+1,8*1,5)*2</t>
  </si>
  <si>
    <t>"M.č.2.3" 1,6*0,8</t>
  </si>
  <si>
    <t>"M.č.2.5" 2*1,4</t>
  </si>
  <si>
    <t>"M.č. B.2.6" (1,95+2,29+0,9*2+1,865+3,99+1,82*2)*2*2,1-0,6*2*4-0,8*2*3</t>
  </si>
  <si>
    <t>"M.č. B.2.7" (2,24+2,29+3,99+0,9*4+1,1*4)*2*2,1-0,6*2*8-0,8*2*3</t>
  </si>
  <si>
    <t>"M.č. B.2.8" (1,43+2,1)*2*2,1-0,7*2</t>
  </si>
  <si>
    <t>"M.č. B.2.15" 1,6*1,5</t>
  </si>
  <si>
    <t>"M.č. B.2.16" 1,5*1,4</t>
  </si>
  <si>
    <t>"M.č. B.2.21" ((1,72+2,539)*2-0,8)*2</t>
  </si>
  <si>
    <t>89</t>
  </si>
  <si>
    <t>824671940</t>
  </si>
  <si>
    <t>805,635</t>
  </si>
  <si>
    <t>90</t>
  </si>
  <si>
    <t>-1207360588</t>
  </si>
  <si>
    <t>"1.NP - Stropy" 7,75+5,85+2,46+14,2+22,8+20,4+172,2+17+15,6+16,85+2,8+15,55+12,7+27,85+138,8+119,05+56,9+15+10,25+4,2+2,2+3,15+18,65+13,3+9,5+0,6+0,8</t>
  </si>
  <si>
    <t>20,35+40,75</t>
  </si>
  <si>
    <t>"M.č.B.1.1" (2,78+2,79*2)*1,7</t>
  </si>
  <si>
    <t>"M.č. B.1.3" (4,43*2+1,34)*1</t>
  </si>
  <si>
    <t>"M.č. B.1.4" (0,9*2+1,34*2)*2*1</t>
  </si>
  <si>
    <t>"M.č. B.1.5" (2,93+4,94)*2*3</t>
  </si>
  <si>
    <t>"M.č. B.1.6" (6,08+4,94)*2*3</t>
  </si>
  <si>
    <t>"M.č. B.1.7" (6,9*2+3,17+0,3*5)*1</t>
  </si>
  <si>
    <t>"M.č.B.1.8" (14,655+9,62+5,48+6,66+0,4*10+0,88*2+0,66*4)*1,7+(7,43*2+4,42)*1,5</t>
  </si>
  <si>
    <t>"M.č.B.1.9" (6,05*2+2,85)*1,5</t>
  </si>
  <si>
    <t>"M.č. B.1.10" (1,95+2,29+0,9*2+1,865+3,99+1,82*2)*2*0,9</t>
  </si>
  <si>
    <t>"M.č. B.1.11" (2,24+2,29+3,99+0,9*4+1,1*4)*2*0,9</t>
  </si>
  <si>
    <t>"M.č. B.1.12" (1,43+2,1)*2*0,9</t>
  </si>
  <si>
    <t>"M.č. B.1.13" (5,88+2,9)*2*1,7-(2+0,6*2)*0,7</t>
  </si>
  <si>
    <t>"M.č.B.1.14" (6,2+2,2*2-1,6*2)*1,7</t>
  </si>
  <si>
    <t>"M.č.B.1.15" (3,4+6*2)*1,7</t>
  </si>
  <si>
    <t>"M.č.B.1.16" (3,65+2,5+6,29)*2*1,7</t>
  </si>
  <si>
    <t>"M.č.B.1.17" ((11,66+11,98)*2+3,14*0,6*3+0,4*2)*1</t>
  </si>
  <si>
    <t>"M.č. B.1.18" (5,47+12,06+0,69+0,4+0,5+2,5+1,25)*1+(9,44+5,98+0,65*2)*1</t>
  </si>
  <si>
    <t>"M.č. B.1.19" (8,62+5,82+0,97)*2*1</t>
  </si>
  <si>
    <t>"M.č. B.1.20" (3,9+3,94)*2*1</t>
  </si>
  <si>
    <t>"M.č. B.1.21" (4,34+2,39)*2*1</t>
  </si>
  <si>
    <t>"M.č. B.1.22" (1,75+2,39)*2*1</t>
  </si>
  <si>
    <t>"M.č.B.1.24" ((1,84+1,76+0,2)*2-0,8)*2</t>
  </si>
  <si>
    <t>"M.č.B.1.27" (3,55+5,9)*2*3</t>
  </si>
  <si>
    <t>"M.č.B.1.28" (3,55+3,79+0,5)*2*1,7</t>
  </si>
  <si>
    <t>"M.č.B.1.29" ((3,79+0,5)*2+0,15)*1,7</t>
  </si>
  <si>
    <t>"M.č.B.1.31" (0,7+0,9)*2*3</t>
  </si>
  <si>
    <t>"M.č. B.1.32" (0,95+0,75)*2*1</t>
  </si>
  <si>
    <t>"M.č. C.1.2" (5,35+3,805)*2*3</t>
  </si>
  <si>
    <t>"M.č. C.1.3" 13,7*2*1,3</t>
  </si>
  <si>
    <t>"2.NP - Stropy" 62,7+57+18,75+77,1+15,6+16,85+2,8+27,7+10,75+16,35+33,65+15,05+49,35+49,65+32,6+17,45+34,4+11+8,4+1,35+12,6</t>
  </si>
  <si>
    <t>"M.č.B.2.2" (23,85+2,66+0,66*3+0,25)*2*1,7</t>
  </si>
  <si>
    <t>"M.č.B.2.3" (8,95+6,38+0,66+0,2)*2*1,6</t>
  </si>
  <si>
    <t>"M.č.B.2.5" (11,875+6,56+0,66+0,3)*2*1,75</t>
  </si>
  <si>
    <t>"M.č. B.2.6" (1,95+2,29+0,9*2+1,865+3,99+1,82*2)*2*0,9</t>
  </si>
  <si>
    <t>"M.č. B.2.7" (2,24+2,29+3,99+0,9*4+1,1*4)*2*0,9</t>
  </si>
  <si>
    <t>"M.č. B.2.8" (1,43+2,1)*2*0,9</t>
  </si>
  <si>
    <t>"M.č.B.2.9" (5,87+2,2)*2-3,4*1,7</t>
  </si>
  <si>
    <t>"M.č.B.2.10" (8,52+5,65)*2*1,45</t>
  </si>
  <si>
    <t>"M.č.B.2.11" (2,88+3,79)*2*2,75</t>
  </si>
  <si>
    <t>"M.č.B.2.12" (2,7+5,9+0,35)*2*2,75</t>
  </si>
  <si>
    <t>"M.č.B.2.13" (6,1+5,34+0,56)*2*1,35</t>
  </si>
  <si>
    <t>"M.č.B.2.14" (9,4+1,6+0,56*2)*2*1,45</t>
  </si>
  <si>
    <t>"M.č.B.2.15" (4,28+12,17)*2*1,35</t>
  </si>
  <si>
    <t>"M.č.B.2.16" (5,34+9,3)*2*1,35</t>
  </si>
  <si>
    <t>"M.č.B.2.17" (5,98+5,45)*2*1,35</t>
  </si>
  <si>
    <t>"M.č.2.18" (5,34+3,27)*2*1,45</t>
  </si>
  <si>
    <t>"M.č.2.19" (5,98+6,58+0,82)*2*1,45</t>
  </si>
  <si>
    <t>"M.č.2.20" (3,841+3,17)*2*1,45</t>
  </si>
  <si>
    <t>"M.č.2.22" (1,5+0,9)*2*2,75</t>
  </si>
  <si>
    <t>"M.č.2.23" (5,35+2,3)*2*2,75</t>
  </si>
  <si>
    <t>91</t>
  </si>
  <si>
    <t>-1066997927</t>
  </si>
  <si>
    <t>"Stropy" 17,65+20,4+13,75+8,7</t>
  </si>
  <si>
    <t>"M.č.B.1.2" (2,78+6,34*2)*1,7</t>
  </si>
  <si>
    <t>"M.č.B.1.30" (2,3+5,98+0,55)*2*3</t>
  </si>
  <si>
    <t>"M.č.C.1.1" (5,94+1,64)*2*1,7</t>
  </si>
  <si>
    <t>"2.NP - Stropy" 16,7+32,8+13,75</t>
  </si>
  <si>
    <t>"M.č.B.2.1" (2,78+1,2*2)*(1,7+3,35)+3,6*2*(1,7+3,35)/2</t>
  </si>
  <si>
    <t>"M.č.B.2.9" 1,2*2*1,45+(3,4+1,8*2)*3,1+3*2*(1,45+3,1)/2</t>
  </si>
  <si>
    <t>"M.č.B.2.24" (2,3+1,35*2)*2,75+(2,3+1,5*2)*4,4+3,13*2*(2,75+4,4)/2</t>
  </si>
  <si>
    <t>92</t>
  </si>
  <si>
    <t>-899553973</t>
  </si>
  <si>
    <t>93</t>
  </si>
  <si>
    <t>173366973</t>
  </si>
  <si>
    <t>94</t>
  </si>
  <si>
    <t>784660101</t>
  </si>
  <si>
    <t>Linkrustace s vrchním nátěrem latexovým v místnostech výšky do 3,80 m</t>
  </si>
  <si>
    <t>-1112621766</t>
  </si>
  <si>
    <t>"M.č.B.2.3" 6,38*1,4-1,6*0,7</t>
  </si>
  <si>
    <t>"M.č.B.2.5" (6,56-2)*1,25</t>
  </si>
  <si>
    <t>"M.č.B.2.13" 5,34*1,4</t>
  </si>
  <si>
    <t>"M.č.B.2.15" 4,28*1,35</t>
  </si>
  <si>
    <t>"M.č.B.2.16" 5,34*1,4</t>
  </si>
  <si>
    <t>"M.č.B.2.16" 1*1,4</t>
  </si>
  <si>
    <t>"M.č.B.2.17" ((5,98+5,45)*2-0,8-1)*1,4-1,46*0,5*2</t>
  </si>
  <si>
    <t>"M.č.B.2.18" ((3,27+5,34)*2-0,65-0,8*2)*1,3-1,5*0,4</t>
  </si>
  <si>
    <t>"M.č.B.2.19" ((5,98+0,82+6,58)*2-0,8)*1,3-1,48*0,4*2</t>
  </si>
  <si>
    <t>"M.č.B.2.20" (3,841+3,17)*2*1,3-0,8*5</t>
  </si>
  <si>
    <t>95</t>
  </si>
  <si>
    <t>-1001518487</t>
  </si>
  <si>
    <t>Dvojnásobně :</t>
  </si>
  <si>
    <t>"M.č.B.1.1" (2,78+2,79*2-1,45)*1,3</t>
  </si>
  <si>
    <t>"M.č.B.1.8" (14,655+9,62+5,48+6,66+0,4*10+0,88*2+0,66*4-1-0,8)*1,3+(7,43*2+4,42-3,6-1,5*2-2+0,605)*1,5-5,76*0,4-2,375*0,35*5-3,6*0,6</t>
  </si>
  <si>
    <t>"M.č.B.1.9" (2,07+1,76+0,5+0,4*2)*1,5</t>
  </si>
  <si>
    <t>"M.č.B.1.13" (5,68*2+0,66+1,2+0,6-1,6-0,8*2-0,7)*1,3-1,5*0,4</t>
  </si>
  <si>
    <t>"M.č.B.1.14" (6,2+2,2*2-1,6*2)*1,3-2,8*0,4</t>
  </si>
  <si>
    <t>"M.č.B.1.15" (3,4+6*2)*1,3</t>
  </si>
  <si>
    <t>"M.č.B.1.16" ((3,65+2,5+6,29)*2-1,5-1,6-2,5)*1,3-1,5*0,4</t>
  </si>
  <si>
    <t>"M.č.B.1.17" ((11,66+11,98)*2+3,14*0,6*3-1,5*3-0,9+0,4*2)*2-4,8*1,1-1,46*1,1*4</t>
  </si>
  <si>
    <t>"M.č.B.1.28" ((3,55+3,79+0,5)*2-1-0,8)*1,3</t>
  </si>
  <si>
    <t>"M.č.B.1.29" ((3,79+0,5)*2+0,15)*1,3-1,5*0,4</t>
  </si>
  <si>
    <t>"M.č.C.1.3" 13,7*2*1,3</t>
  </si>
  <si>
    <t>"M.č.B.2.2" ((23,85+2,66+0,66*3+0,25)*2-0,8*6-0,7-1,6-1,45)*1,3-1,25*0,25*6</t>
  </si>
  <si>
    <t>"M.č.B.2.3" ((8,95+0,66+0,2)*2+6,38-0,8)*1,4-(1,25*2+2,25)*0,45</t>
  </si>
  <si>
    <t>"M.č.B.2.5" ((11,875+0,66+0,3)*2+6,56-0,8*2-2)*1,25-2,375*0,3*4</t>
  </si>
  <si>
    <t>"M.č.B.2.9" ((5,87+2,2)*2-3,4-1,6-1,8+0,5*2+0,3*2)*1,3</t>
  </si>
  <si>
    <t>"M.č.B.2.10" ((8,52+5,65)*2-1,8-0,8*3-1,45-0,6)*1,3-1,5*0,4</t>
  </si>
  <si>
    <t>"M.č.B.2.13" ((6,1+0,56)*2+5,34-1,2-1,25-0,8*2)*1,4-1,5*0,5*2</t>
  </si>
  <si>
    <t>"M.č.B.2.14" ((9,4+1,6+0,56*2)*2-1,45-0,8*4)*1,3</t>
  </si>
  <si>
    <t>"M.č.B.2.15" (4,28+12,17*2-0,8-1,6)*1,35-1,46*0,45*4</t>
  </si>
  <si>
    <t>"M.č.B.2.16" (5,34+9,3*2-0,8*2-2,45-2,4-1,5-1,2)*1,4-1,5*0,5*3</t>
  </si>
  <si>
    <t>"M.č.B.2.17" ((5,98+5,45)*2-0,8)*1,4-1,46*0,5*2</t>
  </si>
  <si>
    <t>"Druhý nátěr" 604,382</t>
  </si>
  <si>
    <t>96</t>
  </si>
  <si>
    <t>784660137</t>
  </si>
  <si>
    <t>Linkrustace obnovovací nátěr linkrusty, jednonásobný latexový na schodišti o výšce podlaží do 3,80 m</t>
  </si>
  <si>
    <t>2064327815</t>
  </si>
  <si>
    <t>"M.č.B.1.2" (2,78+6,34*2-0,8)*1,3</t>
  </si>
  <si>
    <t>"M.č.C.1.1" ((5,94+1,64)*2-0,95-1-0,8)*1,3</t>
  </si>
  <si>
    <t>"M.č.B.2.1" ((6+2,78)*2-1,45)*1,3</t>
  </si>
  <si>
    <t>"M.č.B.2.9" (6*2+3,7)*1,3</t>
  </si>
  <si>
    <t>"Druhý nátěr" 96,564</t>
  </si>
  <si>
    <t>97</t>
  </si>
  <si>
    <t>-1948278472</t>
  </si>
  <si>
    <t>98</t>
  </si>
  <si>
    <t>1858359969</t>
  </si>
  <si>
    <t>99</t>
  </si>
  <si>
    <t>2133208146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</si>
</sst>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" customHeight="1"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9</v>
      </c>
    </row>
    <row r="4" spans="1:74" ht="24.9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pans="1:74" ht="12" customHeight="1">
      <c r="B5" s="18"/>
      <c r="D5" s="22" t="s">
        <v>14</v>
      </c>
      <c r="K5" s="179" t="s">
        <v>15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8"/>
      <c r="BE5" s="176" t="s">
        <v>16</v>
      </c>
      <c r="BS5" s="15" t="s">
        <v>6</v>
      </c>
    </row>
    <row r="6" spans="1:74" ht="36.9" customHeight="1">
      <c r="B6" s="18"/>
      <c r="D6" s="24" t="s">
        <v>17</v>
      </c>
      <c r="K6" s="181" t="s">
        <v>18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8"/>
      <c r="BE6" s="177"/>
      <c r="BS6" s="15" t="s">
        <v>6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E7" s="177"/>
      <c r="BS7" s="15" t="s">
        <v>6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E8" s="177"/>
      <c r="BS8" s="15" t="s">
        <v>6</v>
      </c>
    </row>
    <row r="9" spans="1:74" ht="14.4" customHeight="1">
      <c r="B9" s="18"/>
      <c r="AR9" s="18"/>
      <c r="BE9" s="177"/>
      <c r="BS9" s="15" t="s">
        <v>6</v>
      </c>
    </row>
    <row r="10" spans="1:74" ht="12" customHeight="1">
      <c r="B10" s="18"/>
      <c r="D10" s="25" t="s">
        <v>25</v>
      </c>
      <c r="AK10" s="25" t="s">
        <v>26</v>
      </c>
      <c r="AN10" s="23" t="s">
        <v>1</v>
      </c>
      <c r="AR10" s="18"/>
      <c r="BE10" s="177"/>
      <c r="BS10" s="15" t="s">
        <v>6</v>
      </c>
    </row>
    <row r="11" spans="1:74" ht="18.45" customHeight="1">
      <c r="B11" s="18"/>
      <c r="E11" s="23" t="s">
        <v>27</v>
      </c>
      <c r="AK11" s="25" t="s">
        <v>28</v>
      </c>
      <c r="AN11" s="23" t="s">
        <v>1</v>
      </c>
      <c r="AR11" s="18"/>
      <c r="BE11" s="177"/>
      <c r="BS11" s="15" t="s">
        <v>6</v>
      </c>
    </row>
    <row r="12" spans="1:74" ht="6.9" customHeight="1">
      <c r="B12" s="18"/>
      <c r="AR12" s="18"/>
      <c r="BE12" s="177"/>
      <c r="BS12" s="15" t="s">
        <v>6</v>
      </c>
    </row>
    <row r="13" spans="1:74" ht="12" customHeight="1">
      <c r="B13" s="18"/>
      <c r="D13" s="25" t="s">
        <v>29</v>
      </c>
      <c r="AK13" s="25" t="s">
        <v>26</v>
      </c>
      <c r="AN13" s="27" t="s">
        <v>30</v>
      </c>
      <c r="AR13" s="18"/>
      <c r="BE13" s="177"/>
      <c r="BS13" s="15" t="s">
        <v>6</v>
      </c>
    </row>
    <row r="14" spans="1:74" ht="13.2">
      <c r="B14" s="18"/>
      <c r="E14" s="182" t="s">
        <v>30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5" t="s">
        <v>28</v>
      </c>
      <c r="AN14" s="27" t="s">
        <v>30</v>
      </c>
      <c r="AR14" s="18"/>
      <c r="BE14" s="177"/>
      <c r="BS14" s="15" t="s">
        <v>6</v>
      </c>
    </row>
    <row r="15" spans="1:74" ht="6.9" customHeight="1">
      <c r="B15" s="18"/>
      <c r="AR15" s="18"/>
      <c r="BE15" s="177"/>
      <c r="BS15" s="15" t="s">
        <v>4</v>
      </c>
    </row>
    <row r="16" spans="1:74" ht="12" customHeight="1">
      <c r="B16" s="18"/>
      <c r="D16" s="25" t="s">
        <v>31</v>
      </c>
      <c r="AK16" s="25" t="s">
        <v>26</v>
      </c>
      <c r="AN16" s="23" t="s">
        <v>1</v>
      </c>
      <c r="AR16" s="18"/>
      <c r="BE16" s="177"/>
      <c r="BS16" s="15" t="s">
        <v>32</v>
      </c>
    </row>
    <row r="17" spans="2:71" ht="18.45" customHeight="1">
      <c r="B17" s="18"/>
      <c r="E17" s="23" t="s">
        <v>33</v>
      </c>
      <c r="AK17" s="25" t="s">
        <v>28</v>
      </c>
      <c r="AN17" s="23" t="s">
        <v>1</v>
      </c>
      <c r="AR17" s="18"/>
      <c r="BE17" s="177"/>
      <c r="BS17" s="15" t="s">
        <v>32</v>
      </c>
    </row>
    <row r="18" spans="2:71" ht="6.9" customHeight="1">
      <c r="B18" s="18"/>
      <c r="AR18" s="18"/>
      <c r="BE18" s="177"/>
      <c r="BS18" s="15" t="s">
        <v>8</v>
      </c>
    </row>
    <row r="19" spans="2:71" ht="12" customHeight="1">
      <c r="B19" s="18"/>
      <c r="D19" s="25" t="s">
        <v>34</v>
      </c>
      <c r="AK19" s="25" t="s">
        <v>26</v>
      </c>
      <c r="AN19" s="23" t="s">
        <v>1</v>
      </c>
      <c r="AR19" s="18"/>
      <c r="BE19" s="177"/>
      <c r="BS19" s="15" t="s">
        <v>8</v>
      </c>
    </row>
    <row r="20" spans="2:71" ht="18.45" customHeight="1">
      <c r="B20" s="18"/>
      <c r="E20" s="23" t="s">
        <v>35</v>
      </c>
      <c r="AK20" s="25" t="s">
        <v>28</v>
      </c>
      <c r="AN20" s="23" t="s">
        <v>1</v>
      </c>
      <c r="AR20" s="18"/>
      <c r="BE20" s="177"/>
      <c r="BS20" s="15" t="s">
        <v>4</v>
      </c>
    </row>
    <row r="21" spans="2:71" ht="6.9" customHeight="1">
      <c r="B21" s="18"/>
      <c r="AR21" s="18"/>
      <c r="BE21" s="177"/>
    </row>
    <row r="22" spans="2:71" ht="12" customHeight="1">
      <c r="B22" s="18"/>
      <c r="D22" s="25" t="s">
        <v>36</v>
      </c>
      <c r="AR22" s="18"/>
      <c r="BE22" s="177"/>
    </row>
    <row r="23" spans="2:71" ht="47.25" customHeight="1">
      <c r="B23" s="18"/>
      <c r="E23" s="184" t="s">
        <v>37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18"/>
      <c r="BE23" s="177"/>
    </row>
    <row r="24" spans="2:71" ht="6.9" customHeight="1">
      <c r="B24" s="18"/>
      <c r="AR24" s="18"/>
      <c r="BE24" s="177"/>
    </row>
    <row r="25" spans="2:7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7"/>
    </row>
    <row r="26" spans="2:71" s="1" customFormat="1" ht="25.95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5" t="e">
        <f>ROUND(AG94,0)</f>
        <v>#REF!</v>
      </c>
      <c r="AL26" s="186"/>
      <c r="AM26" s="186"/>
      <c r="AN26" s="186"/>
      <c r="AO26" s="186"/>
      <c r="AR26" s="30"/>
      <c r="BE26" s="177"/>
    </row>
    <row r="27" spans="2:71" s="1" customFormat="1" ht="6.9" customHeight="1">
      <c r="B27" s="30"/>
      <c r="AR27" s="30"/>
      <c r="BE27" s="177"/>
    </row>
    <row r="28" spans="2:71" s="1" customFormat="1" ht="13.2">
      <c r="B28" s="30"/>
      <c r="L28" s="187" t="s">
        <v>39</v>
      </c>
      <c r="M28" s="187"/>
      <c r="N28" s="187"/>
      <c r="O28" s="187"/>
      <c r="P28" s="187"/>
      <c r="W28" s="187" t="s">
        <v>40</v>
      </c>
      <c r="X28" s="187"/>
      <c r="Y28" s="187"/>
      <c r="Z28" s="187"/>
      <c r="AA28" s="187"/>
      <c r="AB28" s="187"/>
      <c r="AC28" s="187"/>
      <c r="AD28" s="187"/>
      <c r="AE28" s="187"/>
      <c r="AK28" s="187" t="s">
        <v>41</v>
      </c>
      <c r="AL28" s="187"/>
      <c r="AM28" s="187"/>
      <c r="AN28" s="187"/>
      <c r="AO28" s="187"/>
      <c r="AR28" s="30"/>
      <c r="BE28" s="177"/>
    </row>
    <row r="29" spans="2:71" s="2" customFormat="1" ht="14.4" customHeight="1">
      <c r="B29" s="34"/>
      <c r="D29" s="25" t="s">
        <v>42</v>
      </c>
      <c r="F29" s="25" t="s">
        <v>43</v>
      </c>
      <c r="L29" s="190">
        <v>0.21</v>
      </c>
      <c r="M29" s="189"/>
      <c r="N29" s="189"/>
      <c r="O29" s="189"/>
      <c r="P29" s="189"/>
      <c r="W29" s="188" t="e">
        <f>ROUND(AZ94, 0)</f>
        <v>#REF!</v>
      </c>
      <c r="X29" s="189"/>
      <c r="Y29" s="189"/>
      <c r="Z29" s="189"/>
      <c r="AA29" s="189"/>
      <c r="AB29" s="189"/>
      <c r="AC29" s="189"/>
      <c r="AD29" s="189"/>
      <c r="AE29" s="189"/>
      <c r="AK29" s="188" t="e">
        <f>ROUND(AV94, 0)</f>
        <v>#REF!</v>
      </c>
      <c r="AL29" s="189"/>
      <c r="AM29" s="189"/>
      <c r="AN29" s="189"/>
      <c r="AO29" s="189"/>
      <c r="AR29" s="34"/>
      <c r="BE29" s="178"/>
    </row>
    <row r="30" spans="2:71" s="2" customFormat="1" ht="14.4" customHeight="1">
      <c r="B30" s="34"/>
      <c r="F30" s="25" t="s">
        <v>44</v>
      </c>
      <c r="L30" s="190">
        <v>0.12</v>
      </c>
      <c r="M30" s="189"/>
      <c r="N30" s="189"/>
      <c r="O30" s="189"/>
      <c r="P30" s="189"/>
      <c r="W30" s="188" t="e">
        <f>ROUND(BA94, 0)</f>
        <v>#REF!</v>
      </c>
      <c r="X30" s="189"/>
      <c r="Y30" s="189"/>
      <c r="Z30" s="189"/>
      <c r="AA30" s="189"/>
      <c r="AB30" s="189"/>
      <c r="AC30" s="189"/>
      <c r="AD30" s="189"/>
      <c r="AE30" s="189"/>
      <c r="AK30" s="188" t="e">
        <f>ROUND(AW94, 0)</f>
        <v>#REF!</v>
      </c>
      <c r="AL30" s="189"/>
      <c r="AM30" s="189"/>
      <c r="AN30" s="189"/>
      <c r="AO30" s="189"/>
      <c r="AR30" s="34"/>
      <c r="BE30" s="178"/>
    </row>
    <row r="31" spans="2:71" s="2" customFormat="1" ht="14.4" hidden="1" customHeight="1">
      <c r="B31" s="34"/>
      <c r="F31" s="25" t="s">
        <v>45</v>
      </c>
      <c r="L31" s="190">
        <v>0.21</v>
      </c>
      <c r="M31" s="189"/>
      <c r="N31" s="189"/>
      <c r="O31" s="189"/>
      <c r="P31" s="189"/>
      <c r="W31" s="188" t="e">
        <f>ROUND(BB94, 0)</f>
        <v>#REF!</v>
      </c>
      <c r="X31" s="189"/>
      <c r="Y31" s="189"/>
      <c r="Z31" s="189"/>
      <c r="AA31" s="189"/>
      <c r="AB31" s="189"/>
      <c r="AC31" s="189"/>
      <c r="AD31" s="189"/>
      <c r="AE31" s="189"/>
      <c r="AK31" s="188">
        <v>0</v>
      </c>
      <c r="AL31" s="189"/>
      <c r="AM31" s="189"/>
      <c r="AN31" s="189"/>
      <c r="AO31" s="189"/>
      <c r="AR31" s="34"/>
      <c r="BE31" s="178"/>
    </row>
    <row r="32" spans="2:71" s="2" customFormat="1" ht="14.4" hidden="1" customHeight="1">
      <c r="B32" s="34"/>
      <c r="F32" s="25" t="s">
        <v>46</v>
      </c>
      <c r="L32" s="190">
        <v>0.12</v>
      </c>
      <c r="M32" s="189"/>
      <c r="N32" s="189"/>
      <c r="O32" s="189"/>
      <c r="P32" s="189"/>
      <c r="W32" s="188" t="e">
        <f>ROUND(BC94, 0)</f>
        <v>#REF!</v>
      </c>
      <c r="X32" s="189"/>
      <c r="Y32" s="189"/>
      <c r="Z32" s="189"/>
      <c r="AA32" s="189"/>
      <c r="AB32" s="189"/>
      <c r="AC32" s="189"/>
      <c r="AD32" s="189"/>
      <c r="AE32" s="189"/>
      <c r="AK32" s="188">
        <v>0</v>
      </c>
      <c r="AL32" s="189"/>
      <c r="AM32" s="189"/>
      <c r="AN32" s="189"/>
      <c r="AO32" s="189"/>
      <c r="AR32" s="34"/>
      <c r="BE32" s="178"/>
    </row>
    <row r="33" spans="2:57" s="2" customFormat="1" ht="14.4" hidden="1" customHeight="1">
      <c r="B33" s="34"/>
      <c r="F33" s="25" t="s">
        <v>47</v>
      </c>
      <c r="L33" s="190">
        <v>0</v>
      </c>
      <c r="M33" s="189"/>
      <c r="N33" s="189"/>
      <c r="O33" s="189"/>
      <c r="P33" s="189"/>
      <c r="W33" s="188" t="e">
        <f>ROUND(BD94, 0)</f>
        <v>#REF!</v>
      </c>
      <c r="X33" s="189"/>
      <c r="Y33" s="189"/>
      <c r="Z33" s="189"/>
      <c r="AA33" s="189"/>
      <c r="AB33" s="189"/>
      <c r="AC33" s="189"/>
      <c r="AD33" s="189"/>
      <c r="AE33" s="189"/>
      <c r="AK33" s="188">
        <v>0</v>
      </c>
      <c r="AL33" s="189"/>
      <c r="AM33" s="189"/>
      <c r="AN33" s="189"/>
      <c r="AO33" s="189"/>
      <c r="AR33" s="34"/>
      <c r="BE33" s="178"/>
    </row>
    <row r="34" spans="2:57" s="1" customFormat="1" ht="6.9" customHeight="1">
      <c r="B34" s="30"/>
      <c r="AR34" s="30"/>
      <c r="BE34" s="177"/>
    </row>
    <row r="35" spans="2:57" s="1" customFormat="1" ht="25.95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191" t="s">
        <v>50</v>
      </c>
      <c r="Y35" s="192"/>
      <c r="Z35" s="192"/>
      <c r="AA35" s="192"/>
      <c r="AB35" s="192"/>
      <c r="AC35" s="37"/>
      <c r="AD35" s="37"/>
      <c r="AE35" s="37"/>
      <c r="AF35" s="37"/>
      <c r="AG35" s="37"/>
      <c r="AH35" s="37"/>
      <c r="AI35" s="37"/>
      <c r="AJ35" s="37"/>
      <c r="AK35" s="193" t="e">
        <f>SUM(AK26:AK33)</f>
        <v>#REF!</v>
      </c>
      <c r="AL35" s="192"/>
      <c r="AM35" s="192"/>
      <c r="AN35" s="192"/>
      <c r="AO35" s="194"/>
      <c r="AP35" s="35"/>
      <c r="AQ35" s="35"/>
      <c r="AR35" s="30"/>
    </row>
    <row r="36" spans="2:57" s="1" customFormat="1" ht="6.9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0"/>
    </row>
    <row r="50" spans="2:44" ht="10.199999999999999">
      <c r="B50" s="18"/>
      <c r="AR50" s="18"/>
    </row>
    <row r="51" spans="2:44" ht="10.199999999999999">
      <c r="B51" s="18"/>
      <c r="AR51" s="18"/>
    </row>
    <row r="52" spans="2:44" ht="10.199999999999999">
      <c r="B52" s="18"/>
      <c r="AR52" s="18"/>
    </row>
    <row r="53" spans="2:44" ht="10.199999999999999">
      <c r="B53" s="18"/>
      <c r="AR53" s="18"/>
    </row>
    <row r="54" spans="2:44" ht="10.199999999999999">
      <c r="B54" s="18"/>
      <c r="AR54" s="18"/>
    </row>
    <row r="55" spans="2:44" ht="10.199999999999999">
      <c r="B55" s="18"/>
      <c r="AR55" s="18"/>
    </row>
    <row r="56" spans="2:44" ht="10.199999999999999">
      <c r="B56" s="18"/>
      <c r="AR56" s="18"/>
    </row>
    <row r="57" spans="2:44" ht="10.199999999999999">
      <c r="B57" s="18"/>
      <c r="AR57" s="18"/>
    </row>
    <row r="58" spans="2:44" ht="10.199999999999999">
      <c r="B58" s="18"/>
      <c r="AR58" s="18"/>
    </row>
    <row r="59" spans="2:44" ht="10.199999999999999">
      <c r="B59" s="18"/>
      <c r="AR59" s="18"/>
    </row>
    <row r="60" spans="2:44" s="1" customFormat="1" ht="13.2">
      <c r="B60" s="30"/>
      <c r="D60" s="41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53</v>
      </c>
      <c r="AI60" s="32"/>
      <c r="AJ60" s="32"/>
      <c r="AK60" s="32"/>
      <c r="AL60" s="32"/>
      <c r="AM60" s="41" t="s">
        <v>54</v>
      </c>
      <c r="AN60" s="32"/>
      <c r="AO60" s="32"/>
      <c r="AR60" s="30"/>
    </row>
    <row r="61" spans="2:44" ht="10.199999999999999">
      <c r="B61" s="18"/>
      <c r="AR61" s="18"/>
    </row>
    <row r="62" spans="2:44" ht="10.199999999999999">
      <c r="B62" s="18"/>
      <c r="AR62" s="18"/>
    </row>
    <row r="63" spans="2:44" ht="10.199999999999999">
      <c r="B63" s="18"/>
      <c r="AR63" s="18"/>
    </row>
    <row r="64" spans="2:44" s="1" customFormat="1" ht="13.2">
      <c r="B64" s="30"/>
      <c r="D64" s="39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56</v>
      </c>
      <c r="AI64" s="40"/>
      <c r="AJ64" s="40"/>
      <c r="AK64" s="40"/>
      <c r="AL64" s="40"/>
      <c r="AM64" s="40"/>
      <c r="AN64" s="40"/>
      <c r="AO64" s="40"/>
      <c r="AR64" s="30"/>
    </row>
    <row r="65" spans="2:44" ht="10.199999999999999">
      <c r="B65" s="18"/>
      <c r="AR65" s="18"/>
    </row>
    <row r="66" spans="2:44" ht="10.199999999999999">
      <c r="B66" s="18"/>
      <c r="AR66" s="18"/>
    </row>
    <row r="67" spans="2:44" ht="10.199999999999999">
      <c r="B67" s="18"/>
      <c r="AR67" s="18"/>
    </row>
    <row r="68" spans="2:44" ht="10.199999999999999">
      <c r="B68" s="18"/>
      <c r="AR68" s="18"/>
    </row>
    <row r="69" spans="2:44" ht="10.199999999999999">
      <c r="B69" s="18"/>
      <c r="AR69" s="18"/>
    </row>
    <row r="70" spans="2:44" ht="10.199999999999999">
      <c r="B70" s="18"/>
      <c r="AR70" s="18"/>
    </row>
    <row r="71" spans="2:44" ht="10.199999999999999">
      <c r="B71" s="18"/>
      <c r="AR71" s="18"/>
    </row>
    <row r="72" spans="2:44" ht="10.199999999999999">
      <c r="B72" s="18"/>
      <c r="AR72" s="18"/>
    </row>
    <row r="73" spans="2:44" ht="10.199999999999999">
      <c r="B73" s="18"/>
      <c r="AR73" s="18"/>
    </row>
    <row r="74" spans="2:44" ht="10.199999999999999">
      <c r="B74" s="18"/>
      <c r="AR74" s="18"/>
    </row>
    <row r="75" spans="2:44" s="1" customFormat="1" ht="13.2">
      <c r="B75" s="30"/>
      <c r="D75" s="41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53</v>
      </c>
      <c r="AI75" s="32"/>
      <c r="AJ75" s="32"/>
      <c r="AK75" s="32"/>
      <c r="AL75" s="32"/>
      <c r="AM75" s="41" t="s">
        <v>54</v>
      </c>
      <c r="AN75" s="32"/>
      <c r="AO75" s="32"/>
      <c r="AR75" s="30"/>
    </row>
    <row r="76" spans="2:44" s="1" customFormat="1" ht="10.199999999999999">
      <c r="B76" s="30"/>
      <c r="AR76" s="30"/>
    </row>
    <row r="77" spans="2:44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" customHeight="1">
      <c r="B82" s="30"/>
      <c r="C82" s="19" t="s">
        <v>57</v>
      </c>
      <c r="AR82" s="30"/>
    </row>
    <row r="83" spans="1:91" s="1" customFormat="1" ht="6.9" customHeight="1">
      <c r="B83" s="30"/>
      <c r="AR83" s="30"/>
    </row>
    <row r="84" spans="1:91" s="3" customFormat="1" ht="12" customHeight="1">
      <c r="B84" s="46"/>
      <c r="C84" s="25" t="s">
        <v>14</v>
      </c>
      <c r="L84" s="3" t="str">
        <f>K5</f>
        <v>2025-011</v>
      </c>
      <c r="AR84" s="46"/>
    </row>
    <row r="85" spans="1:91" s="4" customFormat="1" ht="36.9" customHeight="1">
      <c r="B85" s="47"/>
      <c r="C85" s="48" t="s">
        <v>17</v>
      </c>
      <c r="L85" s="195" t="str">
        <f>K6</f>
        <v>Základní škola Dukelská č.p.166, Strakonice - oprava elektroinstalace v budově kuchyně, jídelny a školní družiny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R85" s="47"/>
    </row>
    <row r="86" spans="1:91" s="1" customFormat="1" ht="6.9" customHeight="1">
      <c r="B86" s="30"/>
      <c r="AR86" s="30"/>
    </row>
    <row r="87" spans="1:91" s="1" customFormat="1" ht="12" customHeight="1">
      <c r="B87" s="30"/>
      <c r="C87" s="25" t="s">
        <v>21</v>
      </c>
      <c r="L87" s="49" t="str">
        <f>IF(K8="","",K8)</f>
        <v>Strakonice</v>
      </c>
      <c r="AI87" s="25" t="s">
        <v>23</v>
      </c>
      <c r="AM87" s="197" t="str">
        <f>IF(AN8= "","",AN8)</f>
        <v>20. 2. 2025</v>
      </c>
      <c r="AN87" s="197"/>
      <c r="AR87" s="30"/>
    </row>
    <row r="88" spans="1:91" s="1" customFormat="1" ht="6.9" customHeight="1">
      <c r="B88" s="30"/>
      <c r="AR88" s="30"/>
    </row>
    <row r="89" spans="1:91" s="1" customFormat="1" ht="15.15" customHeight="1">
      <c r="B89" s="30"/>
      <c r="C89" s="25" t="s">
        <v>25</v>
      </c>
      <c r="L89" s="3" t="str">
        <f>IF(E11= "","",E11)</f>
        <v>Město Strakonice</v>
      </c>
      <c r="AI89" s="25" t="s">
        <v>31</v>
      </c>
      <c r="AM89" s="198" t="str">
        <f>IF(E17="","",E17)</f>
        <v>Ing. Miloš Polanka</v>
      </c>
      <c r="AN89" s="199"/>
      <c r="AO89" s="199"/>
      <c r="AP89" s="199"/>
      <c r="AR89" s="30"/>
      <c r="AS89" s="200" t="s">
        <v>58</v>
      </c>
      <c r="AT89" s="201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15" customHeight="1">
      <c r="B90" s="30"/>
      <c r="C90" s="25" t="s">
        <v>29</v>
      </c>
      <c r="L90" s="3" t="str">
        <f>IF(E14= "Vyplň údaj","",E14)</f>
        <v/>
      </c>
      <c r="AI90" s="25" t="s">
        <v>34</v>
      </c>
      <c r="AM90" s="198" t="str">
        <f>IF(E20="","",E20)</f>
        <v>Pavel Hrba</v>
      </c>
      <c r="AN90" s="199"/>
      <c r="AO90" s="199"/>
      <c r="AP90" s="199"/>
      <c r="AR90" s="30"/>
      <c r="AS90" s="202"/>
      <c r="AT90" s="203"/>
      <c r="BD90" s="54"/>
    </row>
    <row r="91" spans="1:91" s="1" customFormat="1" ht="10.8" customHeight="1">
      <c r="B91" s="30"/>
      <c r="AR91" s="30"/>
      <c r="AS91" s="202"/>
      <c r="AT91" s="203"/>
      <c r="BD91" s="54"/>
    </row>
    <row r="92" spans="1:91" s="1" customFormat="1" ht="29.25" customHeight="1">
      <c r="B92" s="30"/>
      <c r="C92" s="204" t="s">
        <v>59</v>
      </c>
      <c r="D92" s="205"/>
      <c r="E92" s="205"/>
      <c r="F92" s="205"/>
      <c r="G92" s="205"/>
      <c r="H92" s="55"/>
      <c r="I92" s="206" t="s">
        <v>60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61</v>
      </c>
      <c r="AH92" s="205"/>
      <c r="AI92" s="205"/>
      <c r="AJ92" s="205"/>
      <c r="AK92" s="205"/>
      <c r="AL92" s="205"/>
      <c r="AM92" s="205"/>
      <c r="AN92" s="206" t="s">
        <v>62</v>
      </c>
      <c r="AO92" s="205"/>
      <c r="AP92" s="208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1" s="1" customFormat="1" ht="10.8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2" t="e">
        <f>ROUND(SUM(AG95:AG96),0)</f>
        <v>#REF!</v>
      </c>
      <c r="AH94" s="212"/>
      <c r="AI94" s="212"/>
      <c r="AJ94" s="212"/>
      <c r="AK94" s="212"/>
      <c r="AL94" s="212"/>
      <c r="AM94" s="212"/>
      <c r="AN94" s="213" t="e">
        <f>SUM(AG94,AT94)</f>
        <v>#REF!</v>
      </c>
      <c r="AO94" s="213"/>
      <c r="AP94" s="213"/>
      <c r="AQ94" s="65" t="s">
        <v>1</v>
      </c>
      <c r="AR94" s="61"/>
      <c r="AS94" s="66">
        <f>ROUND(SUM(AS95:AS96),0)</f>
        <v>0</v>
      </c>
      <c r="AT94" s="67" t="e">
        <f>ROUND(SUM(AV94:AW94),0)</f>
        <v>#REF!</v>
      </c>
      <c r="AU94" s="68" t="e">
        <f>ROUND(SUM(AU95:AU96),5)</f>
        <v>#REF!</v>
      </c>
      <c r="AV94" s="67" t="e">
        <f>ROUND(AZ94*L29,0)</f>
        <v>#REF!</v>
      </c>
      <c r="AW94" s="67" t="e">
        <f>ROUND(BA94*L30,0)</f>
        <v>#REF!</v>
      </c>
      <c r="AX94" s="67" t="e">
        <f>ROUND(BB94*L29,0)</f>
        <v>#REF!</v>
      </c>
      <c r="AY94" s="67" t="e">
        <f>ROUND(BC94*L30,0)</f>
        <v>#REF!</v>
      </c>
      <c r="AZ94" s="67" t="e">
        <f>ROUND(SUM(AZ95:AZ96),0)</f>
        <v>#REF!</v>
      </c>
      <c r="BA94" s="67" t="e">
        <f>ROUND(SUM(BA95:BA96),0)</f>
        <v>#REF!</v>
      </c>
      <c r="BB94" s="67" t="e">
        <f>ROUND(SUM(BB95:BB96),0)</f>
        <v>#REF!</v>
      </c>
      <c r="BC94" s="67" t="e">
        <f>ROUND(SUM(BC95:BC96),0)</f>
        <v>#REF!</v>
      </c>
      <c r="BD94" s="69" t="e">
        <f>ROUND(SUM(BD95:BD96),0)</f>
        <v>#REF!</v>
      </c>
      <c r="BS94" s="70" t="s">
        <v>77</v>
      </c>
      <c r="BT94" s="70" t="s">
        <v>78</v>
      </c>
      <c r="BU94" s="71" t="s">
        <v>79</v>
      </c>
      <c r="BV94" s="70" t="s">
        <v>80</v>
      </c>
      <c r="BW94" s="70" t="s">
        <v>5</v>
      </c>
      <c r="BX94" s="70" t="s">
        <v>81</v>
      </c>
      <c r="CL94" s="70" t="s">
        <v>1</v>
      </c>
    </row>
    <row r="95" spans="1:91" s="6" customFormat="1" ht="16.5" customHeight="1">
      <c r="A95" s="72" t="s">
        <v>82</v>
      </c>
      <c r="B95" s="73"/>
      <c r="C95" s="74"/>
      <c r="D95" s="211" t="s">
        <v>83</v>
      </c>
      <c r="E95" s="211"/>
      <c r="F95" s="211"/>
      <c r="G95" s="211"/>
      <c r="H95" s="211"/>
      <c r="I95" s="75"/>
      <c r="J95" s="211" t="s">
        <v>84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 t="e">
        <f>#REF!</f>
        <v>#REF!</v>
      </c>
      <c r="AH95" s="210"/>
      <c r="AI95" s="210"/>
      <c r="AJ95" s="210"/>
      <c r="AK95" s="210"/>
      <c r="AL95" s="210"/>
      <c r="AM95" s="210"/>
      <c r="AN95" s="209" t="e">
        <f>SUM(AG95,AT95)</f>
        <v>#REF!</v>
      </c>
      <c r="AO95" s="210"/>
      <c r="AP95" s="210"/>
      <c r="AQ95" s="76" t="s">
        <v>85</v>
      </c>
      <c r="AR95" s="73"/>
      <c r="AS95" s="77">
        <v>0</v>
      </c>
      <c r="AT95" s="78" t="e">
        <f>ROUND(SUM(AV95:AW95),0)</f>
        <v>#REF!</v>
      </c>
      <c r="AU95" s="79" t="e">
        <f>#REF!</f>
        <v>#REF!</v>
      </c>
      <c r="AV95" s="78" t="e">
        <f>#REF!</f>
        <v>#REF!</v>
      </c>
      <c r="AW95" s="78" t="e">
        <f>#REF!</f>
        <v>#REF!</v>
      </c>
      <c r="AX95" s="78" t="e">
        <f>#REF!</f>
        <v>#REF!</v>
      </c>
      <c r="AY95" s="78" t="e">
        <f>#REF!</f>
        <v>#REF!</v>
      </c>
      <c r="AZ95" s="78" t="e">
        <f>#REF!</f>
        <v>#REF!</v>
      </c>
      <c r="BA95" s="78" t="e">
        <f>#REF!</f>
        <v>#REF!</v>
      </c>
      <c r="BB95" s="78" t="e">
        <f>#REF!</f>
        <v>#REF!</v>
      </c>
      <c r="BC95" s="78" t="e">
        <f>#REF!</f>
        <v>#REF!</v>
      </c>
      <c r="BD95" s="80" t="e">
        <f>#REF!</f>
        <v>#REF!</v>
      </c>
      <c r="BT95" s="81" t="s">
        <v>8</v>
      </c>
      <c r="BV95" s="81" t="s">
        <v>80</v>
      </c>
      <c r="BW95" s="81" t="s">
        <v>86</v>
      </c>
      <c r="BX95" s="81" t="s">
        <v>5</v>
      </c>
      <c r="CL95" s="81" t="s">
        <v>1</v>
      </c>
      <c r="CM95" s="81" t="s">
        <v>87</v>
      </c>
    </row>
    <row r="96" spans="1:91" s="6" customFormat="1" ht="16.5" customHeight="1">
      <c r="A96" s="72" t="s">
        <v>82</v>
      </c>
      <c r="B96" s="73"/>
      <c r="C96" s="74"/>
      <c r="D96" s="211" t="s">
        <v>88</v>
      </c>
      <c r="E96" s="211"/>
      <c r="F96" s="211"/>
      <c r="G96" s="211"/>
      <c r="H96" s="211"/>
      <c r="I96" s="75"/>
      <c r="J96" s="211" t="s">
        <v>89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9">
        <f>'020 - II. etapa - 1. a 2. NP'!J30</f>
        <v>0</v>
      </c>
      <c r="AH96" s="210"/>
      <c r="AI96" s="210"/>
      <c r="AJ96" s="210"/>
      <c r="AK96" s="210"/>
      <c r="AL96" s="210"/>
      <c r="AM96" s="210"/>
      <c r="AN96" s="209">
        <f>SUM(AG96,AT96)</f>
        <v>0</v>
      </c>
      <c r="AO96" s="210"/>
      <c r="AP96" s="210"/>
      <c r="AQ96" s="76" t="s">
        <v>85</v>
      </c>
      <c r="AR96" s="73"/>
      <c r="AS96" s="82">
        <v>0</v>
      </c>
      <c r="AT96" s="83">
        <f>ROUND(SUM(AV96:AW96),0)</f>
        <v>0</v>
      </c>
      <c r="AU96" s="84">
        <f>'020 - II. etapa - 1. a 2. NP'!P134</f>
        <v>0</v>
      </c>
      <c r="AV96" s="83">
        <f>'020 - II. etapa - 1. a 2. NP'!J33</f>
        <v>0</v>
      </c>
      <c r="AW96" s="83">
        <f>'020 - II. etapa - 1. a 2. NP'!J34</f>
        <v>0</v>
      </c>
      <c r="AX96" s="83">
        <f>'020 - II. etapa - 1. a 2. NP'!J35</f>
        <v>0</v>
      </c>
      <c r="AY96" s="83">
        <f>'020 - II. etapa - 1. a 2. NP'!J36</f>
        <v>0</v>
      </c>
      <c r="AZ96" s="83">
        <f>'020 - II. etapa - 1. a 2. NP'!F33</f>
        <v>0</v>
      </c>
      <c r="BA96" s="83">
        <f>'020 - II. etapa - 1. a 2. NP'!F34</f>
        <v>0</v>
      </c>
      <c r="BB96" s="83">
        <f>'020 - II. etapa - 1. a 2. NP'!F35</f>
        <v>0</v>
      </c>
      <c r="BC96" s="83">
        <f>'020 - II. etapa - 1. a 2. NP'!F36</f>
        <v>0</v>
      </c>
      <c r="BD96" s="85">
        <f>'020 - II. etapa - 1. a 2. NP'!F37</f>
        <v>0</v>
      </c>
      <c r="BT96" s="81" t="s">
        <v>8</v>
      </c>
      <c r="BV96" s="81" t="s">
        <v>80</v>
      </c>
      <c r="BW96" s="81" t="s">
        <v>90</v>
      </c>
      <c r="BX96" s="81" t="s">
        <v>5</v>
      </c>
      <c r="CL96" s="81" t="s">
        <v>1</v>
      </c>
      <c r="CM96" s="81" t="s">
        <v>87</v>
      </c>
    </row>
    <row r="97" spans="2:44" s="1" customFormat="1" ht="30" customHeight="1">
      <c r="B97" s="30"/>
      <c r="AR97" s="30"/>
    </row>
    <row r="98" spans="2:44" s="1" customFormat="1" ht="6.9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sheetProtection algorithmName="SHA-512" hashValue="Ie7jXgkgzWXtE+lq5Ab8uENdAHbtzQGO9WXljRBCwBaJ6NfnXfx0Sodt0R6u1wnUjb2uVtCYorlfDOd4Rkf9Jg==" saltValue="A/i5Ge2Pt19Z3W6hrkL/dDgmhuGkc31NaxGDR0+zHjY3o4/pm5tpeOoswodT8QuElTRPzMctS8DEaamoEu56r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0 - I. etapa - 1.PP'!C2" display="/" xr:uid="{00000000-0004-0000-0000-000000000000}"/>
    <hyperlink ref="A96" location="'020 - II. etapa - 1. a 2. NP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536"/>
  <sheetViews>
    <sheetView showGridLines="0" tabSelected="1" topLeftCell="A103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5" t="s">
        <v>90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pans="2:46" ht="24.9" customHeight="1">
      <c r="B4" s="18"/>
      <c r="D4" s="19" t="s">
        <v>91</v>
      </c>
      <c r="L4" s="18"/>
      <c r="M4" s="86" t="s">
        <v>11</v>
      </c>
      <c r="AT4" s="15" t="s">
        <v>4</v>
      </c>
    </row>
    <row r="5" spans="2:46" ht="6.9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26.25" customHeight="1">
      <c r="B7" s="18"/>
      <c r="E7" s="214" t="str">
        <f>'Rekapitulace stavby'!K6</f>
        <v>Základní škola Dukelská č.p.166, Strakonice - oprava elektroinstalace v budově kuchyně, jídelny a školní družiny</v>
      </c>
      <c r="F7" s="215"/>
      <c r="G7" s="215"/>
      <c r="H7" s="215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195" t="s">
        <v>320</v>
      </c>
      <c r="F9" s="216"/>
      <c r="G9" s="216"/>
      <c r="H9" s="216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5" t="s">
        <v>19</v>
      </c>
      <c r="F11" s="23" t="s">
        <v>1</v>
      </c>
      <c r="I11" s="25" t="s">
        <v>20</v>
      </c>
      <c r="J11" s="23" t="s">
        <v>1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stavby'!AN8</f>
        <v>20. 2. 2025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5" t="s">
        <v>25</v>
      </c>
      <c r="I14" s="25" t="s">
        <v>26</v>
      </c>
      <c r="J14" s="23" t="s">
        <v>1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29</v>
      </c>
      <c r="I17" s="25" t="s">
        <v>26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7" t="str">
        <f>'Rekapitulace stavby'!E14</f>
        <v>Vyplň údaj</v>
      </c>
      <c r="F18" s="179"/>
      <c r="G18" s="179"/>
      <c r="H18" s="179"/>
      <c r="I18" s="25" t="s">
        <v>28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31</v>
      </c>
      <c r="I20" s="25" t="s">
        <v>26</v>
      </c>
      <c r="J20" s="23" t="s">
        <v>1</v>
      </c>
      <c r="L20" s="30"/>
    </row>
    <row r="21" spans="2:12" s="1" customFormat="1" ht="18" customHeight="1">
      <c r="B21" s="30"/>
      <c r="E21" s="23" t="s">
        <v>33</v>
      </c>
      <c r="I21" s="25" t="s">
        <v>28</v>
      </c>
      <c r="J21" s="23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34</v>
      </c>
      <c r="I23" s="25" t="s">
        <v>26</v>
      </c>
      <c r="J23" s="23" t="s">
        <v>1</v>
      </c>
      <c r="L23" s="30"/>
    </row>
    <row r="24" spans="2:12" s="1" customFormat="1" ht="18" customHeight="1">
      <c r="B24" s="30"/>
      <c r="E24" s="23" t="s">
        <v>35</v>
      </c>
      <c r="I24" s="25" t="s">
        <v>28</v>
      </c>
      <c r="J24" s="23" t="s">
        <v>1</v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36</v>
      </c>
      <c r="L26" s="30"/>
    </row>
    <row r="27" spans="2:12" s="7" customFormat="1" ht="16.5" customHeight="1">
      <c r="B27" s="87"/>
      <c r="E27" s="184" t="s">
        <v>1</v>
      </c>
      <c r="F27" s="184"/>
      <c r="G27" s="184"/>
      <c r="H27" s="184"/>
      <c r="L27" s="87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38</v>
      </c>
      <c r="J30" s="64">
        <f>ROUND(J134, 0)</f>
        <v>0</v>
      </c>
      <c r="L30" s="30"/>
    </row>
    <row r="31" spans="2:12" s="1" customFormat="1" ht="6.9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40</v>
      </c>
      <c r="I32" s="33" t="s">
        <v>39</v>
      </c>
      <c r="J32" s="33" t="s">
        <v>41</v>
      </c>
      <c r="L32" s="30"/>
    </row>
    <row r="33" spans="2:12" s="1" customFormat="1" ht="14.4" customHeight="1">
      <c r="B33" s="30"/>
      <c r="D33" s="53" t="s">
        <v>42</v>
      </c>
      <c r="E33" s="25" t="s">
        <v>43</v>
      </c>
      <c r="F33" s="89">
        <f>ROUND((SUM(BE134:BE535)),  0)</f>
        <v>0</v>
      </c>
      <c r="I33" s="90">
        <v>0.21</v>
      </c>
      <c r="J33" s="89">
        <f>ROUND(((SUM(BE134:BE535))*I33),  0)</f>
        <v>0</v>
      </c>
      <c r="L33" s="30"/>
    </row>
    <row r="34" spans="2:12" s="1" customFormat="1" ht="14.4" customHeight="1">
      <c r="B34" s="30"/>
      <c r="E34" s="25" t="s">
        <v>44</v>
      </c>
      <c r="F34" s="89">
        <f>ROUND((SUM(BF134:BF535)),  0)</f>
        <v>0</v>
      </c>
      <c r="I34" s="90">
        <v>0.12</v>
      </c>
      <c r="J34" s="89">
        <f>ROUND(((SUM(BF134:BF535))*I34),  0)</f>
        <v>0</v>
      </c>
      <c r="L34" s="30"/>
    </row>
    <row r="35" spans="2:12" s="1" customFormat="1" ht="14.4" hidden="1" customHeight="1">
      <c r="B35" s="30"/>
      <c r="E35" s="25" t="s">
        <v>45</v>
      </c>
      <c r="F35" s="89">
        <f>ROUND((SUM(BG134:BG535)),  0)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46</v>
      </c>
      <c r="F36" s="89">
        <f>ROUND((SUM(BH134:BH535)),  0)</f>
        <v>0</v>
      </c>
      <c r="I36" s="90">
        <v>0.12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47</v>
      </c>
      <c r="F37" s="89">
        <f>ROUND((SUM(BI134:BI535)),  0)</f>
        <v>0</v>
      </c>
      <c r="I37" s="90">
        <v>0</v>
      </c>
      <c r="J37" s="89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91"/>
      <c r="D39" s="92" t="s">
        <v>48</v>
      </c>
      <c r="E39" s="55"/>
      <c r="F39" s="55"/>
      <c r="G39" s="93" t="s">
        <v>49</v>
      </c>
      <c r="H39" s="94" t="s">
        <v>50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 ht="10.199999999999999">
      <c r="B51" s="18"/>
      <c r="L51" s="18"/>
    </row>
    <row r="52" spans="2:12" ht="10.199999999999999">
      <c r="B52" s="18"/>
      <c r="L52" s="18"/>
    </row>
    <row r="53" spans="2:12" ht="10.199999999999999">
      <c r="B53" s="18"/>
      <c r="L53" s="18"/>
    </row>
    <row r="54" spans="2:12" ht="10.199999999999999">
      <c r="B54" s="18"/>
      <c r="L54" s="18"/>
    </row>
    <row r="55" spans="2:12" ht="10.199999999999999">
      <c r="B55" s="18"/>
      <c r="L55" s="18"/>
    </row>
    <row r="56" spans="2:12" ht="10.199999999999999">
      <c r="B56" s="18"/>
      <c r="L56" s="18"/>
    </row>
    <row r="57" spans="2:12" ht="10.199999999999999">
      <c r="B57" s="18"/>
      <c r="L57" s="18"/>
    </row>
    <row r="58" spans="2:12" ht="10.199999999999999">
      <c r="B58" s="18"/>
      <c r="L58" s="18"/>
    </row>
    <row r="59" spans="2:12" ht="10.199999999999999">
      <c r="B59" s="18"/>
      <c r="L59" s="18"/>
    </row>
    <row r="60" spans="2:12" ht="10.199999999999999">
      <c r="B60" s="18"/>
      <c r="L60" s="18"/>
    </row>
    <row r="61" spans="2:12" s="1" customFormat="1" ht="13.2">
      <c r="B61" s="30"/>
      <c r="D61" s="41" t="s">
        <v>53</v>
      </c>
      <c r="E61" s="32"/>
      <c r="F61" s="97" t="s">
        <v>54</v>
      </c>
      <c r="G61" s="41" t="s">
        <v>53</v>
      </c>
      <c r="H61" s="32"/>
      <c r="I61" s="32"/>
      <c r="J61" s="98" t="s">
        <v>54</v>
      </c>
      <c r="K61" s="32"/>
      <c r="L61" s="30"/>
    </row>
    <row r="62" spans="2:12" ht="10.199999999999999">
      <c r="B62" s="18"/>
      <c r="L62" s="18"/>
    </row>
    <row r="63" spans="2:12" ht="10.199999999999999">
      <c r="B63" s="18"/>
      <c r="L63" s="18"/>
    </row>
    <row r="64" spans="2:12" ht="10.199999999999999">
      <c r="B64" s="18"/>
      <c r="L64" s="18"/>
    </row>
    <row r="65" spans="2:12" s="1" customFormat="1" ht="13.2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 ht="10.199999999999999">
      <c r="B66" s="18"/>
      <c r="L66" s="18"/>
    </row>
    <row r="67" spans="2:12" ht="10.199999999999999">
      <c r="B67" s="18"/>
      <c r="L67" s="18"/>
    </row>
    <row r="68" spans="2:12" ht="10.199999999999999">
      <c r="B68" s="18"/>
      <c r="L68" s="18"/>
    </row>
    <row r="69" spans="2:12" ht="10.199999999999999">
      <c r="B69" s="18"/>
      <c r="L69" s="18"/>
    </row>
    <row r="70" spans="2:12" ht="10.199999999999999">
      <c r="B70" s="18"/>
      <c r="L70" s="18"/>
    </row>
    <row r="71" spans="2:12" ht="10.199999999999999">
      <c r="B71" s="18"/>
      <c r="L71" s="18"/>
    </row>
    <row r="72" spans="2:12" ht="10.199999999999999">
      <c r="B72" s="18"/>
      <c r="L72" s="18"/>
    </row>
    <row r="73" spans="2:12" ht="10.199999999999999">
      <c r="B73" s="18"/>
      <c r="L73" s="18"/>
    </row>
    <row r="74" spans="2:12" ht="10.199999999999999">
      <c r="B74" s="18"/>
      <c r="L74" s="18"/>
    </row>
    <row r="75" spans="2:12" ht="10.199999999999999">
      <c r="B75" s="18"/>
      <c r="L75" s="18"/>
    </row>
    <row r="76" spans="2:12" s="1" customFormat="1" ht="13.2">
      <c r="B76" s="30"/>
      <c r="D76" s="41" t="s">
        <v>53</v>
      </c>
      <c r="E76" s="32"/>
      <c r="F76" s="97" t="s">
        <v>54</v>
      </c>
      <c r="G76" s="41" t="s">
        <v>53</v>
      </c>
      <c r="H76" s="32"/>
      <c r="I76" s="32"/>
      <c r="J76" s="98" t="s">
        <v>54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" customHeight="1">
      <c r="B82" s="30"/>
      <c r="C82" s="19" t="s">
        <v>93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5" t="s">
        <v>17</v>
      </c>
      <c r="L84" s="30"/>
    </row>
    <row r="85" spans="2:47" s="1" customFormat="1" ht="26.25" customHeight="1">
      <c r="B85" s="30"/>
      <c r="E85" s="214" t="str">
        <f>E7</f>
        <v>Základní škola Dukelská č.p.166, Strakonice - oprava elektroinstalace v budově kuchyně, jídelny a školní družiny</v>
      </c>
      <c r="F85" s="215"/>
      <c r="G85" s="215"/>
      <c r="H85" s="215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195" t="str">
        <f>E9</f>
        <v>020 - II. etapa - 1. a 2. NP</v>
      </c>
      <c r="F87" s="216"/>
      <c r="G87" s="216"/>
      <c r="H87" s="216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>Strakonice</v>
      </c>
      <c r="I89" s="25" t="s">
        <v>23</v>
      </c>
      <c r="J89" s="50" t="str">
        <f>IF(J12="","",J12)</f>
        <v>20. 2. 2025</v>
      </c>
      <c r="L89" s="30"/>
    </row>
    <row r="90" spans="2:47" s="1" customFormat="1" ht="6.9" customHeight="1">
      <c r="B90" s="30"/>
      <c r="L90" s="30"/>
    </row>
    <row r="91" spans="2:47" s="1" customFormat="1" ht="15.15" customHeight="1">
      <c r="B91" s="30"/>
      <c r="C91" s="25" t="s">
        <v>25</v>
      </c>
      <c r="F91" s="23" t="str">
        <f>E15</f>
        <v>Město Strakonice</v>
      </c>
      <c r="I91" s="25" t="s">
        <v>31</v>
      </c>
      <c r="J91" s="28" t="str">
        <f>E21</f>
        <v>Ing. Miloš Polanka</v>
      </c>
      <c r="L91" s="30"/>
    </row>
    <row r="92" spans="2:47" s="1" customFormat="1" ht="15.15" customHeight="1">
      <c r="B92" s="30"/>
      <c r="C92" s="25" t="s">
        <v>29</v>
      </c>
      <c r="F92" s="23" t="str">
        <f>IF(E18="","",E18)</f>
        <v>Vyplň údaj</v>
      </c>
      <c r="I92" s="25" t="s">
        <v>34</v>
      </c>
      <c r="J92" s="28" t="str">
        <f>E24</f>
        <v>Pavel Hrba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94</v>
      </c>
      <c r="D94" s="91"/>
      <c r="E94" s="91"/>
      <c r="F94" s="91"/>
      <c r="G94" s="91"/>
      <c r="H94" s="91"/>
      <c r="I94" s="91"/>
      <c r="J94" s="100" t="s">
        <v>95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8" customHeight="1">
      <c r="B96" s="30"/>
      <c r="C96" s="101" t="s">
        <v>96</v>
      </c>
      <c r="J96" s="64">
        <f>J134</f>
        <v>0</v>
      </c>
      <c r="L96" s="30"/>
      <c r="AU96" s="15" t="s">
        <v>97</v>
      </c>
    </row>
    <row r="97" spans="2:12" s="8" customFormat="1" ht="24.9" customHeight="1">
      <c r="B97" s="102"/>
      <c r="D97" s="103" t="s">
        <v>98</v>
      </c>
      <c r="E97" s="104"/>
      <c r="F97" s="104"/>
      <c r="G97" s="104"/>
      <c r="H97" s="104"/>
      <c r="I97" s="104"/>
      <c r="J97" s="105">
        <f>J135</f>
        <v>0</v>
      </c>
      <c r="L97" s="102"/>
    </row>
    <row r="98" spans="2:12" s="9" customFormat="1" ht="19.95" customHeight="1">
      <c r="B98" s="106"/>
      <c r="D98" s="107" t="s">
        <v>321</v>
      </c>
      <c r="E98" s="108"/>
      <c r="F98" s="108"/>
      <c r="G98" s="108"/>
      <c r="H98" s="108"/>
      <c r="I98" s="108"/>
      <c r="J98" s="109">
        <f>J136</f>
        <v>0</v>
      </c>
      <c r="L98" s="106"/>
    </row>
    <row r="99" spans="2:12" s="9" customFormat="1" ht="19.95" customHeight="1">
      <c r="B99" s="106"/>
      <c r="D99" s="107" t="s">
        <v>99</v>
      </c>
      <c r="E99" s="108"/>
      <c r="F99" s="108"/>
      <c r="G99" s="108"/>
      <c r="H99" s="108"/>
      <c r="I99" s="108"/>
      <c r="J99" s="109">
        <f>J155</f>
        <v>0</v>
      </c>
      <c r="L99" s="106"/>
    </row>
    <row r="100" spans="2:12" s="9" customFormat="1" ht="19.95" customHeight="1">
      <c r="B100" s="106"/>
      <c r="D100" s="107" t="s">
        <v>100</v>
      </c>
      <c r="E100" s="108"/>
      <c r="F100" s="108"/>
      <c r="G100" s="108"/>
      <c r="H100" s="108"/>
      <c r="I100" s="108"/>
      <c r="J100" s="109">
        <f>J248</f>
        <v>0</v>
      </c>
      <c r="L100" s="106"/>
    </row>
    <row r="101" spans="2:12" s="9" customFormat="1" ht="19.95" customHeight="1">
      <c r="B101" s="106"/>
      <c r="D101" s="107" t="s">
        <v>101</v>
      </c>
      <c r="E101" s="108"/>
      <c r="F101" s="108"/>
      <c r="G101" s="108"/>
      <c r="H101" s="108"/>
      <c r="I101" s="108"/>
      <c r="J101" s="109">
        <f>J316</f>
        <v>0</v>
      </c>
      <c r="L101" s="106"/>
    </row>
    <row r="102" spans="2:12" s="9" customFormat="1" ht="19.95" customHeight="1">
      <c r="B102" s="106"/>
      <c r="D102" s="107" t="s">
        <v>102</v>
      </c>
      <c r="E102" s="108"/>
      <c r="F102" s="108"/>
      <c r="G102" s="108"/>
      <c r="H102" s="108"/>
      <c r="I102" s="108"/>
      <c r="J102" s="109">
        <f>J329</f>
        <v>0</v>
      </c>
      <c r="L102" s="106"/>
    </row>
    <row r="103" spans="2:12" s="8" customFormat="1" ht="24.9" customHeight="1">
      <c r="B103" s="102"/>
      <c r="D103" s="103" t="s">
        <v>103</v>
      </c>
      <c r="E103" s="104"/>
      <c r="F103" s="104"/>
      <c r="G103" s="104"/>
      <c r="H103" s="104"/>
      <c r="I103" s="104"/>
      <c r="J103" s="105">
        <f>J331</f>
        <v>0</v>
      </c>
      <c r="L103" s="102"/>
    </row>
    <row r="104" spans="2:12" s="9" customFormat="1" ht="19.95" customHeight="1">
      <c r="B104" s="106"/>
      <c r="D104" s="107" t="s">
        <v>322</v>
      </c>
      <c r="E104" s="108"/>
      <c r="F104" s="108"/>
      <c r="G104" s="108"/>
      <c r="H104" s="108"/>
      <c r="I104" s="108"/>
      <c r="J104" s="109">
        <f>J332</f>
        <v>0</v>
      </c>
      <c r="L104" s="106"/>
    </row>
    <row r="105" spans="2:12" s="9" customFormat="1" ht="19.95" customHeight="1">
      <c r="B105" s="106"/>
      <c r="D105" s="107" t="s">
        <v>323</v>
      </c>
      <c r="E105" s="108"/>
      <c r="F105" s="108"/>
      <c r="G105" s="108"/>
      <c r="H105" s="108"/>
      <c r="I105" s="108"/>
      <c r="J105" s="109">
        <f>J335</f>
        <v>0</v>
      </c>
      <c r="L105" s="106"/>
    </row>
    <row r="106" spans="2:12" s="9" customFormat="1" ht="19.95" customHeight="1">
      <c r="B106" s="106"/>
      <c r="D106" s="107" t="s">
        <v>104</v>
      </c>
      <c r="E106" s="108"/>
      <c r="F106" s="108"/>
      <c r="G106" s="108"/>
      <c r="H106" s="108"/>
      <c r="I106" s="108"/>
      <c r="J106" s="109">
        <f>J339</f>
        <v>0</v>
      </c>
      <c r="L106" s="106"/>
    </row>
    <row r="107" spans="2:12" s="9" customFormat="1" ht="19.95" customHeight="1">
      <c r="B107" s="106"/>
      <c r="D107" s="107" t="s">
        <v>105</v>
      </c>
      <c r="E107" s="108"/>
      <c r="F107" s="108"/>
      <c r="G107" s="108"/>
      <c r="H107" s="108"/>
      <c r="I107" s="108"/>
      <c r="J107" s="109">
        <f>J355</f>
        <v>0</v>
      </c>
      <c r="L107" s="106"/>
    </row>
    <row r="108" spans="2:12" s="9" customFormat="1" ht="19.95" customHeight="1">
      <c r="B108" s="106"/>
      <c r="D108" s="107" t="s">
        <v>324</v>
      </c>
      <c r="E108" s="108"/>
      <c r="F108" s="108"/>
      <c r="G108" s="108"/>
      <c r="H108" s="108"/>
      <c r="I108" s="108"/>
      <c r="J108" s="109">
        <f>J357</f>
        <v>0</v>
      </c>
      <c r="L108" s="106"/>
    </row>
    <row r="109" spans="2:12" s="9" customFormat="1" ht="19.95" customHeight="1">
      <c r="B109" s="106"/>
      <c r="D109" s="107" t="s">
        <v>325</v>
      </c>
      <c r="E109" s="108"/>
      <c r="F109" s="108"/>
      <c r="G109" s="108"/>
      <c r="H109" s="108"/>
      <c r="I109" s="108"/>
      <c r="J109" s="109">
        <f>J360</f>
        <v>0</v>
      </c>
      <c r="L109" s="106"/>
    </row>
    <row r="110" spans="2:12" s="9" customFormat="1" ht="19.95" customHeight="1">
      <c r="B110" s="106"/>
      <c r="D110" s="107" t="s">
        <v>106</v>
      </c>
      <c r="E110" s="108"/>
      <c r="F110" s="108"/>
      <c r="G110" s="108"/>
      <c r="H110" s="108"/>
      <c r="I110" s="108"/>
      <c r="J110" s="109">
        <f>J363</f>
        <v>0</v>
      </c>
      <c r="L110" s="106"/>
    </row>
    <row r="111" spans="2:12" s="9" customFormat="1" ht="19.95" customHeight="1">
      <c r="B111" s="106"/>
      <c r="D111" s="107" t="s">
        <v>107</v>
      </c>
      <c r="E111" s="108"/>
      <c r="F111" s="108"/>
      <c r="G111" s="108"/>
      <c r="H111" s="108"/>
      <c r="I111" s="108"/>
      <c r="J111" s="109">
        <f>J370</f>
        <v>0</v>
      </c>
      <c r="L111" s="106"/>
    </row>
    <row r="112" spans="2:12" s="8" customFormat="1" ht="24.9" customHeight="1">
      <c r="B112" s="102"/>
      <c r="D112" s="103" t="s">
        <v>108</v>
      </c>
      <c r="E112" s="104"/>
      <c r="F112" s="104"/>
      <c r="G112" s="104"/>
      <c r="H112" s="104"/>
      <c r="I112" s="104"/>
      <c r="J112" s="105">
        <f>J530</f>
        <v>0</v>
      </c>
      <c r="L112" s="102"/>
    </row>
    <row r="113" spans="2:12" s="9" customFormat="1" ht="19.95" customHeight="1">
      <c r="B113" s="106"/>
      <c r="D113" s="107" t="s">
        <v>109</v>
      </c>
      <c r="E113" s="108"/>
      <c r="F113" s="108"/>
      <c r="G113" s="108"/>
      <c r="H113" s="108"/>
      <c r="I113" s="108"/>
      <c r="J113" s="109">
        <f>J531</f>
        <v>0</v>
      </c>
      <c r="L113" s="106"/>
    </row>
    <row r="114" spans="2:12" s="9" customFormat="1" ht="19.95" customHeight="1">
      <c r="B114" s="106"/>
      <c r="D114" s="107" t="s">
        <v>110</v>
      </c>
      <c r="E114" s="108"/>
      <c r="F114" s="108"/>
      <c r="G114" s="108"/>
      <c r="H114" s="108"/>
      <c r="I114" s="108"/>
      <c r="J114" s="109">
        <f>J534</f>
        <v>0</v>
      </c>
      <c r="L114" s="106"/>
    </row>
    <row r="115" spans="2:12" s="1" customFormat="1" ht="21.75" customHeight="1">
      <c r="B115" s="30"/>
      <c r="L115" s="30"/>
    </row>
    <row r="116" spans="2:12" s="1" customFormat="1" ht="6.9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30"/>
    </row>
    <row r="120" spans="2:12" s="1" customFormat="1" ht="6.9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0"/>
    </row>
    <row r="121" spans="2:12" s="1" customFormat="1" ht="24.9" customHeight="1">
      <c r="B121" s="30"/>
      <c r="C121" s="19" t="s">
        <v>111</v>
      </c>
      <c r="L121" s="30"/>
    </row>
    <row r="122" spans="2:12" s="1" customFormat="1" ht="6.9" customHeight="1">
      <c r="B122" s="30"/>
      <c r="L122" s="30"/>
    </row>
    <row r="123" spans="2:12" s="1" customFormat="1" ht="12" customHeight="1">
      <c r="B123" s="30"/>
      <c r="C123" s="25" t="s">
        <v>17</v>
      </c>
      <c r="L123" s="30"/>
    </row>
    <row r="124" spans="2:12" s="1" customFormat="1" ht="26.25" customHeight="1">
      <c r="B124" s="30"/>
      <c r="E124" s="214" t="str">
        <f>E7</f>
        <v>Základní škola Dukelská č.p.166, Strakonice - oprava elektroinstalace v budově kuchyně, jídelny a školní družiny</v>
      </c>
      <c r="F124" s="215"/>
      <c r="G124" s="215"/>
      <c r="H124" s="215"/>
      <c r="L124" s="30"/>
    </row>
    <row r="125" spans="2:12" s="1" customFormat="1" ht="12" customHeight="1">
      <c r="B125" s="30"/>
      <c r="C125" s="25" t="s">
        <v>92</v>
      </c>
      <c r="L125" s="30"/>
    </row>
    <row r="126" spans="2:12" s="1" customFormat="1" ht="16.5" customHeight="1">
      <c r="B126" s="30"/>
      <c r="E126" s="195" t="str">
        <f>E9</f>
        <v>020 - II. etapa - 1. a 2. NP</v>
      </c>
      <c r="F126" s="216"/>
      <c r="G126" s="216"/>
      <c r="H126" s="216"/>
      <c r="L126" s="30"/>
    </row>
    <row r="127" spans="2:12" s="1" customFormat="1" ht="6.9" customHeight="1">
      <c r="B127" s="30"/>
      <c r="L127" s="30"/>
    </row>
    <row r="128" spans="2:12" s="1" customFormat="1" ht="12" customHeight="1">
      <c r="B128" s="30"/>
      <c r="C128" s="25" t="s">
        <v>21</v>
      </c>
      <c r="F128" s="23" t="str">
        <f>F12</f>
        <v>Strakonice</v>
      </c>
      <c r="I128" s="25" t="s">
        <v>23</v>
      </c>
      <c r="J128" s="50" t="str">
        <f>IF(J12="","",J12)</f>
        <v>20. 2. 2025</v>
      </c>
      <c r="L128" s="30"/>
    </row>
    <row r="129" spans="2:65" s="1" customFormat="1" ht="6.9" customHeight="1">
      <c r="B129" s="30"/>
      <c r="L129" s="30"/>
    </row>
    <row r="130" spans="2:65" s="1" customFormat="1" ht="15.15" customHeight="1">
      <c r="B130" s="30"/>
      <c r="C130" s="25" t="s">
        <v>25</v>
      </c>
      <c r="F130" s="23" t="str">
        <f>E15</f>
        <v>Město Strakonice</v>
      </c>
      <c r="I130" s="25" t="s">
        <v>31</v>
      </c>
      <c r="J130" s="28" t="str">
        <f>E21</f>
        <v>Ing. Miloš Polanka</v>
      </c>
      <c r="L130" s="30"/>
    </row>
    <row r="131" spans="2:65" s="1" customFormat="1" ht="15.15" customHeight="1">
      <c r="B131" s="30"/>
      <c r="C131" s="25" t="s">
        <v>29</v>
      </c>
      <c r="F131" s="23" t="str">
        <f>IF(E18="","",E18)</f>
        <v>Vyplň údaj</v>
      </c>
      <c r="I131" s="25" t="s">
        <v>34</v>
      </c>
      <c r="J131" s="28" t="str">
        <f>E24</f>
        <v>Pavel Hrba</v>
      </c>
      <c r="L131" s="30"/>
    </row>
    <row r="132" spans="2:65" s="1" customFormat="1" ht="10.35" customHeight="1">
      <c r="B132" s="30"/>
      <c r="L132" s="30"/>
    </row>
    <row r="133" spans="2:65" s="10" customFormat="1" ht="29.25" customHeight="1">
      <c r="B133" s="110"/>
      <c r="C133" s="111" t="s">
        <v>112</v>
      </c>
      <c r="D133" s="112" t="s">
        <v>63</v>
      </c>
      <c r="E133" s="112" t="s">
        <v>59</v>
      </c>
      <c r="F133" s="112" t="s">
        <v>60</v>
      </c>
      <c r="G133" s="112" t="s">
        <v>113</v>
      </c>
      <c r="H133" s="112" t="s">
        <v>114</v>
      </c>
      <c r="I133" s="112" t="s">
        <v>115</v>
      </c>
      <c r="J133" s="113" t="s">
        <v>95</v>
      </c>
      <c r="K133" s="114" t="s">
        <v>116</v>
      </c>
      <c r="L133" s="110"/>
      <c r="M133" s="57" t="s">
        <v>1</v>
      </c>
      <c r="N133" s="58" t="s">
        <v>42</v>
      </c>
      <c r="O133" s="58" t="s">
        <v>117</v>
      </c>
      <c r="P133" s="58" t="s">
        <v>118</v>
      </c>
      <c r="Q133" s="58" t="s">
        <v>119</v>
      </c>
      <c r="R133" s="58" t="s">
        <v>120</v>
      </c>
      <c r="S133" s="58" t="s">
        <v>121</v>
      </c>
      <c r="T133" s="59" t="s">
        <v>122</v>
      </c>
    </row>
    <row r="134" spans="2:65" s="1" customFormat="1" ht="22.8" customHeight="1">
      <c r="B134" s="30"/>
      <c r="C134" s="62" t="s">
        <v>123</v>
      </c>
      <c r="J134" s="115">
        <f>BK134</f>
        <v>0</v>
      </c>
      <c r="L134" s="30"/>
      <c r="M134" s="60"/>
      <c r="N134" s="51"/>
      <c r="O134" s="51"/>
      <c r="P134" s="116">
        <f>P135+P331+P530</f>
        <v>0</v>
      </c>
      <c r="Q134" s="51"/>
      <c r="R134" s="116">
        <f>R135+R331+R530</f>
        <v>16.240372979999997</v>
      </c>
      <c r="S134" s="51"/>
      <c r="T134" s="117">
        <f>T135+T331+T530</f>
        <v>8.3030398699999992</v>
      </c>
      <c r="AT134" s="15" t="s">
        <v>77</v>
      </c>
      <c r="AU134" s="15" t="s">
        <v>97</v>
      </c>
      <c r="BK134" s="118">
        <f>BK135+BK331+BK530</f>
        <v>0</v>
      </c>
    </row>
    <row r="135" spans="2:65" s="11" customFormat="1" ht="25.95" customHeight="1">
      <c r="B135" s="119"/>
      <c r="D135" s="120" t="s">
        <v>77</v>
      </c>
      <c r="E135" s="121" t="s">
        <v>124</v>
      </c>
      <c r="F135" s="121" t="s">
        <v>125</v>
      </c>
      <c r="I135" s="122"/>
      <c r="J135" s="123">
        <f>BK135</f>
        <v>0</v>
      </c>
      <c r="L135" s="119"/>
      <c r="M135" s="124"/>
      <c r="P135" s="125">
        <f>P136+P155+P248+P316+P329</f>
        <v>0</v>
      </c>
      <c r="R135" s="125">
        <f>R136+R155+R248+R316+R329</f>
        <v>12.942868939999997</v>
      </c>
      <c r="T135" s="126">
        <f>T136+T155+T248+T316+T329</f>
        <v>7.3875153999999998</v>
      </c>
      <c r="AR135" s="120" t="s">
        <v>8</v>
      </c>
      <c r="AT135" s="127" t="s">
        <v>77</v>
      </c>
      <c r="AU135" s="127" t="s">
        <v>78</v>
      </c>
      <c r="AY135" s="120" t="s">
        <v>126</v>
      </c>
      <c r="BK135" s="128">
        <f>BK136+BK155+BK248+BK316+BK329</f>
        <v>0</v>
      </c>
    </row>
    <row r="136" spans="2:65" s="11" customFormat="1" ht="22.8" customHeight="1">
      <c r="B136" s="119"/>
      <c r="D136" s="120" t="s">
        <v>77</v>
      </c>
      <c r="E136" s="129" t="s">
        <v>137</v>
      </c>
      <c r="F136" s="129" t="s">
        <v>326</v>
      </c>
      <c r="I136" s="122"/>
      <c r="J136" s="130">
        <f>BK136</f>
        <v>0</v>
      </c>
      <c r="L136" s="119"/>
      <c r="M136" s="124"/>
      <c r="P136" s="125">
        <f>SUM(P137:P154)</f>
        <v>0</v>
      </c>
      <c r="R136" s="125">
        <f>SUM(R137:R154)</f>
        <v>0.68035869999999998</v>
      </c>
      <c r="T136" s="126">
        <f>SUM(T137:T154)</f>
        <v>0</v>
      </c>
      <c r="AR136" s="120" t="s">
        <v>8</v>
      </c>
      <c r="AT136" s="127" t="s">
        <v>77</v>
      </c>
      <c r="AU136" s="127" t="s">
        <v>8</v>
      </c>
      <c r="AY136" s="120" t="s">
        <v>126</v>
      </c>
      <c r="BK136" s="128">
        <f>SUM(BK137:BK154)</f>
        <v>0</v>
      </c>
    </row>
    <row r="137" spans="2:65" s="1" customFormat="1" ht="24.15" customHeight="1">
      <c r="B137" s="30"/>
      <c r="C137" s="131" t="s">
        <v>8</v>
      </c>
      <c r="D137" s="131" t="s">
        <v>129</v>
      </c>
      <c r="E137" s="132" t="s">
        <v>327</v>
      </c>
      <c r="F137" s="133" t="s">
        <v>328</v>
      </c>
      <c r="G137" s="134" t="s">
        <v>329</v>
      </c>
      <c r="H137" s="135">
        <v>1.6E-2</v>
      </c>
      <c r="I137" s="136"/>
      <c r="J137" s="137">
        <f>ROUND(I137*H137,0)</f>
        <v>0</v>
      </c>
      <c r="K137" s="138"/>
      <c r="L137" s="30"/>
      <c r="M137" s="139" t="s">
        <v>1</v>
      </c>
      <c r="N137" s="140" t="s">
        <v>43</v>
      </c>
      <c r="P137" s="141">
        <f>O137*H137</f>
        <v>0</v>
      </c>
      <c r="Q137" s="141">
        <v>1.94302</v>
      </c>
      <c r="R137" s="141">
        <f>Q137*H137</f>
        <v>3.1088319999999999E-2</v>
      </c>
      <c r="S137" s="141">
        <v>0</v>
      </c>
      <c r="T137" s="142">
        <f>S137*H137</f>
        <v>0</v>
      </c>
      <c r="AR137" s="143" t="s">
        <v>133</v>
      </c>
      <c r="AT137" s="143" t="s">
        <v>129</v>
      </c>
      <c r="AU137" s="143" t="s">
        <v>87</v>
      </c>
      <c r="AY137" s="15" t="s">
        <v>126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</v>
      </c>
      <c r="BK137" s="144">
        <f>ROUND(I137*H137,0)</f>
        <v>0</v>
      </c>
      <c r="BL137" s="15" t="s">
        <v>133</v>
      </c>
      <c r="BM137" s="143" t="s">
        <v>330</v>
      </c>
    </row>
    <row r="138" spans="2:65" s="12" customFormat="1" ht="10.199999999999999">
      <c r="B138" s="145"/>
      <c r="D138" s="146" t="s">
        <v>134</v>
      </c>
      <c r="E138" s="147" t="s">
        <v>1</v>
      </c>
      <c r="F138" s="148" t="s">
        <v>331</v>
      </c>
      <c r="H138" s="149">
        <v>1.6E-2</v>
      </c>
      <c r="I138" s="150"/>
      <c r="L138" s="145"/>
      <c r="M138" s="151"/>
      <c r="T138" s="152"/>
      <c r="AT138" s="147" t="s">
        <v>134</v>
      </c>
      <c r="AU138" s="147" t="s">
        <v>87</v>
      </c>
      <c r="AV138" s="12" t="s">
        <v>87</v>
      </c>
      <c r="AW138" s="12" t="s">
        <v>32</v>
      </c>
      <c r="AX138" s="12" t="s">
        <v>78</v>
      </c>
      <c r="AY138" s="147" t="s">
        <v>126</v>
      </c>
    </row>
    <row r="139" spans="2:65" s="1" customFormat="1" ht="24.15" customHeight="1">
      <c r="B139" s="30"/>
      <c r="C139" s="131" t="s">
        <v>87</v>
      </c>
      <c r="D139" s="131" t="s">
        <v>129</v>
      </c>
      <c r="E139" s="132" t="s">
        <v>332</v>
      </c>
      <c r="F139" s="133" t="s">
        <v>333</v>
      </c>
      <c r="G139" s="134" t="s">
        <v>213</v>
      </c>
      <c r="H139" s="135">
        <v>6.0000000000000001E-3</v>
      </c>
      <c r="I139" s="136"/>
      <c r="J139" s="137">
        <f>ROUND(I139*H139,0)</f>
        <v>0</v>
      </c>
      <c r="K139" s="138"/>
      <c r="L139" s="30"/>
      <c r="M139" s="139" t="s">
        <v>1</v>
      </c>
      <c r="N139" s="140" t="s">
        <v>43</v>
      </c>
      <c r="P139" s="141">
        <f>O139*H139</f>
        <v>0</v>
      </c>
      <c r="Q139" s="141">
        <v>1.0900000000000001</v>
      </c>
      <c r="R139" s="141">
        <f>Q139*H139</f>
        <v>6.5400000000000007E-3</v>
      </c>
      <c r="S139" s="141">
        <v>0</v>
      </c>
      <c r="T139" s="142">
        <f>S139*H139</f>
        <v>0</v>
      </c>
      <c r="AR139" s="143" t="s">
        <v>133</v>
      </c>
      <c r="AT139" s="143" t="s">
        <v>129</v>
      </c>
      <c r="AU139" s="143" t="s">
        <v>87</v>
      </c>
      <c r="AY139" s="15" t="s">
        <v>126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</v>
      </c>
      <c r="BK139" s="144">
        <f>ROUND(I139*H139,0)</f>
        <v>0</v>
      </c>
      <c r="BL139" s="15" t="s">
        <v>133</v>
      </c>
      <c r="BM139" s="143" t="s">
        <v>334</v>
      </c>
    </row>
    <row r="140" spans="2:65" s="12" customFormat="1" ht="10.199999999999999">
      <c r="B140" s="145"/>
      <c r="D140" s="146" t="s">
        <v>134</v>
      </c>
      <c r="E140" s="147" t="s">
        <v>1</v>
      </c>
      <c r="F140" s="148" t="s">
        <v>335</v>
      </c>
      <c r="H140" s="149">
        <v>6.0000000000000001E-3</v>
      </c>
      <c r="I140" s="150"/>
      <c r="L140" s="145"/>
      <c r="M140" s="151"/>
      <c r="T140" s="152"/>
      <c r="AT140" s="147" t="s">
        <v>134</v>
      </c>
      <c r="AU140" s="147" t="s">
        <v>87</v>
      </c>
      <c r="AV140" s="12" t="s">
        <v>87</v>
      </c>
      <c r="AW140" s="12" t="s">
        <v>32</v>
      </c>
      <c r="AX140" s="12" t="s">
        <v>78</v>
      </c>
      <c r="AY140" s="147" t="s">
        <v>126</v>
      </c>
    </row>
    <row r="141" spans="2:65" s="1" customFormat="1" ht="33" customHeight="1">
      <c r="B141" s="30"/>
      <c r="C141" s="131" t="s">
        <v>137</v>
      </c>
      <c r="D141" s="131" t="s">
        <v>129</v>
      </c>
      <c r="E141" s="132" t="s">
        <v>336</v>
      </c>
      <c r="F141" s="133" t="s">
        <v>337</v>
      </c>
      <c r="G141" s="134" t="s">
        <v>132</v>
      </c>
      <c r="H141" s="135">
        <v>1.6259999999999999</v>
      </c>
      <c r="I141" s="136"/>
      <c r="J141" s="137">
        <f>ROUND(I141*H141,0)</f>
        <v>0</v>
      </c>
      <c r="K141" s="138"/>
      <c r="L141" s="30"/>
      <c r="M141" s="139" t="s">
        <v>1</v>
      </c>
      <c r="N141" s="140" t="s">
        <v>43</v>
      </c>
      <c r="P141" s="141">
        <f>O141*H141</f>
        <v>0</v>
      </c>
      <c r="Q141" s="141">
        <v>8.8080000000000006E-2</v>
      </c>
      <c r="R141" s="141">
        <f>Q141*H141</f>
        <v>0.14321808</v>
      </c>
      <c r="S141" s="141">
        <v>0</v>
      </c>
      <c r="T141" s="142">
        <f>S141*H141</f>
        <v>0</v>
      </c>
      <c r="AR141" s="143" t="s">
        <v>133</v>
      </c>
      <c r="AT141" s="143" t="s">
        <v>129</v>
      </c>
      <c r="AU141" s="143" t="s">
        <v>87</v>
      </c>
      <c r="AY141" s="15" t="s">
        <v>126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</v>
      </c>
      <c r="BK141" s="144">
        <f>ROUND(I141*H141,0)</f>
        <v>0</v>
      </c>
      <c r="BL141" s="15" t="s">
        <v>133</v>
      </c>
      <c r="BM141" s="143" t="s">
        <v>338</v>
      </c>
    </row>
    <row r="142" spans="2:65" s="12" customFormat="1" ht="10.199999999999999">
      <c r="B142" s="145"/>
      <c r="D142" s="146" t="s">
        <v>134</v>
      </c>
      <c r="E142" s="147" t="s">
        <v>1</v>
      </c>
      <c r="F142" s="148" t="s">
        <v>339</v>
      </c>
      <c r="H142" s="149">
        <v>0.81299999999999994</v>
      </c>
      <c r="I142" s="150"/>
      <c r="L142" s="145"/>
      <c r="M142" s="151"/>
      <c r="T142" s="152"/>
      <c r="AT142" s="147" t="s">
        <v>134</v>
      </c>
      <c r="AU142" s="147" t="s">
        <v>87</v>
      </c>
      <c r="AV142" s="12" t="s">
        <v>87</v>
      </c>
      <c r="AW142" s="12" t="s">
        <v>32</v>
      </c>
      <c r="AX142" s="12" t="s">
        <v>78</v>
      </c>
      <c r="AY142" s="147" t="s">
        <v>126</v>
      </c>
    </row>
    <row r="143" spans="2:65" s="12" customFormat="1" ht="10.199999999999999">
      <c r="B143" s="145"/>
      <c r="D143" s="146" t="s">
        <v>134</v>
      </c>
      <c r="E143" s="147" t="s">
        <v>1</v>
      </c>
      <c r="F143" s="148" t="s">
        <v>340</v>
      </c>
      <c r="H143" s="149">
        <v>0.81299999999999994</v>
      </c>
      <c r="I143" s="150"/>
      <c r="L143" s="145"/>
      <c r="M143" s="151"/>
      <c r="T143" s="152"/>
      <c r="AT143" s="147" t="s">
        <v>134</v>
      </c>
      <c r="AU143" s="147" t="s">
        <v>87</v>
      </c>
      <c r="AV143" s="12" t="s">
        <v>87</v>
      </c>
      <c r="AW143" s="12" t="s">
        <v>32</v>
      </c>
      <c r="AX143" s="12" t="s">
        <v>78</v>
      </c>
      <c r="AY143" s="147" t="s">
        <v>126</v>
      </c>
    </row>
    <row r="144" spans="2:65" s="1" customFormat="1" ht="33" customHeight="1">
      <c r="B144" s="30"/>
      <c r="C144" s="131" t="s">
        <v>133</v>
      </c>
      <c r="D144" s="131" t="s">
        <v>129</v>
      </c>
      <c r="E144" s="132" t="s">
        <v>341</v>
      </c>
      <c r="F144" s="133" t="s">
        <v>342</v>
      </c>
      <c r="G144" s="134" t="s">
        <v>132</v>
      </c>
      <c r="H144" s="135">
        <v>5.2859999999999996</v>
      </c>
      <c r="I144" s="136"/>
      <c r="J144" s="137">
        <f>ROUND(I144*H144,0)</f>
        <v>0</v>
      </c>
      <c r="K144" s="138"/>
      <c r="L144" s="30"/>
      <c r="M144" s="139" t="s">
        <v>1</v>
      </c>
      <c r="N144" s="140" t="s">
        <v>43</v>
      </c>
      <c r="P144" s="141">
        <f>O144*H144</f>
        <v>0</v>
      </c>
      <c r="Q144" s="141">
        <v>8.6800000000000002E-2</v>
      </c>
      <c r="R144" s="141">
        <f>Q144*H144</f>
        <v>0.45882479999999998</v>
      </c>
      <c r="S144" s="141">
        <v>0</v>
      </c>
      <c r="T144" s="142">
        <f>S144*H144</f>
        <v>0</v>
      </c>
      <c r="AR144" s="143" t="s">
        <v>133</v>
      </c>
      <c r="AT144" s="143" t="s">
        <v>129</v>
      </c>
      <c r="AU144" s="143" t="s">
        <v>87</v>
      </c>
      <c r="AY144" s="15" t="s">
        <v>126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5" t="s">
        <v>8</v>
      </c>
      <c r="BK144" s="144">
        <f>ROUND(I144*H144,0)</f>
        <v>0</v>
      </c>
      <c r="BL144" s="15" t="s">
        <v>133</v>
      </c>
      <c r="BM144" s="143" t="s">
        <v>343</v>
      </c>
    </row>
    <row r="145" spans="2:65" s="12" customFormat="1" ht="10.199999999999999">
      <c r="B145" s="145"/>
      <c r="D145" s="146" t="s">
        <v>134</v>
      </c>
      <c r="E145" s="147" t="s">
        <v>1</v>
      </c>
      <c r="F145" s="148" t="s">
        <v>344</v>
      </c>
      <c r="H145" s="149">
        <v>1.8</v>
      </c>
      <c r="I145" s="150"/>
      <c r="L145" s="145"/>
      <c r="M145" s="151"/>
      <c r="T145" s="152"/>
      <c r="AT145" s="147" t="s">
        <v>134</v>
      </c>
      <c r="AU145" s="147" t="s">
        <v>87</v>
      </c>
      <c r="AV145" s="12" t="s">
        <v>87</v>
      </c>
      <c r="AW145" s="12" t="s">
        <v>32</v>
      </c>
      <c r="AX145" s="12" t="s">
        <v>78</v>
      </c>
      <c r="AY145" s="147" t="s">
        <v>126</v>
      </c>
    </row>
    <row r="146" spans="2:65" s="12" customFormat="1" ht="10.199999999999999">
      <c r="B146" s="145"/>
      <c r="D146" s="146" t="s">
        <v>134</v>
      </c>
      <c r="E146" s="147" t="s">
        <v>1</v>
      </c>
      <c r="F146" s="148" t="s">
        <v>345</v>
      </c>
      <c r="H146" s="149">
        <v>1.7430000000000001</v>
      </c>
      <c r="I146" s="150"/>
      <c r="L146" s="145"/>
      <c r="M146" s="151"/>
      <c r="T146" s="152"/>
      <c r="AT146" s="147" t="s">
        <v>134</v>
      </c>
      <c r="AU146" s="147" t="s">
        <v>87</v>
      </c>
      <c r="AV146" s="12" t="s">
        <v>87</v>
      </c>
      <c r="AW146" s="12" t="s">
        <v>32</v>
      </c>
      <c r="AX146" s="12" t="s">
        <v>78</v>
      </c>
      <c r="AY146" s="147" t="s">
        <v>126</v>
      </c>
    </row>
    <row r="147" spans="2:65" s="12" customFormat="1" ht="10.199999999999999">
      <c r="B147" s="145"/>
      <c r="D147" s="146" t="s">
        <v>134</v>
      </c>
      <c r="E147" s="147" t="s">
        <v>1</v>
      </c>
      <c r="F147" s="148" t="s">
        <v>346</v>
      </c>
      <c r="H147" s="149">
        <v>1.7430000000000001</v>
      </c>
      <c r="I147" s="150"/>
      <c r="L147" s="145"/>
      <c r="M147" s="151"/>
      <c r="T147" s="152"/>
      <c r="AT147" s="147" t="s">
        <v>134</v>
      </c>
      <c r="AU147" s="147" t="s">
        <v>87</v>
      </c>
      <c r="AV147" s="12" t="s">
        <v>87</v>
      </c>
      <c r="AW147" s="12" t="s">
        <v>32</v>
      </c>
      <c r="AX147" s="12" t="s">
        <v>78</v>
      </c>
      <c r="AY147" s="147" t="s">
        <v>126</v>
      </c>
    </row>
    <row r="148" spans="2:65" s="1" customFormat="1" ht="37.799999999999997" customHeight="1">
      <c r="B148" s="30"/>
      <c r="C148" s="131" t="s">
        <v>143</v>
      </c>
      <c r="D148" s="131" t="s">
        <v>129</v>
      </c>
      <c r="E148" s="132" t="s">
        <v>347</v>
      </c>
      <c r="F148" s="133" t="s">
        <v>348</v>
      </c>
      <c r="G148" s="134" t="s">
        <v>140</v>
      </c>
      <c r="H148" s="135">
        <v>2</v>
      </c>
      <c r="I148" s="136"/>
      <c r="J148" s="137">
        <f>ROUND(I148*H148,0)</f>
        <v>0</v>
      </c>
      <c r="K148" s="138"/>
      <c r="L148" s="30"/>
      <c r="M148" s="139" t="s">
        <v>1</v>
      </c>
      <c r="N148" s="140" t="s">
        <v>43</v>
      </c>
      <c r="P148" s="141">
        <f>O148*H148</f>
        <v>0</v>
      </c>
      <c r="Q148" s="141">
        <v>9.2599999999999991E-3</v>
      </c>
      <c r="R148" s="141">
        <f>Q148*H148</f>
        <v>1.8519999999999998E-2</v>
      </c>
      <c r="S148" s="141">
        <v>0</v>
      </c>
      <c r="T148" s="142">
        <f>S148*H148</f>
        <v>0</v>
      </c>
      <c r="AR148" s="143" t="s">
        <v>133</v>
      </c>
      <c r="AT148" s="143" t="s">
        <v>129</v>
      </c>
      <c r="AU148" s="143" t="s">
        <v>87</v>
      </c>
      <c r="AY148" s="15" t="s">
        <v>126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</v>
      </c>
      <c r="BK148" s="144">
        <f>ROUND(I148*H148,0)</f>
        <v>0</v>
      </c>
      <c r="BL148" s="15" t="s">
        <v>133</v>
      </c>
      <c r="BM148" s="143" t="s">
        <v>349</v>
      </c>
    </row>
    <row r="149" spans="2:65" s="12" customFormat="1" ht="10.199999999999999">
      <c r="B149" s="145"/>
      <c r="D149" s="146" t="s">
        <v>134</v>
      </c>
      <c r="E149" s="147" t="s">
        <v>1</v>
      </c>
      <c r="F149" s="148" t="s">
        <v>350</v>
      </c>
      <c r="H149" s="149">
        <v>1</v>
      </c>
      <c r="I149" s="150"/>
      <c r="L149" s="145"/>
      <c r="M149" s="151"/>
      <c r="T149" s="152"/>
      <c r="AT149" s="147" t="s">
        <v>134</v>
      </c>
      <c r="AU149" s="147" t="s">
        <v>87</v>
      </c>
      <c r="AV149" s="12" t="s">
        <v>87</v>
      </c>
      <c r="AW149" s="12" t="s">
        <v>32</v>
      </c>
      <c r="AX149" s="12" t="s">
        <v>78</v>
      </c>
      <c r="AY149" s="147" t="s">
        <v>126</v>
      </c>
    </row>
    <row r="150" spans="2:65" s="12" customFormat="1" ht="10.199999999999999">
      <c r="B150" s="145"/>
      <c r="D150" s="146" t="s">
        <v>134</v>
      </c>
      <c r="E150" s="147" t="s">
        <v>1</v>
      </c>
      <c r="F150" s="148" t="s">
        <v>351</v>
      </c>
      <c r="H150" s="149">
        <v>1</v>
      </c>
      <c r="I150" s="150"/>
      <c r="L150" s="145"/>
      <c r="M150" s="151"/>
      <c r="T150" s="152"/>
      <c r="AT150" s="147" t="s">
        <v>134</v>
      </c>
      <c r="AU150" s="147" t="s">
        <v>87</v>
      </c>
      <c r="AV150" s="12" t="s">
        <v>87</v>
      </c>
      <c r="AW150" s="12" t="s">
        <v>32</v>
      </c>
      <c r="AX150" s="12" t="s">
        <v>78</v>
      </c>
      <c r="AY150" s="147" t="s">
        <v>126</v>
      </c>
    </row>
    <row r="151" spans="2:65" s="1" customFormat="1" ht="37.799999999999997" customHeight="1">
      <c r="B151" s="30"/>
      <c r="C151" s="131" t="s">
        <v>127</v>
      </c>
      <c r="D151" s="131" t="s">
        <v>129</v>
      </c>
      <c r="E151" s="132" t="s">
        <v>352</v>
      </c>
      <c r="F151" s="133" t="s">
        <v>353</v>
      </c>
      <c r="G151" s="134" t="s">
        <v>140</v>
      </c>
      <c r="H151" s="135">
        <v>1</v>
      </c>
      <c r="I151" s="136"/>
      <c r="J151" s="137">
        <f>ROUND(I151*H151,0)</f>
        <v>0</v>
      </c>
      <c r="K151" s="138"/>
      <c r="L151" s="30"/>
      <c r="M151" s="139" t="s">
        <v>1</v>
      </c>
      <c r="N151" s="140" t="s">
        <v>43</v>
      </c>
      <c r="P151" s="141">
        <f>O151*H151</f>
        <v>0</v>
      </c>
      <c r="Q151" s="141">
        <v>1.7850000000000001E-2</v>
      </c>
      <c r="R151" s="141">
        <f>Q151*H151</f>
        <v>1.7850000000000001E-2</v>
      </c>
      <c r="S151" s="141">
        <v>0</v>
      </c>
      <c r="T151" s="142">
        <f>S151*H151</f>
        <v>0</v>
      </c>
      <c r="AR151" s="143" t="s">
        <v>133</v>
      </c>
      <c r="AT151" s="143" t="s">
        <v>129</v>
      </c>
      <c r="AU151" s="143" t="s">
        <v>87</v>
      </c>
      <c r="AY151" s="15" t="s">
        <v>126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</v>
      </c>
      <c r="BK151" s="144">
        <f>ROUND(I151*H151,0)</f>
        <v>0</v>
      </c>
      <c r="BL151" s="15" t="s">
        <v>133</v>
      </c>
      <c r="BM151" s="143" t="s">
        <v>354</v>
      </c>
    </row>
    <row r="152" spans="2:65" s="12" customFormat="1" ht="10.199999999999999">
      <c r="B152" s="145"/>
      <c r="D152" s="146" t="s">
        <v>134</v>
      </c>
      <c r="E152" s="147" t="s">
        <v>1</v>
      </c>
      <c r="F152" s="148" t="s">
        <v>355</v>
      </c>
      <c r="H152" s="149">
        <v>1</v>
      </c>
      <c r="I152" s="150"/>
      <c r="L152" s="145"/>
      <c r="M152" s="151"/>
      <c r="T152" s="152"/>
      <c r="AT152" s="147" t="s">
        <v>134</v>
      </c>
      <c r="AU152" s="147" t="s">
        <v>87</v>
      </c>
      <c r="AV152" s="12" t="s">
        <v>87</v>
      </c>
      <c r="AW152" s="12" t="s">
        <v>32</v>
      </c>
      <c r="AX152" s="12" t="s">
        <v>78</v>
      </c>
      <c r="AY152" s="147" t="s">
        <v>126</v>
      </c>
    </row>
    <row r="153" spans="2:65" s="1" customFormat="1" ht="44.25" customHeight="1">
      <c r="B153" s="30"/>
      <c r="C153" s="131" t="s">
        <v>144</v>
      </c>
      <c r="D153" s="131" t="s">
        <v>129</v>
      </c>
      <c r="E153" s="132" t="s">
        <v>356</v>
      </c>
      <c r="F153" s="133" t="s">
        <v>357</v>
      </c>
      <c r="G153" s="134" t="s">
        <v>132</v>
      </c>
      <c r="H153" s="135">
        <v>0.55000000000000004</v>
      </c>
      <c r="I153" s="136"/>
      <c r="J153" s="137">
        <f>ROUND(I153*H153,0)</f>
        <v>0</v>
      </c>
      <c r="K153" s="138"/>
      <c r="L153" s="30"/>
      <c r="M153" s="139" t="s">
        <v>1</v>
      </c>
      <c r="N153" s="140" t="s">
        <v>43</v>
      </c>
      <c r="P153" s="141">
        <f>O153*H153</f>
        <v>0</v>
      </c>
      <c r="Q153" s="141">
        <v>7.8499999999999993E-3</v>
      </c>
      <c r="R153" s="141">
        <f>Q153*H153</f>
        <v>4.3175000000000002E-3</v>
      </c>
      <c r="S153" s="141">
        <v>0</v>
      </c>
      <c r="T153" s="142">
        <f>S153*H153</f>
        <v>0</v>
      </c>
      <c r="AR153" s="143" t="s">
        <v>133</v>
      </c>
      <c r="AT153" s="143" t="s">
        <v>129</v>
      </c>
      <c r="AU153" s="143" t="s">
        <v>87</v>
      </c>
      <c r="AY153" s="15" t="s">
        <v>126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</v>
      </c>
      <c r="BK153" s="144">
        <f>ROUND(I153*H153,0)</f>
        <v>0</v>
      </c>
      <c r="BL153" s="15" t="s">
        <v>133</v>
      </c>
      <c r="BM153" s="143" t="s">
        <v>358</v>
      </c>
    </row>
    <row r="154" spans="2:65" s="12" customFormat="1" ht="10.199999999999999">
      <c r="B154" s="145"/>
      <c r="D154" s="146" t="s">
        <v>134</v>
      </c>
      <c r="E154" s="147" t="s">
        <v>1</v>
      </c>
      <c r="F154" s="148" t="s">
        <v>359</v>
      </c>
      <c r="H154" s="149">
        <v>0.55000000000000004</v>
      </c>
      <c r="I154" s="150"/>
      <c r="L154" s="145"/>
      <c r="M154" s="151"/>
      <c r="T154" s="152"/>
      <c r="AT154" s="147" t="s">
        <v>134</v>
      </c>
      <c r="AU154" s="147" t="s">
        <v>87</v>
      </c>
      <c r="AV154" s="12" t="s">
        <v>87</v>
      </c>
      <c r="AW154" s="12" t="s">
        <v>32</v>
      </c>
      <c r="AX154" s="12" t="s">
        <v>78</v>
      </c>
      <c r="AY154" s="147" t="s">
        <v>126</v>
      </c>
    </row>
    <row r="155" spans="2:65" s="11" customFormat="1" ht="22.8" customHeight="1">
      <c r="B155" s="119"/>
      <c r="D155" s="120" t="s">
        <v>77</v>
      </c>
      <c r="E155" s="129" t="s">
        <v>127</v>
      </c>
      <c r="F155" s="129" t="s">
        <v>128</v>
      </c>
      <c r="I155" s="122"/>
      <c r="J155" s="130">
        <f>BK155</f>
        <v>0</v>
      </c>
      <c r="L155" s="119"/>
      <c r="M155" s="124"/>
      <c r="P155" s="125">
        <f>SUM(P156:P247)</f>
        <v>0</v>
      </c>
      <c r="R155" s="125">
        <f>SUM(R156:R247)</f>
        <v>12.221455029999998</v>
      </c>
      <c r="T155" s="126">
        <f>SUM(T156:T247)</f>
        <v>0.3616722</v>
      </c>
      <c r="AR155" s="120" t="s">
        <v>8</v>
      </c>
      <c r="AT155" s="127" t="s">
        <v>77</v>
      </c>
      <c r="AU155" s="127" t="s">
        <v>8</v>
      </c>
      <c r="AY155" s="120" t="s">
        <v>126</v>
      </c>
      <c r="BK155" s="128">
        <f>SUM(BK156:BK247)</f>
        <v>0</v>
      </c>
    </row>
    <row r="156" spans="2:65" s="1" customFormat="1" ht="24.15" customHeight="1">
      <c r="B156" s="30"/>
      <c r="C156" s="131" t="s">
        <v>147</v>
      </c>
      <c r="D156" s="131" t="s">
        <v>129</v>
      </c>
      <c r="E156" s="132" t="s">
        <v>360</v>
      </c>
      <c r="F156" s="133" t="s">
        <v>361</v>
      </c>
      <c r="G156" s="134" t="s">
        <v>132</v>
      </c>
      <c r="H156" s="135">
        <v>8.1</v>
      </c>
      <c r="I156" s="136"/>
      <c r="J156" s="137">
        <f>ROUND(I156*H156,0)</f>
        <v>0</v>
      </c>
      <c r="K156" s="138"/>
      <c r="L156" s="30"/>
      <c r="M156" s="139" t="s">
        <v>1</v>
      </c>
      <c r="N156" s="140" t="s">
        <v>43</v>
      </c>
      <c r="P156" s="141">
        <f>O156*H156</f>
        <v>0</v>
      </c>
      <c r="Q156" s="141">
        <v>2.5999999999999998E-4</v>
      </c>
      <c r="R156" s="141">
        <f>Q156*H156</f>
        <v>2.1059999999999998E-3</v>
      </c>
      <c r="S156" s="141">
        <v>0</v>
      </c>
      <c r="T156" s="142">
        <f>S156*H156</f>
        <v>0</v>
      </c>
      <c r="AR156" s="143" t="s">
        <v>133</v>
      </c>
      <c r="AT156" s="143" t="s">
        <v>129</v>
      </c>
      <c r="AU156" s="143" t="s">
        <v>87</v>
      </c>
      <c r="AY156" s="15" t="s">
        <v>126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</v>
      </c>
      <c r="BK156" s="144">
        <f>ROUND(I156*H156,0)</f>
        <v>0</v>
      </c>
      <c r="BL156" s="15" t="s">
        <v>133</v>
      </c>
      <c r="BM156" s="143" t="s">
        <v>362</v>
      </c>
    </row>
    <row r="157" spans="2:65" s="12" customFormat="1" ht="10.199999999999999">
      <c r="B157" s="145"/>
      <c r="D157" s="146" t="s">
        <v>134</v>
      </c>
      <c r="E157" s="147" t="s">
        <v>1</v>
      </c>
      <c r="F157" s="148" t="s">
        <v>363</v>
      </c>
      <c r="H157" s="149">
        <v>8.1</v>
      </c>
      <c r="I157" s="150"/>
      <c r="L157" s="145"/>
      <c r="M157" s="151"/>
      <c r="T157" s="152"/>
      <c r="AT157" s="147" t="s">
        <v>134</v>
      </c>
      <c r="AU157" s="147" t="s">
        <v>87</v>
      </c>
      <c r="AV157" s="12" t="s">
        <v>87</v>
      </c>
      <c r="AW157" s="12" t="s">
        <v>32</v>
      </c>
      <c r="AX157" s="12" t="s">
        <v>78</v>
      </c>
      <c r="AY157" s="147" t="s">
        <v>126</v>
      </c>
    </row>
    <row r="158" spans="2:65" s="1" customFormat="1" ht="21.75" customHeight="1">
      <c r="B158" s="30"/>
      <c r="C158" s="131" t="s">
        <v>150</v>
      </c>
      <c r="D158" s="131" t="s">
        <v>129</v>
      </c>
      <c r="E158" s="132" t="s">
        <v>130</v>
      </c>
      <c r="F158" s="133" t="s">
        <v>131</v>
      </c>
      <c r="G158" s="134" t="s">
        <v>132</v>
      </c>
      <c r="H158" s="135">
        <v>18</v>
      </c>
      <c r="I158" s="136"/>
      <c r="J158" s="137">
        <f>ROUND(I158*H158,0)</f>
        <v>0</v>
      </c>
      <c r="K158" s="138"/>
      <c r="L158" s="30"/>
      <c r="M158" s="139" t="s">
        <v>1</v>
      </c>
      <c r="N158" s="140" t="s">
        <v>43</v>
      </c>
      <c r="P158" s="141">
        <f>O158*H158</f>
        <v>0</v>
      </c>
      <c r="Q158" s="141">
        <v>5.6000000000000001E-2</v>
      </c>
      <c r="R158" s="141">
        <f>Q158*H158</f>
        <v>1.008</v>
      </c>
      <c r="S158" s="141">
        <v>0</v>
      </c>
      <c r="T158" s="142">
        <f>S158*H158</f>
        <v>0</v>
      </c>
      <c r="AR158" s="143" t="s">
        <v>133</v>
      </c>
      <c r="AT158" s="143" t="s">
        <v>129</v>
      </c>
      <c r="AU158" s="143" t="s">
        <v>87</v>
      </c>
      <c r="AY158" s="15" t="s">
        <v>126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</v>
      </c>
      <c r="BK158" s="144">
        <f>ROUND(I158*H158,0)</f>
        <v>0</v>
      </c>
      <c r="BL158" s="15" t="s">
        <v>133</v>
      </c>
      <c r="BM158" s="143" t="s">
        <v>364</v>
      </c>
    </row>
    <row r="159" spans="2:65" s="12" customFormat="1" ht="10.199999999999999">
      <c r="B159" s="145"/>
      <c r="D159" s="146" t="s">
        <v>134</v>
      </c>
      <c r="E159" s="147" t="s">
        <v>1</v>
      </c>
      <c r="F159" s="148" t="s">
        <v>365</v>
      </c>
      <c r="H159" s="149">
        <v>18</v>
      </c>
      <c r="I159" s="150"/>
      <c r="L159" s="145"/>
      <c r="M159" s="151"/>
      <c r="T159" s="152"/>
      <c r="AT159" s="147" t="s">
        <v>134</v>
      </c>
      <c r="AU159" s="147" t="s">
        <v>87</v>
      </c>
      <c r="AV159" s="12" t="s">
        <v>87</v>
      </c>
      <c r="AW159" s="12" t="s">
        <v>32</v>
      </c>
      <c r="AX159" s="12" t="s">
        <v>78</v>
      </c>
      <c r="AY159" s="147" t="s">
        <v>126</v>
      </c>
    </row>
    <row r="160" spans="2:65" s="1" customFormat="1" ht="37.799999999999997" customHeight="1">
      <c r="B160" s="30"/>
      <c r="C160" s="131" t="s">
        <v>153</v>
      </c>
      <c r="D160" s="131" t="s">
        <v>129</v>
      </c>
      <c r="E160" s="132" t="s">
        <v>366</v>
      </c>
      <c r="F160" s="133" t="s">
        <v>367</v>
      </c>
      <c r="G160" s="134" t="s">
        <v>132</v>
      </c>
      <c r="H160" s="135">
        <v>8.1</v>
      </c>
      <c r="I160" s="136"/>
      <c r="J160" s="137">
        <f>ROUND(I160*H160,0)</f>
        <v>0</v>
      </c>
      <c r="K160" s="138"/>
      <c r="L160" s="30"/>
      <c r="M160" s="139" t="s">
        <v>1</v>
      </c>
      <c r="N160" s="140" t="s">
        <v>43</v>
      </c>
      <c r="P160" s="141">
        <f>O160*H160</f>
        <v>0</v>
      </c>
      <c r="Q160" s="141">
        <v>4.3800000000000002E-3</v>
      </c>
      <c r="R160" s="141">
        <f>Q160*H160</f>
        <v>3.5478000000000003E-2</v>
      </c>
      <c r="S160" s="141">
        <v>0</v>
      </c>
      <c r="T160" s="142">
        <f>S160*H160</f>
        <v>0</v>
      </c>
      <c r="AR160" s="143" t="s">
        <v>133</v>
      </c>
      <c r="AT160" s="143" t="s">
        <v>129</v>
      </c>
      <c r="AU160" s="143" t="s">
        <v>87</v>
      </c>
      <c r="AY160" s="15" t="s">
        <v>126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5" t="s">
        <v>8</v>
      </c>
      <c r="BK160" s="144">
        <f>ROUND(I160*H160,0)</f>
        <v>0</v>
      </c>
      <c r="BL160" s="15" t="s">
        <v>133</v>
      </c>
      <c r="BM160" s="143" t="s">
        <v>368</v>
      </c>
    </row>
    <row r="161" spans="2:65" s="12" customFormat="1" ht="10.199999999999999">
      <c r="B161" s="145"/>
      <c r="D161" s="146" t="s">
        <v>134</v>
      </c>
      <c r="E161" s="147" t="s">
        <v>1</v>
      </c>
      <c r="F161" s="148" t="s">
        <v>363</v>
      </c>
      <c r="H161" s="149">
        <v>8.1</v>
      </c>
      <c r="I161" s="150"/>
      <c r="L161" s="145"/>
      <c r="M161" s="151"/>
      <c r="T161" s="152"/>
      <c r="AT161" s="147" t="s">
        <v>134</v>
      </c>
      <c r="AU161" s="147" t="s">
        <v>87</v>
      </c>
      <c r="AV161" s="12" t="s">
        <v>87</v>
      </c>
      <c r="AW161" s="12" t="s">
        <v>32</v>
      </c>
      <c r="AX161" s="12" t="s">
        <v>78</v>
      </c>
      <c r="AY161" s="147" t="s">
        <v>126</v>
      </c>
    </row>
    <row r="162" spans="2:65" s="1" customFormat="1" ht="24.15" customHeight="1">
      <c r="B162" s="30"/>
      <c r="C162" s="131" t="s">
        <v>157</v>
      </c>
      <c r="D162" s="131" t="s">
        <v>129</v>
      </c>
      <c r="E162" s="132" t="s">
        <v>369</v>
      </c>
      <c r="F162" s="133" t="s">
        <v>370</v>
      </c>
      <c r="G162" s="134" t="s">
        <v>132</v>
      </c>
      <c r="H162" s="135">
        <v>8.1</v>
      </c>
      <c r="I162" s="136"/>
      <c r="J162" s="137">
        <f>ROUND(I162*H162,0)</f>
        <v>0</v>
      </c>
      <c r="K162" s="138"/>
      <c r="L162" s="30"/>
      <c r="M162" s="139" t="s">
        <v>1</v>
      </c>
      <c r="N162" s="140" t="s">
        <v>43</v>
      </c>
      <c r="P162" s="141">
        <f>O162*H162</f>
        <v>0</v>
      </c>
      <c r="Q162" s="141">
        <v>3.0000000000000001E-3</v>
      </c>
      <c r="R162" s="141">
        <f>Q162*H162</f>
        <v>2.4299999999999999E-2</v>
      </c>
      <c r="S162" s="141">
        <v>0</v>
      </c>
      <c r="T162" s="142">
        <f>S162*H162</f>
        <v>0</v>
      </c>
      <c r="AR162" s="143" t="s">
        <v>133</v>
      </c>
      <c r="AT162" s="143" t="s">
        <v>129</v>
      </c>
      <c r="AU162" s="143" t="s">
        <v>87</v>
      </c>
      <c r="AY162" s="15" t="s">
        <v>126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5" t="s">
        <v>8</v>
      </c>
      <c r="BK162" s="144">
        <f>ROUND(I162*H162,0)</f>
        <v>0</v>
      </c>
      <c r="BL162" s="15" t="s">
        <v>133</v>
      </c>
      <c r="BM162" s="143" t="s">
        <v>371</v>
      </c>
    </row>
    <row r="163" spans="2:65" s="12" customFormat="1" ht="10.199999999999999">
      <c r="B163" s="145"/>
      <c r="D163" s="146" t="s">
        <v>134</v>
      </c>
      <c r="E163" s="147" t="s">
        <v>1</v>
      </c>
      <c r="F163" s="148" t="s">
        <v>363</v>
      </c>
      <c r="H163" s="149">
        <v>8.1</v>
      </c>
      <c r="I163" s="150"/>
      <c r="L163" s="145"/>
      <c r="M163" s="151"/>
      <c r="T163" s="152"/>
      <c r="AT163" s="147" t="s">
        <v>134</v>
      </c>
      <c r="AU163" s="147" t="s">
        <v>87</v>
      </c>
      <c r="AV163" s="12" t="s">
        <v>87</v>
      </c>
      <c r="AW163" s="12" t="s">
        <v>32</v>
      </c>
      <c r="AX163" s="12" t="s">
        <v>78</v>
      </c>
      <c r="AY163" s="147" t="s">
        <v>126</v>
      </c>
    </row>
    <row r="164" spans="2:65" s="1" customFormat="1" ht="24.15" customHeight="1">
      <c r="B164" s="30"/>
      <c r="C164" s="131" t="s">
        <v>9</v>
      </c>
      <c r="D164" s="131" t="s">
        <v>129</v>
      </c>
      <c r="E164" s="132" t="s">
        <v>135</v>
      </c>
      <c r="F164" s="133" t="s">
        <v>136</v>
      </c>
      <c r="G164" s="134" t="s">
        <v>132</v>
      </c>
      <c r="H164" s="135">
        <v>18</v>
      </c>
      <c r="I164" s="136"/>
      <c r="J164" s="137">
        <f>ROUND(I164*H164,0)</f>
        <v>0</v>
      </c>
      <c r="K164" s="138"/>
      <c r="L164" s="30"/>
      <c r="M164" s="139" t="s">
        <v>1</v>
      </c>
      <c r="N164" s="140" t="s">
        <v>43</v>
      </c>
      <c r="P164" s="141">
        <f>O164*H164</f>
        <v>0</v>
      </c>
      <c r="Q164" s="141">
        <v>4.3830000000000001E-2</v>
      </c>
      <c r="R164" s="141">
        <f>Q164*H164</f>
        <v>0.78893999999999997</v>
      </c>
      <c r="S164" s="141">
        <v>0</v>
      </c>
      <c r="T164" s="142">
        <f>S164*H164</f>
        <v>0</v>
      </c>
      <c r="AR164" s="143" t="s">
        <v>133</v>
      </c>
      <c r="AT164" s="143" t="s">
        <v>129</v>
      </c>
      <c r="AU164" s="143" t="s">
        <v>87</v>
      </c>
      <c r="AY164" s="15" t="s">
        <v>126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5" t="s">
        <v>8</v>
      </c>
      <c r="BK164" s="144">
        <f>ROUND(I164*H164,0)</f>
        <v>0</v>
      </c>
      <c r="BL164" s="15" t="s">
        <v>133</v>
      </c>
      <c r="BM164" s="143" t="s">
        <v>372</v>
      </c>
    </row>
    <row r="165" spans="2:65" s="12" customFormat="1" ht="10.199999999999999">
      <c r="B165" s="145"/>
      <c r="D165" s="146" t="s">
        <v>134</v>
      </c>
      <c r="E165" s="147" t="s">
        <v>1</v>
      </c>
      <c r="F165" s="148" t="s">
        <v>365</v>
      </c>
      <c r="H165" s="149">
        <v>18</v>
      </c>
      <c r="I165" s="150"/>
      <c r="L165" s="145"/>
      <c r="M165" s="151"/>
      <c r="T165" s="152"/>
      <c r="AT165" s="147" t="s">
        <v>134</v>
      </c>
      <c r="AU165" s="147" t="s">
        <v>87</v>
      </c>
      <c r="AV165" s="12" t="s">
        <v>87</v>
      </c>
      <c r="AW165" s="12" t="s">
        <v>32</v>
      </c>
      <c r="AX165" s="12" t="s">
        <v>78</v>
      </c>
      <c r="AY165" s="147" t="s">
        <v>126</v>
      </c>
    </row>
    <row r="166" spans="2:65" s="1" customFormat="1" ht="37.799999999999997" customHeight="1">
      <c r="B166" s="30"/>
      <c r="C166" s="131" t="s">
        <v>164</v>
      </c>
      <c r="D166" s="131" t="s">
        <v>129</v>
      </c>
      <c r="E166" s="132" t="s">
        <v>138</v>
      </c>
      <c r="F166" s="133" t="s">
        <v>139</v>
      </c>
      <c r="G166" s="134" t="s">
        <v>140</v>
      </c>
      <c r="H166" s="135">
        <v>300</v>
      </c>
      <c r="I166" s="136"/>
      <c r="J166" s="137">
        <f>ROUND(I166*H166,0)</f>
        <v>0</v>
      </c>
      <c r="K166" s="138"/>
      <c r="L166" s="30"/>
      <c r="M166" s="139" t="s">
        <v>1</v>
      </c>
      <c r="N166" s="140" t="s">
        <v>43</v>
      </c>
      <c r="P166" s="141">
        <f>O166*H166</f>
        <v>0</v>
      </c>
      <c r="Q166" s="141">
        <v>3.8E-3</v>
      </c>
      <c r="R166" s="141">
        <f>Q166*H166</f>
        <v>1.1399999999999999</v>
      </c>
      <c r="S166" s="141">
        <v>0</v>
      </c>
      <c r="T166" s="142">
        <f>S166*H166</f>
        <v>0</v>
      </c>
      <c r="AR166" s="143" t="s">
        <v>133</v>
      </c>
      <c r="AT166" s="143" t="s">
        <v>129</v>
      </c>
      <c r="AU166" s="143" t="s">
        <v>87</v>
      </c>
      <c r="AY166" s="15" t="s">
        <v>126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</v>
      </c>
      <c r="BK166" s="144">
        <f>ROUND(I166*H166,0)</f>
        <v>0</v>
      </c>
      <c r="BL166" s="15" t="s">
        <v>133</v>
      </c>
      <c r="BM166" s="143" t="s">
        <v>373</v>
      </c>
    </row>
    <row r="167" spans="2:65" s="12" customFormat="1" ht="10.199999999999999">
      <c r="B167" s="145"/>
      <c r="D167" s="146" t="s">
        <v>134</v>
      </c>
      <c r="E167" s="147" t="s">
        <v>1</v>
      </c>
      <c r="F167" s="148" t="s">
        <v>374</v>
      </c>
      <c r="H167" s="149">
        <v>260</v>
      </c>
      <c r="I167" s="150"/>
      <c r="L167" s="145"/>
      <c r="M167" s="151"/>
      <c r="T167" s="152"/>
      <c r="AT167" s="147" t="s">
        <v>134</v>
      </c>
      <c r="AU167" s="147" t="s">
        <v>87</v>
      </c>
      <c r="AV167" s="12" t="s">
        <v>87</v>
      </c>
      <c r="AW167" s="12" t="s">
        <v>32</v>
      </c>
      <c r="AX167" s="12" t="s">
        <v>78</v>
      </c>
      <c r="AY167" s="147" t="s">
        <v>126</v>
      </c>
    </row>
    <row r="168" spans="2:65" s="12" customFormat="1" ht="10.199999999999999">
      <c r="B168" s="145"/>
      <c r="D168" s="146" t="s">
        <v>134</v>
      </c>
      <c r="E168" s="147" t="s">
        <v>1</v>
      </c>
      <c r="F168" s="148" t="s">
        <v>375</v>
      </c>
      <c r="H168" s="149">
        <v>40</v>
      </c>
      <c r="I168" s="150"/>
      <c r="L168" s="145"/>
      <c r="M168" s="151"/>
      <c r="T168" s="152"/>
      <c r="AT168" s="147" t="s">
        <v>134</v>
      </c>
      <c r="AU168" s="147" t="s">
        <v>87</v>
      </c>
      <c r="AV168" s="12" t="s">
        <v>87</v>
      </c>
      <c r="AW168" s="12" t="s">
        <v>32</v>
      </c>
      <c r="AX168" s="12" t="s">
        <v>78</v>
      </c>
      <c r="AY168" s="147" t="s">
        <v>126</v>
      </c>
    </row>
    <row r="169" spans="2:65" s="1" customFormat="1" ht="24.15" customHeight="1">
      <c r="B169" s="30"/>
      <c r="C169" s="131" t="s">
        <v>167</v>
      </c>
      <c r="D169" s="131" t="s">
        <v>129</v>
      </c>
      <c r="E169" s="132" t="s">
        <v>376</v>
      </c>
      <c r="F169" s="133" t="s">
        <v>377</v>
      </c>
      <c r="G169" s="134" t="s">
        <v>132</v>
      </c>
      <c r="H169" s="135">
        <v>272.78699999999998</v>
      </c>
      <c r="I169" s="136"/>
      <c r="J169" s="137">
        <f>ROUND(I169*H169,0)</f>
        <v>0</v>
      </c>
      <c r="K169" s="138"/>
      <c r="L169" s="30"/>
      <c r="M169" s="139" t="s">
        <v>1</v>
      </c>
      <c r="N169" s="140" t="s">
        <v>43</v>
      </c>
      <c r="P169" s="141">
        <f>O169*H169</f>
        <v>0</v>
      </c>
      <c r="Q169" s="141">
        <v>2.5999999999999998E-4</v>
      </c>
      <c r="R169" s="141">
        <f>Q169*H169</f>
        <v>7.0924619999999994E-2</v>
      </c>
      <c r="S169" s="141">
        <v>0</v>
      </c>
      <c r="T169" s="142">
        <f>S169*H169</f>
        <v>0</v>
      </c>
      <c r="AR169" s="143" t="s">
        <v>133</v>
      </c>
      <c r="AT169" s="143" t="s">
        <v>129</v>
      </c>
      <c r="AU169" s="143" t="s">
        <v>87</v>
      </c>
      <c r="AY169" s="15" t="s">
        <v>126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</v>
      </c>
      <c r="BK169" s="144">
        <f>ROUND(I169*H169,0)</f>
        <v>0</v>
      </c>
      <c r="BL169" s="15" t="s">
        <v>133</v>
      </c>
      <c r="BM169" s="143" t="s">
        <v>378</v>
      </c>
    </row>
    <row r="170" spans="2:65" s="12" customFormat="1" ht="10.199999999999999">
      <c r="B170" s="145"/>
      <c r="D170" s="146" t="s">
        <v>134</v>
      </c>
      <c r="E170" s="147" t="s">
        <v>1</v>
      </c>
      <c r="F170" s="148" t="s">
        <v>379</v>
      </c>
      <c r="H170" s="149">
        <v>18.48</v>
      </c>
      <c r="I170" s="150"/>
      <c r="L170" s="145"/>
      <c r="M170" s="151"/>
      <c r="T170" s="152"/>
      <c r="AT170" s="147" t="s">
        <v>134</v>
      </c>
      <c r="AU170" s="147" t="s">
        <v>87</v>
      </c>
      <c r="AV170" s="12" t="s">
        <v>87</v>
      </c>
      <c r="AW170" s="12" t="s">
        <v>32</v>
      </c>
      <c r="AX170" s="12" t="s">
        <v>78</v>
      </c>
      <c r="AY170" s="147" t="s">
        <v>126</v>
      </c>
    </row>
    <row r="171" spans="2:65" s="12" customFormat="1" ht="10.199999999999999">
      <c r="B171" s="145"/>
      <c r="D171" s="146" t="s">
        <v>134</v>
      </c>
      <c r="E171" s="147" t="s">
        <v>1</v>
      </c>
      <c r="F171" s="148" t="s">
        <v>380</v>
      </c>
      <c r="H171" s="149">
        <v>17.440000000000001</v>
      </c>
      <c r="I171" s="150"/>
      <c r="L171" s="145"/>
      <c r="M171" s="151"/>
      <c r="T171" s="152"/>
      <c r="AT171" s="147" t="s">
        <v>134</v>
      </c>
      <c r="AU171" s="147" t="s">
        <v>87</v>
      </c>
      <c r="AV171" s="12" t="s">
        <v>87</v>
      </c>
      <c r="AW171" s="12" t="s">
        <v>32</v>
      </c>
      <c r="AX171" s="12" t="s">
        <v>78</v>
      </c>
      <c r="AY171" s="147" t="s">
        <v>126</v>
      </c>
    </row>
    <row r="172" spans="2:65" s="12" customFormat="1" ht="10.199999999999999">
      <c r="B172" s="145"/>
      <c r="D172" s="146" t="s">
        <v>134</v>
      </c>
      <c r="E172" s="147" t="s">
        <v>1</v>
      </c>
      <c r="F172" s="148" t="s">
        <v>381</v>
      </c>
      <c r="H172" s="149">
        <v>14.685</v>
      </c>
      <c r="I172" s="150"/>
      <c r="L172" s="145"/>
      <c r="M172" s="151"/>
      <c r="T172" s="152"/>
      <c r="AT172" s="147" t="s">
        <v>134</v>
      </c>
      <c r="AU172" s="147" t="s">
        <v>87</v>
      </c>
      <c r="AV172" s="12" t="s">
        <v>87</v>
      </c>
      <c r="AW172" s="12" t="s">
        <v>32</v>
      </c>
      <c r="AX172" s="12" t="s">
        <v>78</v>
      </c>
      <c r="AY172" s="147" t="s">
        <v>126</v>
      </c>
    </row>
    <row r="173" spans="2:65" s="12" customFormat="1" ht="10.199999999999999">
      <c r="B173" s="145"/>
      <c r="D173" s="146" t="s">
        <v>134</v>
      </c>
      <c r="E173" s="147" t="s">
        <v>1</v>
      </c>
      <c r="F173" s="148" t="s">
        <v>382</v>
      </c>
      <c r="H173" s="149">
        <v>11.824999999999999</v>
      </c>
      <c r="I173" s="150"/>
      <c r="L173" s="145"/>
      <c r="M173" s="151"/>
      <c r="T173" s="152"/>
      <c r="AT173" s="147" t="s">
        <v>134</v>
      </c>
      <c r="AU173" s="147" t="s">
        <v>87</v>
      </c>
      <c r="AV173" s="12" t="s">
        <v>87</v>
      </c>
      <c r="AW173" s="12" t="s">
        <v>32</v>
      </c>
      <c r="AX173" s="12" t="s">
        <v>78</v>
      </c>
      <c r="AY173" s="147" t="s">
        <v>126</v>
      </c>
    </row>
    <row r="174" spans="2:65" s="12" customFormat="1" ht="10.199999999999999">
      <c r="B174" s="145"/>
      <c r="D174" s="146" t="s">
        <v>134</v>
      </c>
      <c r="E174" s="147" t="s">
        <v>1</v>
      </c>
      <c r="F174" s="148" t="s">
        <v>383</v>
      </c>
      <c r="H174" s="149">
        <v>14.685</v>
      </c>
      <c r="I174" s="150"/>
      <c r="L174" s="145"/>
      <c r="M174" s="151"/>
      <c r="T174" s="152"/>
      <c r="AT174" s="147" t="s">
        <v>134</v>
      </c>
      <c r="AU174" s="147" t="s">
        <v>87</v>
      </c>
      <c r="AV174" s="12" t="s">
        <v>87</v>
      </c>
      <c r="AW174" s="12" t="s">
        <v>32</v>
      </c>
      <c r="AX174" s="12" t="s">
        <v>78</v>
      </c>
      <c r="AY174" s="147" t="s">
        <v>126</v>
      </c>
    </row>
    <row r="175" spans="2:65" s="12" customFormat="1" ht="10.199999999999999">
      <c r="B175" s="145"/>
      <c r="D175" s="146" t="s">
        <v>134</v>
      </c>
      <c r="E175" s="147" t="s">
        <v>1</v>
      </c>
      <c r="F175" s="148" t="s">
        <v>384</v>
      </c>
      <c r="H175" s="149">
        <v>40.155000000000001</v>
      </c>
      <c r="I175" s="150"/>
      <c r="L175" s="145"/>
      <c r="M175" s="151"/>
      <c r="T175" s="152"/>
      <c r="AT175" s="147" t="s">
        <v>134</v>
      </c>
      <c r="AU175" s="147" t="s">
        <v>87</v>
      </c>
      <c r="AV175" s="12" t="s">
        <v>87</v>
      </c>
      <c r="AW175" s="12" t="s">
        <v>32</v>
      </c>
      <c r="AX175" s="12" t="s">
        <v>78</v>
      </c>
      <c r="AY175" s="147" t="s">
        <v>126</v>
      </c>
    </row>
    <row r="176" spans="2:65" s="12" customFormat="1" ht="10.199999999999999">
      <c r="B176" s="145"/>
      <c r="D176" s="146" t="s">
        <v>134</v>
      </c>
      <c r="E176" s="147" t="s">
        <v>1</v>
      </c>
      <c r="F176" s="148" t="s">
        <v>385</v>
      </c>
      <c r="H176" s="149">
        <v>66.77</v>
      </c>
      <c r="I176" s="150"/>
      <c r="L176" s="145"/>
      <c r="M176" s="151"/>
      <c r="T176" s="152"/>
      <c r="AT176" s="147" t="s">
        <v>134</v>
      </c>
      <c r="AU176" s="147" t="s">
        <v>87</v>
      </c>
      <c r="AV176" s="12" t="s">
        <v>87</v>
      </c>
      <c r="AW176" s="12" t="s">
        <v>32</v>
      </c>
      <c r="AX176" s="12" t="s">
        <v>78</v>
      </c>
      <c r="AY176" s="147" t="s">
        <v>126</v>
      </c>
    </row>
    <row r="177" spans="2:65" s="12" customFormat="1" ht="10.199999999999999">
      <c r="B177" s="145"/>
      <c r="D177" s="146" t="s">
        <v>134</v>
      </c>
      <c r="E177" s="147" t="s">
        <v>1</v>
      </c>
      <c r="F177" s="148" t="s">
        <v>386</v>
      </c>
      <c r="H177" s="149">
        <v>30.561</v>
      </c>
      <c r="I177" s="150"/>
      <c r="L177" s="145"/>
      <c r="M177" s="151"/>
      <c r="T177" s="152"/>
      <c r="AT177" s="147" t="s">
        <v>134</v>
      </c>
      <c r="AU177" s="147" t="s">
        <v>87</v>
      </c>
      <c r="AV177" s="12" t="s">
        <v>87</v>
      </c>
      <c r="AW177" s="12" t="s">
        <v>32</v>
      </c>
      <c r="AX177" s="12" t="s">
        <v>78</v>
      </c>
      <c r="AY177" s="147" t="s">
        <v>126</v>
      </c>
    </row>
    <row r="178" spans="2:65" s="12" customFormat="1" ht="20.399999999999999">
      <c r="B178" s="145"/>
      <c r="D178" s="146" t="s">
        <v>134</v>
      </c>
      <c r="E178" s="147" t="s">
        <v>1</v>
      </c>
      <c r="F178" s="148" t="s">
        <v>387</v>
      </c>
      <c r="H178" s="149">
        <v>21.896000000000001</v>
      </c>
      <c r="I178" s="150"/>
      <c r="L178" s="145"/>
      <c r="M178" s="151"/>
      <c r="T178" s="152"/>
      <c r="AT178" s="147" t="s">
        <v>134</v>
      </c>
      <c r="AU178" s="147" t="s">
        <v>87</v>
      </c>
      <c r="AV178" s="12" t="s">
        <v>87</v>
      </c>
      <c r="AW178" s="12" t="s">
        <v>32</v>
      </c>
      <c r="AX178" s="12" t="s">
        <v>78</v>
      </c>
      <c r="AY178" s="147" t="s">
        <v>126</v>
      </c>
    </row>
    <row r="179" spans="2:65" s="12" customFormat="1" ht="10.199999999999999">
      <c r="B179" s="145"/>
      <c r="D179" s="146" t="s">
        <v>134</v>
      </c>
      <c r="E179" s="147" t="s">
        <v>1</v>
      </c>
      <c r="F179" s="148" t="s">
        <v>388</v>
      </c>
      <c r="H179" s="149">
        <v>36.29</v>
      </c>
      <c r="I179" s="150"/>
      <c r="L179" s="145"/>
      <c r="M179" s="151"/>
      <c r="T179" s="152"/>
      <c r="AT179" s="147" t="s">
        <v>134</v>
      </c>
      <c r="AU179" s="147" t="s">
        <v>87</v>
      </c>
      <c r="AV179" s="12" t="s">
        <v>87</v>
      </c>
      <c r="AW179" s="12" t="s">
        <v>32</v>
      </c>
      <c r="AX179" s="12" t="s">
        <v>78</v>
      </c>
      <c r="AY179" s="147" t="s">
        <v>126</v>
      </c>
    </row>
    <row r="180" spans="2:65" s="1" customFormat="1" ht="21.75" customHeight="1">
      <c r="B180" s="30"/>
      <c r="C180" s="131" t="s">
        <v>170</v>
      </c>
      <c r="D180" s="131" t="s">
        <v>129</v>
      </c>
      <c r="E180" s="132" t="s">
        <v>141</v>
      </c>
      <c r="F180" s="133" t="s">
        <v>142</v>
      </c>
      <c r="G180" s="134" t="s">
        <v>132</v>
      </c>
      <c r="H180" s="135">
        <v>12.55</v>
      </c>
      <c r="I180" s="136"/>
      <c r="J180" s="137">
        <f>ROUND(I180*H180,0)</f>
        <v>0</v>
      </c>
      <c r="K180" s="138"/>
      <c r="L180" s="30"/>
      <c r="M180" s="139" t="s">
        <v>1</v>
      </c>
      <c r="N180" s="140" t="s">
        <v>43</v>
      </c>
      <c r="P180" s="141">
        <f>O180*H180</f>
        <v>0</v>
      </c>
      <c r="Q180" s="141">
        <v>5.6000000000000001E-2</v>
      </c>
      <c r="R180" s="141">
        <f>Q180*H180</f>
        <v>0.70280000000000009</v>
      </c>
      <c r="S180" s="141">
        <v>0</v>
      </c>
      <c r="T180" s="142">
        <f>S180*H180</f>
        <v>0</v>
      </c>
      <c r="AR180" s="143" t="s">
        <v>133</v>
      </c>
      <c r="AT180" s="143" t="s">
        <v>129</v>
      </c>
      <c r="AU180" s="143" t="s">
        <v>87</v>
      </c>
      <c r="AY180" s="15" t="s">
        <v>126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5" t="s">
        <v>8</v>
      </c>
      <c r="BK180" s="144">
        <f>ROUND(I180*H180,0)</f>
        <v>0</v>
      </c>
      <c r="BL180" s="15" t="s">
        <v>133</v>
      </c>
      <c r="BM180" s="143" t="s">
        <v>389</v>
      </c>
    </row>
    <row r="181" spans="2:65" s="12" customFormat="1" ht="10.199999999999999">
      <c r="B181" s="145"/>
      <c r="D181" s="146" t="s">
        <v>134</v>
      </c>
      <c r="E181" s="147" t="s">
        <v>1</v>
      </c>
      <c r="F181" s="148" t="s">
        <v>390</v>
      </c>
      <c r="H181" s="149">
        <v>12</v>
      </c>
      <c r="I181" s="150"/>
      <c r="L181" s="145"/>
      <c r="M181" s="151"/>
      <c r="T181" s="152"/>
      <c r="AT181" s="147" t="s">
        <v>134</v>
      </c>
      <c r="AU181" s="147" t="s">
        <v>87</v>
      </c>
      <c r="AV181" s="12" t="s">
        <v>87</v>
      </c>
      <c r="AW181" s="12" t="s">
        <v>32</v>
      </c>
      <c r="AX181" s="12" t="s">
        <v>78</v>
      </c>
      <c r="AY181" s="147" t="s">
        <v>126</v>
      </c>
    </row>
    <row r="182" spans="2:65" s="12" customFormat="1" ht="10.199999999999999">
      <c r="B182" s="145"/>
      <c r="D182" s="146" t="s">
        <v>134</v>
      </c>
      <c r="E182" s="147" t="s">
        <v>1</v>
      </c>
      <c r="F182" s="148" t="s">
        <v>359</v>
      </c>
      <c r="H182" s="149">
        <v>0.55000000000000004</v>
      </c>
      <c r="I182" s="150"/>
      <c r="L182" s="145"/>
      <c r="M182" s="151"/>
      <c r="T182" s="152"/>
      <c r="AT182" s="147" t="s">
        <v>134</v>
      </c>
      <c r="AU182" s="147" t="s">
        <v>87</v>
      </c>
      <c r="AV182" s="12" t="s">
        <v>87</v>
      </c>
      <c r="AW182" s="12" t="s">
        <v>32</v>
      </c>
      <c r="AX182" s="12" t="s">
        <v>78</v>
      </c>
      <c r="AY182" s="147" t="s">
        <v>126</v>
      </c>
    </row>
    <row r="183" spans="2:65" s="1" customFormat="1" ht="37.799999999999997" customHeight="1">
      <c r="B183" s="30"/>
      <c r="C183" s="131" t="s">
        <v>163</v>
      </c>
      <c r="D183" s="131" t="s">
        <v>129</v>
      </c>
      <c r="E183" s="132" t="s">
        <v>391</v>
      </c>
      <c r="F183" s="133" t="s">
        <v>392</v>
      </c>
      <c r="G183" s="134" t="s">
        <v>132</v>
      </c>
      <c r="H183" s="135">
        <v>272.78699999999998</v>
      </c>
      <c r="I183" s="136"/>
      <c r="J183" s="137">
        <f>ROUND(I183*H183,0)</f>
        <v>0</v>
      </c>
      <c r="K183" s="138"/>
      <c r="L183" s="30"/>
      <c r="M183" s="139" t="s">
        <v>1</v>
      </c>
      <c r="N183" s="140" t="s">
        <v>43</v>
      </c>
      <c r="P183" s="141">
        <f>O183*H183</f>
        <v>0</v>
      </c>
      <c r="Q183" s="141">
        <v>4.3800000000000002E-3</v>
      </c>
      <c r="R183" s="141">
        <f>Q183*H183</f>
        <v>1.19480706</v>
      </c>
      <c r="S183" s="141">
        <v>0</v>
      </c>
      <c r="T183" s="142">
        <f>S183*H183</f>
        <v>0</v>
      </c>
      <c r="AR183" s="143" t="s">
        <v>133</v>
      </c>
      <c r="AT183" s="143" t="s">
        <v>129</v>
      </c>
      <c r="AU183" s="143" t="s">
        <v>87</v>
      </c>
      <c r="AY183" s="15" t="s">
        <v>126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</v>
      </c>
      <c r="BK183" s="144">
        <f>ROUND(I183*H183,0)</f>
        <v>0</v>
      </c>
      <c r="BL183" s="15" t="s">
        <v>133</v>
      </c>
      <c r="BM183" s="143" t="s">
        <v>393</v>
      </c>
    </row>
    <row r="184" spans="2:65" s="12" customFormat="1" ht="10.199999999999999">
      <c r="B184" s="145"/>
      <c r="D184" s="146" t="s">
        <v>134</v>
      </c>
      <c r="E184" s="147" t="s">
        <v>1</v>
      </c>
      <c r="F184" s="148" t="s">
        <v>379</v>
      </c>
      <c r="H184" s="149">
        <v>18.48</v>
      </c>
      <c r="I184" s="150"/>
      <c r="L184" s="145"/>
      <c r="M184" s="151"/>
      <c r="T184" s="152"/>
      <c r="AT184" s="147" t="s">
        <v>134</v>
      </c>
      <c r="AU184" s="147" t="s">
        <v>87</v>
      </c>
      <c r="AV184" s="12" t="s">
        <v>87</v>
      </c>
      <c r="AW184" s="12" t="s">
        <v>32</v>
      </c>
      <c r="AX184" s="12" t="s">
        <v>78</v>
      </c>
      <c r="AY184" s="147" t="s">
        <v>126</v>
      </c>
    </row>
    <row r="185" spans="2:65" s="12" customFormat="1" ht="10.199999999999999">
      <c r="B185" s="145"/>
      <c r="D185" s="146" t="s">
        <v>134</v>
      </c>
      <c r="E185" s="147" t="s">
        <v>1</v>
      </c>
      <c r="F185" s="148" t="s">
        <v>380</v>
      </c>
      <c r="H185" s="149">
        <v>17.440000000000001</v>
      </c>
      <c r="I185" s="150"/>
      <c r="L185" s="145"/>
      <c r="M185" s="151"/>
      <c r="T185" s="152"/>
      <c r="AT185" s="147" t="s">
        <v>134</v>
      </c>
      <c r="AU185" s="147" t="s">
        <v>87</v>
      </c>
      <c r="AV185" s="12" t="s">
        <v>87</v>
      </c>
      <c r="AW185" s="12" t="s">
        <v>32</v>
      </c>
      <c r="AX185" s="12" t="s">
        <v>78</v>
      </c>
      <c r="AY185" s="147" t="s">
        <v>126</v>
      </c>
    </row>
    <row r="186" spans="2:65" s="12" customFormat="1" ht="10.199999999999999">
      <c r="B186" s="145"/>
      <c r="D186" s="146" t="s">
        <v>134</v>
      </c>
      <c r="E186" s="147" t="s">
        <v>1</v>
      </c>
      <c r="F186" s="148" t="s">
        <v>381</v>
      </c>
      <c r="H186" s="149">
        <v>14.685</v>
      </c>
      <c r="I186" s="150"/>
      <c r="L186" s="145"/>
      <c r="M186" s="151"/>
      <c r="T186" s="152"/>
      <c r="AT186" s="147" t="s">
        <v>134</v>
      </c>
      <c r="AU186" s="147" t="s">
        <v>87</v>
      </c>
      <c r="AV186" s="12" t="s">
        <v>87</v>
      </c>
      <c r="AW186" s="12" t="s">
        <v>32</v>
      </c>
      <c r="AX186" s="12" t="s">
        <v>78</v>
      </c>
      <c r="AY186" s="147" t="s">
        <v>126</v>
      </c>
    </row>
    <row r="187" spans="2:65" s="12" customFormat="1" ht="10.199999999999999">
      <c r="B187" s="145"/>
      <c r="D187" s="146" t="s">
        <v>134</v>
      </c>
      <c r="E187" s="147" t="s">
        <v>1</v>
      </c>
      <c r="F187" s="148" t="s">
        <v>382</v>
      </c>
      <c r="H187" s="149">
        <v>11.824999999999999</v>
      </c>
      <c r="I187" s="150"/>
      <c r="L187" s="145"/>
      <c r="M187" s="151"/>
      <c r="T187" s="152"/>
      <c r="AT187" s="147" t="s">
        <v>134</v>
      </c>
      <c r="AU187" s="147" t="s">
        <v>87</v>
      </c>
      <c r="AV187" s="12" t="s">
        <v>87</v>
      </c>
      <c r="AW187" s="12" t="s">
        <v>32</v>
      </c>
      <c r="AX187" s="12" t="s">
        <v>78</v>
      </c>
      <c r="AY187" s="147" t="s">
        <v>126</v>
      </c>
    </row>
    <row r="188" spans="2:65" s="12" customFormat="1" ht="10.199999999999999">
      <c r="B188" s="145"/>
      <c r="D188" s="146" t="s">
        <v>134</v>
      </c>
      <c r="E188" s="147" t="s">
        <v>1</v>
      </c>
      <c r="F188" s="148" t="s">
        <v>383</v>
      </c>
      <c r="H188" s="149">
        <v>14.685</v>
      </c>
      <c r="I188" s="150"/>
      <c r="L188" s="145"/>
      <c r="M188" s="151"/>
      <c r="T188" s="152"/>
      <c r="AT188" s="147" t="s">
        <v>134</v>
      </c>
      <c r="AU188" s="147" t="s">
        <v>87</v>
      </c>
      <c r="AV188" s="12" t="s">
        <v>87</v>
      </c>
      <c r="AW188" s="12" t="s">
        <v>32</v>
      </c>
      <c r="AX188" s="12" t="s">
        <v>78</v>
      </c>
      <c r="AY188" s="147" t="s">
        <v>126</v>
      </c>
    </row>
    <row r="189" spans="2:65" s="12" customFormat="1" ht="10.199999999999999">
      <c r="B189" s="145"/>
      <c r="D189" s="146" t="s">
        <v>134</v>
      </c>
      <c r="E189" s="147" t="s">
        <v>1</v>
      </c>
      <c r="F189" s="148" t="s">
        <v>384</v>
      </c>
      <c r="H189" s="149">
        <v>40.155000000000001</v>
      </c>
      <c r="I189" s="150"/>
      <c r="L189" s="145"/>
      <c r="M189" s="151"/>
      <c r="T189" s="152"/>
      <c r="AT189" s="147" t="s">
        <v>134</v>
      </c>
      <c r="AU189" s="147" t="s">
        <v>87</v>
      </c>
      <c r="AV189" s="12" t="s">
        <v>87</v>
      </c>
      <c r="AW189" s="12" t="s">
        <v>32</v>
      </c>
      <c r="AX189" s="12" t="s">
        <v>78</v>
      </c>
      <c r="AY189" s="147" t="s">
        <v>126</v>
      </c>
    </row>
    <row r="190" spans="2:65" s="12" customFormat="1" ht="10.199999999999999">
      <c r="B190" s="145"/>
      <c r="D190" s="146" t="s">
        <v>134</v>
      </c>
      <c r="E190" s="147" t="s">
        <v>1</v>
      </c>
      <c r="F190" s="148" t="s">
        <v>385</v>
      </c>
      <c r="H190" s="149">
        <v>66.77</v>
      </c>
      <c r="I190" s="150"/>
      <c r="L190" s="145"/>
      <c r="M190" s="151"/>
      <c r="T190" s="152"/>
      <c r="AT190" s="147" t="s">
        <v>134</v>
      </c>
      <c r="AU190" s="147" t="s">
        <v>87</v>
      </c>
      <c r="AV190" s="12" t="s">
        <v>87</v>
      </c>
      <c r="AW190" s="12" t="s">
        <v>32</v>
      </c>
      <c r="AX190" s="12" t="s">
        <v>78</v>
      </c>
      <c r="AY190" s="147" t="s">
        <v>126</v>
      </c>
    </row>
    <row r="191" spans="2:65" s="12" customFormat="1" ht="10.199999999999999">
      <c r="B191" s="145"/>
      <c r="D191" s="146" t="s">
        <v>134</v>
      </c>
      <c r="E191" s="147" t="s">
        <v>1</v>
      </c>
      <c r="F191" s="148" t="s">
        <v>386</v>
      </c>
      <c r="H191" s="149">
        <v>30.561</v>
      </c>
      <c r="I191" s="150"/>
      <c r="L191" s="145"/>
      <c r="M191" s="151"/>
      <c r="T191" s="152"/>
      <c r="AT191" s="147" t="s">
        <v>134</v>
      </c>
      <c r="AU191" s="147" t="s">
        <v>87</v>
      </c>
      <c r="AV191" s="12" t="s">
        <v>87</v>
      </c>
      <c r="AW191" s="12" t="s">
        <v>32</v>
      </c>
      <c r="AX191" s="12" t="s">
        <v>78</v>
      </c>
      <c r="AY191" s="147" t="s">
        <v>126</v>
      </c>
    </row>
    <row r="192" spans="2:65" s="12" customFormat="1" ht="20.399999999999999">
      <c r="B192" s="145"/>
      <c r="D192" s="146" t="s">
        <v>134</v>
      </c>
      <c r="E192" s="147" t="s">
        <v>1</v>
      </c>
      <c r="F192" s="148" t="s">
        <v>387</v>
      </c>
      <c r="H192" s="149">
        <v>21.896000000000001</v>
      </c>
      <c r="I192" s="150"/>
      <c r="L192" s="145"/>
      <c r="M192" s="151"/>
      <c r="T192" s="152"/>
      <c r="AT192" s="147" t="s">
        <v>134</v>
      </c>
      <c r="AU192" s="147" t="s">
        <v>87</v>
      </c>
      <c r="AV192" s="12" t="s">
        <v>87</v>
      </c>
      <c r="AW192" s="12" t="s">
        <v>32</v>
      </c>
      <c r="AX192" s="12" t="s">
        <v>78</v>
      </c>
      <c r="AY192" s="147" t="s">
        <v>126</v>
      </c>
    </row>
    <row r="193" spans="2:65" s="12" customFormat="1" ht="10.199999999999999">
      <c r="B193" s="145"/>
      <c r="D193" s="146" t="s">
        <v>134</v>
      </c>
      <c r="E193" s="147" t="s">
        <v>1</v>
      </c>
      <c r="F193" s="148" t="s">
        <v>388</v>
      </c>
      <c r="H193" s="149">
        <v>36.29</v>
      </c>
      <c r="I193" s="150"/>
      <c r="L193" s="145"/>
      <c r="M193" s="151"/>
      <c r="T193" s="152"/>
      <c r="AT193" s="147" t="s">
        <v>134</v>
      </c>
      <c r="AU193" s="147" t="s">
        <v>87</v>
      </c>
      <c r="AV193" s="12" t="s">
        <v>87</v>
      </c>
      <c r="AW193" s="12" t="s">
        <v>32</v>
      </c>
      <c r="AX193" s="12" t="s">
        <v>78</v>
      </c>
      <c r="AY193" s="147" t="s">
        <v>126</v>
      </c>
    </row>
    <row r="194" spans="2:65" s="1" customFormat="1" ht="24.15" customHeight="1">
      <c r="B194" s="30"/>
      <c r="C194" s="131" t="s">
        <v>175</v>
      </c>
      <c r="D194" s="131" t="s">
        <v>129</v>
      </c>
      <c r="E194" s="132" t="s">
        <v>394</v>
      </c>
      <c r="F194" s="133" t="s">
        <v>395</v>
      </c>
      <c r="G194" s="134" t="s">
        <v>132</v>
      </c>
      <c r="H194" s="135">
        <v>272.78699999999998</v>
      </c>
      <c r="I194" s="136"/>
      <c r="J194" s="137">
        <f>ROUND(I194*H194,0)</f>
        <v>0</v>
      </c>
      <c r="K194" s="138"/>
      <c r="L194" s="30"/>
      <c r="M194" s="139" t="s">
        <v>1</v>
      </c>
      <c r="N194" s="140" t="s">
        <v>43</v>
      </c>
      <c r="P194" s="141">
        <f>O194*H194</f>
        <v>0</v>
      </c>
      <c r="Q194" s="141">
        <v>3.0000000000000001E-3</v>
      </c>
      <c r="R194" s="141">
        <f>Q194*H194</f>
        <v>0.81836100000000001</v>
      </c>
      <c r="S194" s="141">
        <v>0</v>
      </c>
      <c r="T194" s="142">
        <f>S194*H194</f>
        <v>0</v>
      </c>
      <c r="AR194" s="143" t="s">
        <v>133</v>
      </c>
      <c r="AT194" s="143" t="s">
        <v>129</v>
      </c>
      <c r="AU194" s="143" t="s">
        <v>87</v>
      </c>
      <c r="AY194" s="15" t="s">
        <v>126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5" t="s">
        <v>8</v>
      </c>
      <c r="BK194" s="144">
        <f>ROUND(I194*H194,0)</f>
        <v>0</v>
      </c>
      <c r="BL194" s="15" t="s">
        <v>133</v>
      </c>
      <c r="BM194" s="143" t="s">
        <v>396</v>
      </c>
    </row>
    <row r="195" spans="2:65" s="12" customFormat="1" ht="10.199999999999999">
      <c r="B195" s="145"/>
      <c r="D195" s="146" t="s">
        <v>134</v>
      </c>
      <c r="E195" s="147" t="s">
        <v>1</v>
      </c>
      <c r="F195" s="148" t="s">
        <v>379</v>
      </c>
      <c r="H195" s="149">
        <v>18.48</v>
      </c>
      <c r="I195" s="150"/>
      <c r="L195" s="145"/>
      <c r="M195" s="151"/>
      <c r="T195" s="152"/>
      <c r="AT195" s="147" t="s">
        <v>134</v>
      </c>
      <c r="AU195" s="147" t="s">
        <v>87</v>
      </c>
      <c r="AV195" s="12" t="s">
        <v>87</v>
      </c>
      <c r="AW195" s="12" t="s">
        <v>32</v>
      </c>
      <c r="AX195" s="12" t="s">
        <v>78</v>
      </c>
      <c r="AY195" s="147" t="s">
        <v>126</v>
      </c>
    </row>
    <row r="196" spans="2:65" s="12" customFormat="1" ht="10.199999999999999">
      <c r="B196" s="145"/>
      <c r="D196" s="146" t="s">
        <v>134</v>
      </c>
      <c r="E196" s="147" t="s">
        <v>1</v>
      </c>
      <c r="F196" s="148" t="s">
        <v>380</v>
      </c>
      <c r="H196" s="149">
        <v>17.440000000000001</v>
      </c>
      <c r="I196" s="150"/>
      <c r="L196" s="145"/>
      <c r="M196" s="151"/>
      <c r="T196" s="152"/>
      <c r="AT196" s="147" t="s">
        <v>134</v>
      </c>
      <c r="AU196" s="147" t="s">
        <v>87</v>
      </c>
      <c r="AV196" s="12" t="s">
        <v>87</v>
      </c>
      <c r="AW196" s="12" t="s">
        <v>32</v>
      </c>
      <c r="AX196" s="12" t="s">
        <v>78</v>
      </c>
      <c r="AY196" s="147" t="s">
        <v>126</v>
      </c>
    </row>
    <row r="197" spans="2:65" s="12" customFormat="1" ht="10.199999999999999">
      <c r="B197" s="145"/>
      <c r="D197" s="146" t="s">
        <v>134</v>
      </c>
      <c r="E197" s="147" t="s">
        <v>1</v>
      </c>
      <c r="F197" s="148" t="s">
        <v>381</v>
      </c>
      <c r="H197" s="149">
        <v>14.685</v>
      </c>
      <c r="I197" s="150"/>
      <c r="L197" s="145"/>
      <c r="M197" s="151"/>
      <c r="T197" s="152"/>
      <c r="AT197" s="147" t="s">
        <v>134</v>
      </c>
      <c r="AU197" s="147" t="s">
        <v>87</v>
      </c>
      <c r="AV197" s="12" t="s">
        <v>87</v>
      </c>
      <c r="AW197" s="12" t="s">
        <v>32</v>
      </c>
      <c r="AX197" s="12" t="s">
        <v>78</v>
      </c>
      <c r="AY197" s="147" t="s">
        <v>126</v>
      </c>
    </row>
    <row r="198" spans="2:65" s="12" customFormat="1" ht="10.199999999999999">
      <c r="B198" s="145"/>
      <c r="D198" s="146" t="s">
        <v>134</v>
      </c>
      <c r="E198" s="147" t="s">
        <v>1</v>
      </c>
      <c r="F198" s="148" t="s">
        <v>382</v>
      </c>
      <c r="H198" s="149">
        <v>11.824999999999999</v>
      </c>
      <c r="I198" s="150"/>
      <c r="L198" s="145"/>
      <c r="M198" s="151"/>
      <c r="T198" s="152"/>
      <c r="AT198" s="147" t="s">
        <v>134</v>
      </c>
      <c r="AU198" s="147" t="s">
        <v>87</v>
      </c>
      <c r="AV198" s="12" t="s">
        <v>87</v>
      </c>
      <c r="AW198" s="12" t="s">
        <v>32</v>
      </c>
      <c r="AX198" s="12" t="s">
        <v>78</v>
      </c>
      <c r="AY198" s="147" t="s">
        <v>126</v>
      </c>
    </row>
    <row r="199" spans="2:65" s="12" customFormat="1" ht="10.199999999999999">
      <c r="B199" s="145"/>
      <c r="D199" s="146" t="s">
        <v>134</v>
      </c>
      <c r="E199" s="147" t="s">
        <v>1</v>
      </c>
      <c r="F199" s="148" t="s">
        <v>383</v>
      </c>
      <c r="H199" s="149">
        <v>14.685</v>
      </c>
      <c r="I199" s="150"/>
      <c r="L199" s="145"/>
      <c r="M199" s="151"/>
      <c r="T199" s="152"/>
      <c r="AT199" s="147" t="s">
        <v>134</v>
      </c>
      <c r="AU199" s="147" t="s">
        <v>87</v>
      </c>
      <c r="AV199" s="12" t="s">
        <v>87</v>
      </c>
      <c r="AW199" s="12" t="s">
        <v>32</v>
      </c>
      <c r="AX199" s="12" t="s">
        <v>78</v>
      </c>
      <c r="AY199" s="147" t="s">
        <v>126</v>
      </c>
    </row>
    <row r="200" spans="2:65" s="12" customFormat="1" ht="10.199999999999999">
      <c r="B200" s="145"/>
      <c r="D200" s="146" t="s">
        <v>134</v>
      </c>
      <c r="E200" s="147" t="s">
        <v>1</v>
      </c>
      <c r="F200" s="148" t="s">
        <v>384</v>
      </c>
      <c r="H200" s="149">
        <v>40.155000000000001</v>
      </c>
      <c r="I200" s="150"/>
      <c r="L200" s="145"/>
      <c r="M200" s="151"/>
      <c r="T200" s="152"/>
      <c r="AT200" s="147" t="s">
        <v>134</v>
      </c>
      <c r="AU200" s="147" t="s">
        <v>87</v>
      </c>
      <c r="AV200" s="12" t="s">
        <v>87</v>
      </c>
      <c r="AW200" s="12" t="s">
        <v>32</v>
      </c>
      <c r="AX200" s="12" t="s">
        <v>78</v>
      </c>
      <c r="AY200" s="147" t="s">
        <v>126</v>
      </c>
    </row>
    <row r="201" spans="2:65" s="12" customFormat="1" ht="10.199999999999999">
      <c r="B201" s="145"/>
      <c r="D201" s="146" t="s">
        <v>134</v>
      </c>
      <c r="E201" s="147" t="s">
        <v>1</v>
      </c>
      <c r="F201" s="148" t="s">
        <v>385</v>
      </c>
      <c r="H201" s="149">
        <v>66.77</v>
      </c>
      <c r="I201" s="150"/>
      <c r="L201" s="145"/>
      <c r="M201" s="151"/>
      <c r="T201" s="152"/>
      <c r="AT201" s="147" t="s">
        <v>134</v>
      </c>
      <c r="AU201" s="147" t="s">
        <v>87</v>
      </c>
      <c r="AV201" s="12" t="s">
        <v>87</v>
      </c>
      <c r="AW201" s="12" t="s">
        <v>32</v>
      </c>
      <c r="AX201" s="12" t="s">
        <v>78</v>
      </c>
      <c r="AY201" s="147" t="s">
        <v>126</v>
      </c>
    </row>
    <row r="202" spans="2:65" s="12" customFormat="1" ht="10.199999999999999">
      <c r="B202" s="145"/>
      <c r="D202" s="146" t="s">
        <v>134</v>
      </c>
      <c r="E202" s="147" t="s">
        <v>1</v>
      </c>
      <c r="F202" s="148" t="s">
        <v>386</v>
      </c>
      <c r="H202" s="149">
        <v>30.561</v>
      </c>
      <c r="I202" s="150"/>
      <c r="L202" s="145"/>
      <c r="M202" s="151"/>
      <c r="T202" s="152"/>
      <c r="AT202" s="147" t="s">
        <v>134</v>
      </c>
      <c r="AU202" s="147" t="s">
        <v>87</v>
      </c>
      <c r="AV202" s="12" t="s">
        <v>87</v>
      </c>
      <c r="AW202" s="12" t="s">
        <v>32</v>
      </c>
      <c r="AX202" s="12" t="s">
        <v>78</v>
      </c>
      <c r="AY202" s="147" t="s">
        <v>126</v>
      </c>
    </row>
    <row r="203" spans="2:65" s="12" customFormat="1" ht="20.399999999999999">
      <c r="B203" s="145"/>
      <c r="D203" s="146" t="s">
        <v>134</v>
      </c>
      <c r="E203" s="147" t="s">
        <v>1</v>
      </c>
      <c r="F203" s="148" t="s">
        <v>387</v>
      </c>
      <c r="H203" s="149">
        <v>21.896000000000001</v>
      </c>
      <c r="I203" s="150"/>
      <c r="L203" s="145"/>
      <c r="M203" s="151"/>
      <c r="T203" s="152"/>
      <c r="AT203" s="147" t="s">
        <v>134</v>
      </c>
      <c r="AU203" s="147" t="s">
        <v>87</v>
      </c>
      <c r="AV203" s="12" t="s">
        <v>87</v>
      </c>
      <c r="AW203" s="12" t="s">
        <v>32</v>
      </c>
      <c r="AX203" s="12" t="s">
        <v>78</v>
      </c>
      <c r="AY203" s="147" t="s">
        <v>126</v>
      </c>
    </row>
    <row r="204" spans="2:65" s="12" customFormat="1" ht="10.199999999999999">
      <c r="B204" s="145"/>
      <c r="D204" s="146" t="s">
        <v>134</v>
      </c>
      <c r="E204" s="147" t="s">
        <v>1</v>
      </c>
      <c r="F204" s="148" t="s">
        <v>388</v>
      </c>
      <c r="H204" s="149">
        <v>36.29</v>
      </c>
      <c r="I204" s="150"/>
      <c r="L204" s="145"/>
      <c r="M204" s="151"/>
      <c r="T204" s="152"/>
      <c r="AT204" s="147" t="s">
        <v>134</v>
      </c>
      <c r="AU204" s="147" t="s">
        <v>87</v>
      </c>
      <c r="AV204" s="12" t="s">
        <v>87</v>
      </c>
      <c r="AW204" s="12" t="s">
        <v>32</v>
      </c>
      <c r="AX204" s="12" t="s">
        <v>78</v>
      </c>
      <c r="AY204" s="147" t="s">
        <v>126</v>
      </c>
    </row>
    <row r="205" spans="2:65" s="1" customFormat="1" ht="24.15" customHeight="1">
      <c r="B205" s="30"/>
      <c r="C205" s="131" t="s">
        <v>178</v>
      </c>
      <c r="D205" s="131" t="s">
        <v>129</v>
      </c>
      <c r="E205" s="132" t="s">
        <v>145</v>
      </c>
      <c r="F205" s="133" t="s">
        <v>146</v>
      </c>
      <c r="G205" s="134" t="s">
        <v>132</v>
      </c>
      <c r="H205" s="135">
        <v>109.5</v>
      </c>
      <c r="I205" s="136"/>
      <c r="J205" s="137">
        <f>ROUND(I205*H205,0)</f>
        <v>0</v>
      </c>
      <c r="K205" s="138"/>
      <c r="L205" s="30"/>
      <c r="M205" s="139" t="s">
        <v>1</v>
      </c>
      <c r="N205" s="140" t="s">
        <v>43</v>
      </c>
      <c r="P205" s="141">
        <f>O205*H205</f>
        <v>0</v>
      </c>
      <c r="Q205" s="141">
        <v>4.3830000000000001E-2</v>
      </c>
      <c r="R205" s="141">
        <f>Q205*H205</f>
        <v>4.799385</v>
      </c>
      <c r="S205" s="141">
        <v>0</v>
      </c>
      <c r="T205" s="142">
        <f>S205*H205</f>
        <v>0</v>
      </c>
      <c r="AR205" s="143" t="s">
        <v>133</v>
      </c>
      <c r="AT205" s="143" t="s">
        <v>129</v>
      </c>
      <c r="AU205" s="143" t="s">
        <v>87</v>
      </c>
      <c r="AY205" s="15" t="s">
        <v>126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5" t="s">
        <v>8</v>
      </c>
      <c r="BK205" s="144">
        <f>ROUND(I205*H205,0)</f>
        <v>0</v>
      </c>
      <c r="BL205" s="15" t="s">
        <v>133</v>
      </c>
      <c r="BM205" s="143" t="s">
        <v>397</v>
      </c>
    </row>
    <row r="206" spans="2:65" s="12" customFormat="1" ht="10.199999999999999">
      <c r="B206" s="145"/>
      <c r="D206" s="146" t="s">
        <v>134</v>
      </c>
      <c r="E206" s="147" t="s">
        <v>1</v>
      </c>
      <c r="F206" s="148" t="s">
        <v>398</v>
      </c>
      <c r="H206" s="149">
        <v>109.5</v>
      </c>
      <c r="I206" s="150"/>
      <c r="L206" s="145"/>
      <c r="M206" s="151"/>
      <c r="T206" s="152"/>
      <c r="AT206" s="147" t="s">
        <v>134</v>
      </c>
      <c r="AU206" s="147" t="s">
        <v>87</v>
      </c>
      <c r="AV206" s="12" t="s">
        <v>87</v>
      </c>
      <c r="AW206" s="12" t="s">
        <v>32</v>
      </c>
      <c r="AX206" s="12" t="s">
        <v>78</v>
      </c>
      <c r="AY206" s="147" t="s">
        <v>126</v>
      </c>
    </row>
    <row r="207" spans="2:65" s="1" customFormat="1" ht="24.15" customHeight="1">
      <c r="B207" s="30"/>
      <c r="C207" s="131" t="s">
        <v>181</v>
      </c>
      <c r="D207" s="131" t="s">
        <v>129</v>
      </c>
      <c r="E207" s="132" t="s">
        <v>399</v>
      </c>
      <c r="F207" s="133" t="s">
        <v>400</v>
      </c>
      <c r="G207" s="134" t="s">
        <v>132</v>
      </c>
      <c r="H207" s="135">
        <v>0.55000000000000004</v>
      </c>
      <c r="I207" s="136"/>
      <c r="J207" s="137">
        <f>ROUND(I207*H207,0)</f>
        <v>0</v>
      </c>
      <c r="K207" s="138"/>
      <c r="L207" s="30"/>
      <c r="M207" s="139" t="s">
        <v>1</v>
      </c>
      <c r="N207" s="140" t="s">
        <v>43</v>
      </c>
      <c r="P207" s="141">
        <f>O207*H207</f>
        <v>0</v>
      </c>
      <c r="Q207" s="141">
        <v>4.3830000000000001E-2</v>
      </c>
      <c r="R207" s="141">
        <f>Q207*H207</f>
        <v>2.4106500000000003E-2</v>
      </c>
      <c r="S207" s="141">
        <v>0</v>
      </c>
      <c r="T207" s="142">
        <f>S207*H207</f>
        <v>0</v>
      </c>
      <c r="AR207" s="143" t="s">
        <v>133</v>
      </c>
      <c r="AT207" s="143" t="s">
        <v>129</v>
      </c>
      <c r="AU207" s="143" t="s">
        <v>87</v>
      </c>
      <c r="AY207" s="15" t="s">
        <v>126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5" t="s">
        <v>8</v>
      </c>
      <c r="BK207" s="144">
        <f>ROUND(I207*H207,0)</f>
        <v>0</v>
      </c>
      <c r="BL207" s="15" t="s">
        <v>133</v>
      </c>
      <c r="BM207" s="143" t="s">
        <v>401</v>
      </c>
    </row>
    <row r="208" spans="2:65" s="12" customFormat="1" ht="10.199999999999999">
      <c r="B208" s="145"/>
      <c r="D208" s="146" t="s">
        <v>134</v>
      </c>
      <c r="E208" s="147" t="s">
        <v>1</v>
      </c>
      <c r="F208" s="148" t="s">
        <v>359</v>
      </c>
      <c r="H208" s="149">
        <v>0.55000000000000004</v>
      </c>
      <c r="I208" s="150"/>
      <c r="L208" s="145"/>
      <c r="M208" s="151"/>
      <c r="T208" s="152"/>
      <c r="AT208" s="147" t="s">
        <v>134</v>
      </c>
      <c r="AU208" s="147" t="s">
        <v>87</v>
      </c>
      <c r="AV208" s="12" t="s">
        <v>87</v>
      </c>
      <c r="AW208" s="12" t="s">
        <v>32</v>
      </c>
      <c r="AX208" s="12" t="s">
        <v>78</v>
      </c>
      <c r="AY208" s="147" t="s">
        <v>126</v>
      </c>
    </row>
    <row r="209" spans="2:65" s="1" customFormat="1" ht="33" customHeight="1">
      <c r="B209" s="30"/>
      <c r="C209" s="131" t="s">
        <v>184</v>
      </c>
      <c r="D209" s="131" t="s">
        <v>129</v>
      </c>
      <c r="E209" s="132" t="s">
        <v>402</v>
      </c>
      <c r="F209" s="133" t="s">
        <v>403</v>
      </c>
      <c r="G209" s="134" t="s">
        <v>140</v>
      </c>
      <c r="H209" s="135">
        <v>2</v>
      </c>
      <c r="I209" s="136"/>
      <c r="J209" s="137">
        <f>ROUND(I209*H209,0)</f>
        <v>0</v>
      </c>
      <c r="K209" s="138"/>
      <c r="L209" s="30"/>
      <c r="M209" s="139" t="s">
        <v>1</v>
      </c>
      <c r="N209" s="140" t="s">
        <v>43</v>
      </c>
      <c r="P209" s="141">
        <f>O209*H209</f>
        <v>0</v>
      </c>
      <c r="Q209" s="141">
        <v>4.1200000000000001E-2</v>
      </c>
      <c r="R209" s="141">
        <f>Q209*H209</f>
        <v>8.2400000000000001E-2</v>
      </c>
      <c r="S209" s="141">
        <v>0</v>
      </c>
      <c r="T209" s="142">
        <f>S209*H209</f>
        <v>0</v>
      </c>
      <c r="AR209" s="143" t="s">
        <v>133</v>
      </c>
      <c r="AT209" s="143" t="s">
        <v>129</v>
      </c>
      <c r="AU209" s="143" t="s">
        <v>87</v>
      </c>
      <c r="AY209" s="15" t="s">
        <v>126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5" t="s">
        <v>8</v>
      </c>
      <c r="BK209" s="144">
        <f>ROUND(I209*H209,0)</f>
        <v>0</v>
      </c>
      <c r="BL209" s="15" t="s">
        <v>133</v>
      </c>
      <c r="BM209" s="143" t="s">
        <v>404</v>
      </c>
    </row>
    <row r="210" spans="2:65" s="13" customFormat="1" ht="10.199999999999999">
      <c r="B210" s="165"/>
      <c r="D210" s="146" t="s">
        <v>134</v>
      </c>
      <c r="E210" s="166" t="s">
        <v>1</v>
      </c>
      <c r="F210" s="167" t="s">
        <v>405</v>
      </c>
      <c r="H210" s="166" t="s">
        <v>1</v>
      </c>
      <c r="I210" s="168"/>
      <c r="L210" s="165"/>
      <c r="M210" s="169"/>
      <c r="T210" s="170"/>
      <c r="AT210" s="166" t="s">
        <v>134</v>
      </c>
      <c r="AU210" s="166" t="s">
        <v>87</v>
      </c>
      <c r="AV210" s="13" t="s">
        <v>8</v>
      </c>
      <c r="AW210" s="13" t="s">
        <v>32</v>
      </c>
      <c r="AX210" s="13" t="s">
        <v>78</v>
      </c>
      <c r="AY210" s="166" t="s">
        <v>126</v>
      </c>
    </row>
    <row r="211" spans="2:65" s="12" customFormat="1" ht="10.199999999999999">
      <c r="B211" s="145"/>
      <c r="D211" s="146" t="s">
        <v>134</v>
      </c>
      <c r="E211" s="147" t="s">
        <v>1</v>
      </c>
      <c r="F211" s="148" t="s">
        <v>406</v>
      </c>
      <c r="H211" s="149">
        <v>1</v>
      </c>
      <c r="I211" s="150"/>
      <c r="L211" s="145"/>
      <c r="M211" s="151"/>
      <c r="T211" s="152"/>
      <c r="AT211" s="147" t="s">
        <v>134</v>
      </c>
      <c r="AU211" s="147" t="s">
        <v>87</v>
      </c>
      <c r="AV211" s="12" t="s">
        <v>87</v>
      </c>
      <c r="AW211" s="12" t="s">
        <v>32</v>
      </c>
      <c r="AX211" s="12" t="s">
        <v>78</v>
      </c>
      <c r="AY211" s="147" t="s">
        <v>126</v>
      </c>
    </row>
    <row r="212" spans="2:65" s="12" customFormat="1" ht="10.199999999999999">
      <c r="B212" s="145"/>
      <c r="D212" s="146" t="s">
        <v>134</v>
      </c>
      <c r="E212" s="147" t="s">
        <v>1</v>
      </c>
      <c r="F212" s="148" t="s">
        <v>355</v>
      </c>
      <c r="H212" s="149">
        <v>1</v>
      </c>
      <c r="I212" s="150"/>
      <c r="L212" s="145"/>
      <c r="M212" s="151"/>
      <c r="T212" s="152"/>
      <c r="AT212" s="147" t="s">
        <v>134</v>
      </c>
      <c r="AU212" s="147" t="s">
        <v>87</v>
      </c>
      <c r="AV212" s="12" t="s">
        <v>87</v>
      </c>
      <c r="AW212" s="12" t="s">
        <v>32</v>
      </c>
      <c r="AX212" s="12" t="s">
        <v>78</v>
      </c>
      <c r="AY212" s="147" t="s">
        <v>126</v>
      </c>
    </row>
    <row r="213" spans="2:65" s="1" customFormat="1" ht="33" customHeight="1">
      <c r="B213" s="30"/>
      <c r="C213" s="131" t="s">
        <v>7</v>
      </c>
      <c r="D213" s="131" t="s">
        <v>129</v>
      </c>
      <c r="E213" s="132" t="s">
        <v>407</v>
      </c>
      <c r="F213" s="133" t="s">
        <v>408</v>
      </c>
      <c r="G213" s="134" t="s">
        <v>140</v>
      </c>
      <c r="H213" s="135">
        <v>3</v>
      </c>
      <c r="I213" s="136"/>
      <c r="J213" s="137">
        <f>ROUND(I213*H213,0)</f>
        <v>0</v>
      </c>
      <c r="K213" s="138"/>
      <c r="L213" s="30"/>
      <c r="M213" s="139" t="s">
        <v>1</v>
      </c>
      <c r="N213" s="140" t="s">
        <v>43</v>
      </c>
      <c r="P213" s="141">
        <f>O213*H213</f>
        <v>0</v>
      </c>
      <c r="Q213" s="141">
        <v>0.15529999999999999</v>
      </c>
      <c r="R213" s="141">
        <f>Q213*H213</f>
        <v>0.46589999999999998</v>
      </c>
      <c r="S213" s="141">
        <v>0</v>
      </c>
      <c r="T213" s="142">
        <f>S213*H213</f>
        <v>0</v>
      </c>
      <c r="AR213" s="143" t="s">
        <v>133</v>
      </c>
      <c r="AT213" s="143" t="s">
        <v>129</v>
      </c>
      <c r="AU213" s="143" t="s">
        <v>87</v>
      </c>
      <c r="AY213" s="15" t="s">
        <v>126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8</v>
      </c>
      <c r="BK213" s="144">
        <f>ROUND(I213*H213,0)</f>
        <v>0</v>
      </c>
      <c r="BL213" s="15" t="s">
        <v>133</v>
      </c>
      <c r="BM213" s="143" t="s">
        <v>409</v>
      </c>
    </row>
    <row r="214" spans="2:65" s="12" customFormat="1" ht="10.199999999999999">
      <c r="B214" s="145"/>
      <c r="D214" s="146" t="s">
        <v>134</v>
      </c>
      <c r="E214" s="147" t="s">
        <v>1</v>
      </c>
      <c r="F214" s="148" t="s">
        <v>410</v>
      </c>
      <c r="H214" s="149">
        <v>1</v>
      </c>
      <c r="I214" s="150"/>
      <c r="L214" s="145"/>
      <c r="M214" s="151"/>
      <c r="T214" s="152"/>
      <c r="AT214" s="147" t="s">
        <v>134</v>
      </c>
      <c r="AU214" s="147" t="s">
        <v>87</v>
      </c>
      <c r="AV214" s="12" t="s">
        <v>87</v>
      </c>
      <c r="AW214" s="12" t="s">
        <v>32</v>
      </c>
      <c r="AX214" s="12" t="s">
        <v>78</v>
      </c>
      <c r="AY214" s="147" t="s">
        <v>126</v>
      </c>
    </row>
    <row r="215" spans="2:65" s="12" customFormat="1" ht="10.199999999999999">
      <c r="B215" s="145"/>
      <c r="D215" s="146" t="s">
        <v>134</v>
      </c>
      <c r="E215" s="147" t="s">
        <v>1</v>
      </c>
      <c r="F215" s="148" t="s">
        <v>411</v>
      </c>
      <c r="H215" s="149">
        <v>2</v>
      </c>
      <c r="I215" s="150"/>
      <c r="L215" s="145"/>
      <c r="M215" s="151"/>
      <c r="T215" s="152"/>
      <c r="AT215" s="147" t="s">
        <v>134</v>
      </c>
      <c r="AU215" s="147" t="s">
        <v>87</v>
      </c>
      <c r="AV215" s="12" t="s">
        <v>87</v>
      </c>
      <c r="AW215" s="12" t="s">
        <v>32</v>
      </c>
      <c r="AX215" s="12" t="s">
        <v>78</v>
      </c>
      <c r="AY215" s="147" t="s">
        <v>126</v>
      </c>
    </row>
    <row r="216" spans="2:65" s="1" customFormat="1" ht="37.799999999999997" customHeight="1">
      <c r="B216" s="30"/>
      <c r="C216" s="131" t="s">
        <v>188</v>
      </c>
      <c r="D216" s="131" t="s">
        <v>129</v>
      </c>
      <c r="E216" s="132" t="s">
        <v>148</v>
      </c>
      <c r="F216" s="133" t="s">
        <v>149</v>
      </c>
      <c r="G216" s="134" t="s">
        <v>140</v>
      </c>
      <c r="H216" s="135">
        <v>54</v>
      </c>
      <c r="I216" s="136"/>
      <c r="J216" s="137">
        <f>ROUND(I216*H216,0)</f>
        <v>0</v>
      </c>
      <c r="K216" s="138"/>
      <c r="L216" s="30"/>
      <c r="M216" s="139" t="s">
        <v>1</v>
      </c>
      <c r="N216" s="140" t="s">
        <v>43</v>
      </c>
      <c r="P216" s="141">
        <f>O216*H216</f>
        <v>0</v>
      </c>
      <c r="Q216" s="141">
        <v>3.8600000000000001E-3</v>
      </c>
      <c r="R216" s="141">
        <f>Q216*H216</f>
        <v>0.20844000000000001</v>
      </c>
      <c r="S216" s="141">
        <v>0</v>
      </c>
      <c r="T216" s="142">
        <f>S216*H216</f>
        <v>0</v>
      </c>
      <c r="AR216" s="143" t="s">
        <v>133</v>
      </c>
      <c r="AT216" s="143" t="s">
        <v>129</v>
      </c>
      <c r="AU216" s="143" t="s">
        <v>87</v>
      </c>
      <c r="AY216" s="15" t="s">
        <v>126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5" t="s">
        <v>8</v>
      </c>
      <c r="BK216" s="144">
        <f>ROUND(I216*H216,0)</f>
        <v>0</v>
      </c>
      <c r="BL216" s="15" t="s">
        <v>133</v>
      </c>
      <c r="BM216" s="143" t="s">
        <v>412</v>
      </c>
    </row>
    <row r="217" spans="2:65" s="12" customFormat="1" ht="10.199999999999999">
      <c r="B217" s="145"/>
      <c r="D217" s="146" t="s">
        <v>134</v>
      </c>
      <c r="E217" s="147" t="s">
        <v>1</v>
      </c>
      <c r="F217" s="148" t="s">
        <v>413</v>
      </c>
      <c r="H217" s="149">
        <v>12</v>
      </c>
      <c r="I217" s="150"/>
      <c r="L217" s="145"/>
      <c r="M217" s="151"/>
      <c r="T217" s="152"/>
      <c r="AT217" s="147" t="s">
        <v>134</v>
      </c>
      <c r="AU217" s="147" t="s">
        <v>87</v>
      </c>
      <c r="AV217" s="12" t="s">
        <v>87</v>
      </c>
      <c r="AW217" s="12" t="s">
        <v>32</v>
      </c>
      <c r="AX217" s="12" t="s">
        <v>78</v>
      </c>
      <c r="AY217" s="147" t="s">
        <v>126</v>
      </c>
    </row>
    <row r="218" spans="2:65" s="12" customFormat="1" ht="10.199999999999999">
      <c r="B218" s="145"/>
      <c r="D218" s="146" t="s">
        <v>134</v>
      </c>
      <c r="E218" s="147" t="s">
        <v>1</v>
      </c>
      <c r="F218" s="148" t="s">
        <v>375</v>
      </c>
      <c r="H218" s="149">
        <v>40</v>
      </c>
      <c r="I218" s="150"/>
      <c r="L218" s="145"/>
      <c r="M218" s="151"/>
      <c r="T218" s="152"/>
      <c r="AT218" s="147" t="s">
        <v>134</v>
      </c>
      <c r="AU218" s="147" t="s">
        <v>87</v>
      </c>
      <c r="AV218" s="12" t="s">
        <v>87</v>
      </c>
      <c r="AW218" s="12" t="s">
        <v>32</v>
      </c>
      <c r="AX218" s="12" t="s">
        <v>78</v>
      </c>
      <c r="AY218" s="147" t="s">
        <v>126</v>
      </c>
    </row>
    <row r="219" spans="2:65" s="13" customFormat="1" ht="10.199999999999999">
      <c r="B219" s="165"/>
      <c r="D219" s="146" t="s">
        <v>134</v>
      </c>
      <c r="E219" s="166" t="s">
        <v>1</v>
      </c>
      <c r="F219" s="167" t="s">
        <v>414</v>
      </c>
      <c r="H219" s="166" t="s">
        <v>1</v>
      </c>
      <c r="I219" s="168"/>
      <c r="L219" s="165"/>
      <c r="M219" s="169"/>
      <c r="T219" s="170"/>
      <c r="AT219" s="166" t="s">
        <v>134</v>
      </c>
      <c r="AU219" s="166" t="s">
        <v>87</v>
      </c>
      <c r="AV219" s="13" t="s">
        <v>8</v>
      </c>
      <c r="AW219" s="13" t="s">
        <v>32</v>
      </c>
      <c r="AX219" s="13" t="s">
        <v>78</v>
      </c>
      <c r="AY219" s="166" t="s">
        <v>126</v>
      </c>
    </row>
    <row r="220" spans="2:65" s="12" customFormat="1" ht="10.199999999999999">
      <c r="B220" s="145"/>
      <c r="D220" s="146" t="s">
        <v>134</v>
      </c>
      <c r="E220" s="147" t="s">
        <v>1</v>
      </c>
      <c r="F220" s="148" t="s">
        <v>350</v>
      </c>
      <c r="H220" s="149">
        <v>1</v>
      </c>
      <c r="I220" s="150"/>
      <c r="L220" s="145"/>
      <c r="M220" s="151"/>
      <c r="T220" s="152"/>
      <c r="AT220" s="147" t="s">
        <v>134</v>
      </c>
      <c r="AU220" s="147" t="s">
        <v>87</v>
      </c>
      <c r="AV220" s="12" t="s">
        <v>87</v>
      </c>
      <c r="AW220" s="12" t="s">
        <v>32</v>
      </c>
      <c r="AX220" s="12" t="s">
        <v>78</v>
      </c>
      <c r="AY220" s="147" t="s">
        <v>126</v>
      </c>
    </row>
    <row r="221" spans="2:65" s="12" customFormat="1" ht="10.199999999999999">
      <c r="B221" s="145"/>
      <c r="D221" s="146" t="s">
        <v>134</v>
      </c>
      <c r="E221" s="147" t="s">
        <v>1</v>
      </c>
      <c r="F221" s="148" t="s">
        <v>351</v>
      </c>
      <c r="H221" s="149">
        <v>1</v>
      </c>
      <c r="I221" s="150"/>
      <c r="L221" s="145"/>
      <c r="M221" s="151"/>
      <c r="T221" s="152"/>
      <c r="AT221" s="147" t="s">
        <v>134</v>
      </c>
      <c r="AU221" s="147" t="s">
        <v>87</v>
      </c>
      <c r="AV221" s="12" t="s">
        <v>87</v>
      </c>
      <c r="AW221" s="12" t="s">
        <v>32</v>
      </c>
      <c r="AX221" s="12" t="s">
        <v>78</v>
      </c>
      <c r="AY221" s="147" t="s">
        <v>126</v>
      </c>
    </row>
    <row r="222" spans="2:65" s="1" customFormat="1" ht="37.799999999999997" customHeight="1">
      <c r="B222" s="30"/>
      <c r="C222" s="131" t="s">
        <v>189</v>
      </c>
      <c r="D222" s="131" t="s">
        <v>129</v>
      </c>
      <c r="E222" s="132" t="s">
        <v>415</v>
      </c>
      <c r="F222" s="133" t="s">
        <v>416</v>
      </c>
      <c r="G222" s="134" t="s">
        <v>140</v>
      </c>
      <c r="H222" s="135">
        <v>1</v>
      </c>
      <c r="I222" s="136"/>
      <c r="J222" s="137">
        <f>ROUND(I222*H222,0)</f>
        <v>0</v>
      </c>
      <c r="K222" s="138"/>
      <c r="L222" s="30"/>
      <c r="M222" s="139" t="s">
        <v>1</v>
      </c>
      <c r="N222" s="140" t="s">
        <v>43</v>
      </c>
      <c r="P222" s="141">
        <f>O222*H222</f>
        <v>0</v>
      </c>
      <c r="Q222" s="141">
        <v>1.0699999999999999E-2</v>
      </c>
      <c r="R222" s="141">
        <f>Q222*H222</f>
        <v>1.0699999999999999E-2</v>
      </c>
      <c r="S222" s="141">
        <v>0</v>
      </c>
      <c r="T222" s="142">
        <f>S222*H222</f>
        <v>0</v>
      </c>
      <c r="AR222" s="143" t="s">
        <v>133</v>
      </c>
      <c r="AT222" s="143" t="s">
        <v>129</v>
      </c>
      <c r="AU222" s="143" t="s">
        <v>87</v>
      </c>
      <c r="AY222" s="15" t="s">
        <v>126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5" t="s">
        <v>8</v>
      </c>
      <c r="BK222" s="144">
        <f>ROUND(I222*H222,0)</f>
        <v>0</v>
      </c>
      <c r="BL222" s="15" t="s">
        <v>133</v>
      </c>
      <c r="BM222" s="143" t="s">
        <v>417</v>
      </c>
    </row>
    <row r="223" spans="2:65" s="12" customFormat="1" ht="10.199999999999999">
      <c r="B223" s="145"/>
      <c r="D223" s="146" t="s">
        <v>134</v>
      </c>
      <c r="E223" s="147" t="s">
        <v>1</v>
      </c>
      <c r="F223" s="148" t="s">
        <v>355</v>
      </c>
      <c r="H223" s="149">
        <v>1</v>
      </c>
      <c r="I223" s="150"/>
      <c r="L223" s="145"/>
      <c r="M223" s="151"/>
      <c r="T223" s="152"/>
      <c r="AT223" s="147" t="s">
        <v>134</v>
      </c>
      <c r="AU223" s="147" t="s">
        <v>87</v>
      </c>
      <c r="AV223" s="12" t="s">
        <v>87</v>
      </c>
      <c r="AW223" s="12" t="s">
        <v>32</v>
      </c>
      <c r="AX223" s="12" t="s">
        <v>78</v>
      </c>
      <c r="AY223" s="147" t="s">
        <v>126</v>
      </c>
    </row>
    <row r="224" spans="2:65" s="1" customFormat="1" ht="37.799999999999997" customHeight="1">
      <c r="B224" s="30"/>
      <c r="C224" s="131" t="s">
        <v>192</v>
      </c>
      <c r="D224" s="131" t="s">
        <v>129</v>
      </c>
      <c r="E224" s="132" t="s">
        <v>418</v>
      </c>
      <c r="F224" s="133" t="s">
        <v>419</v>
      </c>
      <c r="G224" s="134" t="s">
        <v>140</v>
      </c>
      <c r="H224" s="135">
        <v>2</v>
      </c>
      <c r="I224" s="136"/>
      <c r="J224" s="137">
        <f>ROUND(I224*H224,0)</f>
        <v>0</v>
      </c>
      <c r="K224" s="138"/>
      <c r="L224" s="30"/>
      <c r="M224" s="139" t="s">
        <v>1</v>
      </c>
      <c r="N224" s="140" t="s">
        <v>43</v>
      </c>
      <c r="P224" s="141">
        <f>O224*H224</f>
        <v>0</v>
      </c>
      <c r="Q224" s="141">
        <v>4.3799999999999999E-2</v>
      </c>
      <c r="R224" s="141">
        <f>Q224*H224</f>
        <v>8.7599999999999997E-2</v>
      </c>
      <c r="S224" s="141">
        <v>0</v>
      </c>
      <c r="T224" s="142">
        <f>S224*H224</f>
        <v>0</v>
      </c>
      <c r="AR224" s="143" t="s">
        <v>133</v>
      </c>
      <c r="AT224" s="143" t="s">
        <v>129</v>
      </c>
      <c r="AU224" s="143" t="s">
        <v>87</v>
      </c>
      <c r="AY224" s="15" t="s">
        <v>126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5" t="s">
        <v>8</v>
      </c>
      <c r="BK224" s="144">
        <f>ROUND(I224*H224,0)</f>
        <v>0</v>
      </c>
      <c r="BL224" s="15" t="s">
        <v>133</v>
      </c>
      <c r="BM224" s="143" t="s">
        <v>420</v>
      </c>
    </row>
    <row r="225" spans="2:65" s="12" customFormat="1" ht="10.199999999999999">
      <c r="B225" s="145"/>
      <c r="D225" s="146" t="s">
        <v>134</v>
      </c>
      <c r="E225" s="147" t="s">
        <v>1</v>
      </c>
      <c r="F225" s="148" t="s">
        <v>421</v>
      </c>
      <c r="H225" s="149">
        <v>1</v>
      </c>
      <c r="I225" s="150"/>
      <c r="L225" s="145"/>
      <c r="M225" s="151"/>
      <c r="T225" s="152"/>
      <c r="AT225" s="147" t="s">
        <v>134</v>
      </c>
      <c r="AU225" s="147" t="s">
        <v>87</v>
      </c>
      <c r="AV225" s="12" t="s">
        <v>87</v>
      </c>
      <c r="AW225" s="12" t="s">
        <v>32</v>
      </c>
      <c r="AX225" s="12" t="s">
        <v>78</v>
      </c>
      <c r="AY225" s="147" t="s">
        <v>126</v>
      </c>
    </row>
    <row r="226" spans="2:65" s="12" customFormat="1" ht="10.199999999999999">
      <c r="B226" s="145"/>
      <c r="D226" s="146" t="s">
        <v>134</v>
      </c>
      <c r="E226" s="147" t="s">
        <v>1</v>
      </c>
      <c r="F226" s="148" t="s">
        <v>406</v>
      </c>
      <c r="H226" s="149">
        <v>1</v>
      </c>
      <c r="I226" s="150"/>
      <c r="L226" s="145"/>
      <c r="M226" s="151"/>
      <c r="T226" s="152"/>
      <c r="AT226" s="147" t="s">
        <v>134</v>
      </c>
      <c r="AU226" s="147" t="s">
        <v>87</v>
      </c>
      <c r="AV226" s="12" t="s">
        <v>87</v>
      </c>
      <c r="AW226" s="12" t="s">
        <v>32</v>
      </c>
      <c r="AX226" s="12" t="s">
        <v>78</v>
      </c>
      <c r="AY226" s="147" t="s">
        <v>126</v>
      </c>
    </row>
    <row r="227" spans="2:65" s="1" customFormat="1" ht="37.799999999999997" customHeight="1">
      <c r="B227" s="30"/>
      <c r="C227" s="131" t="s">
        <v>195</v>
      </c>
      <c r="D227" s="131" t="s">
        <v>129</v>
      </c>
      <c r="E227" s="132" t="s">
        <v>422</v>
      </c>
      <c r="F227" s="133" t="s">
        <v>423</v>
      </c>
      <c r="G227" s="134" t="s">
        <v>140</v>
      </c>
      <c r="H227" s="135">
        <v>2</v>
      </c>
      <c r="I227" s="136"/>
      <c r="J227" s="137">
        <f>ROUND(I227*H227,0)</f>
        <v>0</v>
      </c>
      <c r="K227" s="138"/>
      <c r="L227" s="30"/>
      <c r="M227" s="139" t="s">
        <v>1</v>
      </c>
      <c r="N227" s="140" t="s">
        <v>43</v>
      </c>
      <c r="P227" s="141">
        <f>O227*H227</f>
        <v>0</v>
      </c>
      <c r="Q227" s="141">
        <v>0.1658</v>
      </c>
      <c r="R227" s="141">
        <f>Q227*H227</f>
        <v>0.33160000000000001</v>
      </c>
      <c r="S227" s="141">
        <v>0</v>
      </c>
      <c r="T227" s="142">
        <f>S227*H227</f>
        <v>0</v>
      </c>
      <c r="AR227" s="143" t="s">
        <v>133</v>
      </c>
      <c r="AT227" s="143" t="s">
        <v>129</v>
      </c>
      <c r="AU227" s="143" t="s">
        <v>87</v>
      </c>
      <c r="AY227" s="15" t="s">
        <v>126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5" t="s">
        <v>8</v>
      </c>
      <c r="BK227" s="144">
        <f>ROUND(I227*H227,0)</f>
        <v>0</v>
      </c>
      <c r="BL227" s="15" t="s">
        <v>133</v>
      </c>
      <c r="BM227" s="143" t="s">
        <v>424</v>
      </c>
    </row>
    <row r="228" spans="2:65" s="12" customFormat="1" ht="10.199999999999999">
      <c r="B228" s="145"/>
      <c r="D228" s="146" t="s">
        <v>134</v>
      </c>
      <c r="E228" s="147" t="s">
        <v>1</v>
      </c>
      <c r="F228" s="148" t="s">
        <v>425</v>
      </c>
      <c r="H228" s="149">
        <v>1</v>
      </c>
      <c r="I228" s="150"/>
      <c r="L228" s="145"/>
      <c r="M228" s="151"/>
      <c r="T228" s="152"/>
      <c r="AT228" s="147" t="s">
        <v>134</v>
      </c>
      <c r="AU228" s="147" t="s">
        <v>87</v>
      </c>
      <c r="AV228" s="12" t="s">
        <v>87</v>
      </c>
      <c r="AW228" s="12" t="s">
        <v>32</v>
      </c>
      <c r="AX228" s="12" t="s">
        <v>78</v>
      </c>
      <c r="AY228" s="147" t="s">
        <v>126</v>
      </c>
    </row>
    <row r="229" spans="2:65" s="12" customFormat="1" ht="10.199999999999999">
      <c r="B229" s="145"/>
      <c r="D229" s="146" t="s">
        <v>134</v>
      </c>
      <c r="E229" s="147" t="s">
        <v>1</v>
      </c>
      <c r="F229" s="148" t="s">
        <v>426</v>
      </c>
      <c r="H229" s="149">
        <v>1</v>
      </c>
      <c r="I229" s="150"/>
      <c r="L229" s="145"/>
      <c r="M229" s="151"/>
      <c r="T229" s="152"/>
      <c r="AT229" s="147" t="s">
        <v>134</v>
      </c>
      <c r="AU229" s="147" t="s">
        <v>87</v>
      </c>
      <c r="AV229" s="12" t="s">
        <v>87</v>
      </c>
      <c r="AW229" s="12" t="s">
        <v>32</v>
      </c>
      <c r="AX229" s="12" t="s">
        <v>78</v>
      </c>
      <c r="AY229" s="147" t="s">
        <v>126</v>
      </c>
    </row>
    <row r="230" spans="2:65" s="1" customFormat="1" ht="33" customHeight="1">
      <c r="B230" s="30"/>
      <c r="C230" s="131" t="s">
        <v>198</v>
      </c>
      <c r="D230" s="131" t="s">
        <v>129</v>
      </c>
      <c r="E230" s="132" t="s">
        <v>151</v>
      </c>
      <c r="F230" s="133" t="s">
        <v>152</v>
      </c>
      <c r="G230" s="134" t="s">
        <v>132</v>
      </c>
      <c r="H230" s="135">
        <v>1020</v>
      </c>
      <c r="I230" s="136"/>
      <c r="J230" s="137">
        <f>ROUND(I230*H230,0)</f>
        <v>0</v>
      </c>
      <c r="K230" s="138"/>
      <c r="L230" s="30"/>
      <c r="M230" s="139" t="s">
        <v>1</v>
      </c>
      <c r="N230" s="140" t="s">
        <v>43</v>
      </c>
      <c r="P230" s="141">
        <f>O230*H230</f>
        <v>0</v>
      </c>
      <c r="Q230" s="141">
        <v>9.0000000000000006E-5</v>
      </c>
      <c r="R230" s="141">
        <f>Q230*H230</f>
        <v>9.1800000000000007E-2</v>
      </c>
      <c r="S230" s="141">
        <v>6.0000000000000002E-5</v>
      </c>
      <c r="T230" s="142">
        <f>S230*H230</f>
        <v>6.1200000000000004E-2</v>
      </c>
      <c r="AR230" s="143" t="s">
        <v>133</v>
      </c>
      <c r="AT230" s="143" t="s">
        <v>129</v>
      </c>
      <c r="AU230" s="143" t="s">
        <v>87</v>
      </c>
      <c r="AY230" s="15" t="s">
        <v>126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5" t="s">
        <v>8</v>
      </c>
      <c r="BK230" s="144">
        <f>ROUND(I230*H230,0)</f>
        <v>0</v>
      </c>
      <c r="BL230" s="15" t="s">
        <v>133</v>
      </c>
      <c r="BM230" s="143" t="s">
        <v>427</v>
      </c>
    </row>
    <row r="231" spans="2:65" s="12" customFormat="1" ht="10.199999999999999">
      <c r="B231" s="145"/>
      <c r="D231" s="146" t="s">
        <v>134</v>
      </c>
      <c r="E231" s="147" t="s">
        <v>1</v>
      </c>
      <c r="F231" s="148" t="s">
        <v>428</v>
      </c>
      <c r="H231" s="149">
        <v>620</v>
      </c>
      <c r="I231" s="150"/>
      <c r="L231" s="145"/>
      <c r="M231" s="151"/>
      <c r="T231" s="152"/>
      <c r="AT231" s="147" t="s">
        <v>134</v>
      </c>
      <c r="AU231" s="147" t="s">
        <v>87</v>
      </c>
      <c r="AV231" s="12" t="s">
        <v>87</v>
      </c>
      <c r="AW231" s="12" t="s">
        <v>32</v>
      </c>
      <c r="AX231" s="12" t="s">
        <v>78</v>
      </c>
      <c r="AY231" s="147" t="s">
        <v>126</v>
      </c>
    </row>
    <row r="232" spans="2:65" s="12" customFormat="1" ht="10.199999999999999">
      <c r="B232" s="145"/>
      <c r="D232" s="146" t="s">
        <v>134</v>
      </c>
      <c r="E232" s="147" t="s">
        <v>1</v>
      </c>
      <c r="F232" s="148" t="s">
        <v>429</v>
      </c>
      <c r="H232" s="149">
        <v>400</v>
      </c>
      <c r="I232" s="150"/>
      <c r="L232" s="145"/>
      <c r="M232" s="151"/>
      <c r="T232" s="152"/>
      <c r="AT232" s="147" t="s">
        <v>134</v>
      </c>
      <c r="AU232" s="147" t="s">
        <v>87</v>
      </c>
      <c r="AV232" s="12" t="s">
        <v>87</v>
      </c>
      <c r="AW232" s="12" t="s">
        <v>32</v>
      </c>
      <c r="AX232" s="12" t="s">
        <v>78</v>
      </c>
      <c r="AY232" s="147" t="s">
        <v>126</v>
      </c>
    </row>
    <row r="233" spans="2:65" s="1" customFormat="1" ht="24.15" customHeight="1">
      <c r="B233" s="30"/>
      <c r="C233" s="131" t="s">
        <v>201</v>
      </c>
      <c r="D233" s="131" t="s">
        <v>129</v>
      </c>
      <c r="E233" s="132" t="s">
        <v>154</v>
      </c>
      <c r="F233" s="133" t="s">
        <v>155</v>
      </c>
      <c r="G233" s="134" t="s">
        <v>156</v>
      </c>
      <c r="H233" s="135">
        <v>20.399999999999999</v>
      </c>
      <c r="I233" s="136"/>
      <c r="J233" s="137">
        <f>ROUND(I233*H233,0)</f>
        <v>0</v>
      </c>
      <c r="K233" s="138"/>
      <c r="L233" s="30"/>
      <c r="M233" s="139" t="s">
        <v>1</v>
      </c>
      <c r="N233" s="140" t="s">
        <v>43</v>
      </c>
      <c r="P233" s="141">
        <f>O233*H233</f>
        <v>0</v>
      </c>
      <c r="Q233" s="141">
        <v>1.5E-3</v>
      </c>
      <c r="R233" s="141">
        <f>Q233*H233</f>
        <v>3.0599999999999999E-2</v>
      </c>
      <c r="S233" s="141">
        <v>0</v>
      </c>
      <c r="T233" s="142">
        <f>S233*H233</f>
        <v>0</v>
      </c>
      <c r="AR233" s="143" t="s">
        <v>133</v>
      </c>
      <c r="AT233" s="143" t="s">
        <v>129</v>
      </c>
      <c r="AU233" s="143" t="s">
        <v>87</v>
      </c>
      <c r="AY233" s="15" t="s">
        <v>126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5" t="s">
        <v>8</v>
      </c>
      <c r="BK233" s="144">
        <f>ROUND(I233*H233,0)</f>
        <v>0</v>
      </c>
      <c r="BL233" s="15" t="s">
        <v>133</v>
      </c>
      <c r="BM233" s="143" t="s">
        <v>430</v>
      </c>
    </row>
    <row r="234" spans="2:65" s="12" customFormat="1" ht="10.199999999999999">
      <c r="B234" s="145"/>
      <c r="D234" s="146" t="s">
        <v>134</v>
      </c>
      <c r="E234" s="147" t="s">
        <v>1</v>
      </c>
      <c r="F234" s="148" t="s">
        <v>431</v>
      </c>
      <c r="H234" s="149">
        <v>10.8</v>
      </c>
      <c r="I234" s="150"/>
      <c r="L234" s="145"/>
      <c r="M234" s="151"/>
      <c r="T234" s="152"/>
      <c r="AT234" s="147" t="s">
        <v>134</v>
      </c>
      <c r="AU234" s="147" t="s">
        <v>87</v>
      </c>
      <c r="AV234" s="12" t="s">
        <v>87</v>
      </c>
      <c r="AW234" s="12" t="s">
        <v>32</v>
      </c>
      <c r="AX234" s="12" t="s">
        <v>78</v>
      </c>
      <c r="AY234" s="147" t="s">
        <v>126</v>
      </c>
    </row>
    <row r="235" spans="2:65" s="12" customFormat="1" ht="10.199999999999999">
      <c r="B235" s="145"/>
      <c r="D235" s="146" t="s">
        <v>134</v>
      </c>
      <c r="E235" s="147" t="s">
        <v>1</v>
      </c>
      <c r="F235" s="148" t="s">
        <v>432</v>
      </c>
      <c r="H235" s="149">
        <v>1.8</v>
      </c>
      <c r="I235" s="150"/>
      <c r="L235" s="145"/>
      <c r="M235" s="151"/>
      <c r="T235" s="152"/>
      <c r="AT235" s="147" t="s">
        <v>134</v>
      </c>
      <c r="AU235" s="147" t="s">
        <v>87</v>
      </c>
      <c r="AV235" s="12" t="s">
        <v>87</v>
      </c>
      <c r="AW235" s="12" t="s">
        <v>32</v>
      </c>
      <c r="AX235" s="12" t="s">
        <v>78</v>
      </c>
      <c r="AY235" s="147" t="s">
        <v>126</v>
      </c>
    </row>
    <row r="236" spans="2:65" s="13" customFormat="1" ht="10.199999999999999">
      <c r="B236" s="165"/>
      <c r="D236" s="146" t="s">
        <v>134</v>
      </c>
      <c r="E236" s="166" t="s">
        <v>1</v>
      </c>
      <c r="F236" s="167" t="s">
        <v>433</v>
      </c>
      <c r="H236" s="166" t="s">
        <v>1</v>
      </c>
      <c r="I236" s="168"/>
      <c r="L236" s="165"/>
      <c r="M236" s="169"/>
      <c r="T236" s="170"/>
      <c r="AT236" s="166" t="s">
        <v>134</v>
      </c>
      <c r="AU236" s="166" t="s">
        <v>87</v>
      </c>
      <c r="AV236" s="13" t="s">
        <v>8</v>
      </c>
      <c r="AW236" s="13" t="s">
        <v>32</v>
      </c>
      <c r="AX236" s="13" t="s">
        <v>78</v>
      </c>
      <c r="AY236" s="166" t="s">
        <v>126</v>
      </c>
    </row>
    <row r="237" spans="2:65" s="12" customFormat="1" ht="10.199999999999999">
      <c r="B237" s="145"/>
      <c r="D237" s="146" t="s">
        <v>134</v>
      </c>
      <c r="E237" s="147" t="s">
        <v>1</v>
      </c>
      <c r="F237" s="148" t="s">
        <v>434</v>
      </c>
      <c r="H237" s="149">
        <v>2.2000000000000002</v>
      </c>
      <c r="I237" s="150"/>
      <c r="L237" s="145"/>
      <c r="M237" s="151"/>
      <c r="T237" s="152"/>
      <c r="AT237" s="147" t="s">
        <v>134</v>
      </c>
      <c r="AU237" s="147" t="s">
        <v>87</v>
      </c>
      <c r="AV237" s="12" t="s">
        <v>87</v>
      </c>
      <c r="AW237" s="12" t="s">
        <v>32</v>
      </c>
      <c r="AX237" s="12" t="s">
        <v>78</v>
      </c>
      <c r="AY237" s="147" t="s">
        <v>126</v>
      </c>
    </row>
    <row r="238" spans="2:65" s="12" customFormat="1" ht="10.199999999999999">
      <c r="B238" s="145"/>
      <c r="D238" s="146" t="s">
        <v>134</v>
      </c>
      <c r="E238" s="147" t="s">
        <v>1</v>
      </c>
      <c r="F238" s="148" t="s">
        <v>435</v>
      </c>
      <c r="H238" s="149">
        <v>2.2000000000000002</v>
      </c>
      <c r="I238" s="150"/>
      <c r="L238" s="145"/>
      <c r="M238" s="151"/>
      <c r="T238" s="152"/>
      <c r="AT238" s="147" t="s">
        <v>134</v>
      </c>
      <c r="AU238" s="147" t="s">
        <v>87</v>
      </c>
      <c r="AV238" s="12" t="s">
        <v>87</v>
      </c>
      <c r="AW238" s="12" t="s">
        <v>32</v>
      </c>
      <c r="AX238" s="12" t="s">
        <v>78</v>
      </c>
      <c r="AY238" s="147" t="s">
        <v>126</v>
      </c>
    </row>
    <row r="239" spans="2:65" s="12" customFormat="1" ht="10.199999999999999">
      <c r="B239" s="145"/>
      <c r="D239" s="146" t="s">
        <v>134</v>
      </c>
      <c r="E239" s="147" t="s">
        <v>1</v>
      </c>
      <c r="F239" s="148" t="s">
        <v>436</v>
      </c>
      <c r="H239" s="149">
        <v>3.4</v>
      </c>
      <c r="I239" s="150"/>
      <c r="L239" s="145"/>
      <c r="M239" s="151"/>
      <c r="T239" s="152"/>
      <c r="AT239" s="147" t="s">
        <v>134</v>
      </c>
      <c r="AU239" s="147" t="s">
        <v>87</v>
      </c>
      <c r="AV239" s="12" t="s">
        <v>87</v>
      </c>
      <c r="AW239" s="12" t="s">
        <v>32</v>
      </c>
      <c r="AX239" s="12" t="s">
        <v>78</v>
      </c>
      <c r="AY239" s="147" t="s">
        <v>126</v>
      </c>
    </row>
    <row r="240" spans="2:65" s="1" customFormat="1" ht="37.799999999999997" customHeight="1">
      <c r="B240" s="30"/>
      <c r="C240" s="131" t="s">
        <v>204</v>
      </c>
      <c r="D240" s="131" t="s">
        <v>129</v>
      </c>
      <c r="E240" s="132" t="s">
        <v>158</v>
      </c>
      <c r="F240" s="133" t="s">
        <v>159</v>
      </c>
      <c r="G240" s="134" t="s">
        <v>132</v>
      </c>
      <c r="H240" s="135">
        <v>500.78699999999998</v>
      </c>
      <c r="I240" s="136"/>
      <c r="J240" s="137">
        <f>ROUND(I240*H240,0)</f>
        <v>0</v>
      </c>
      <c r="K240" s="138"/>
      <c r="L240" s="30"/>
      <c r="M240" s="139" t="s">
        <v>1</v>
      </c>
      <c r="N240" s="140" t="s">
        <v>43</v>
      </c>
      <c r="P240" s="141">
        <f>O240*H240</f>
        <v>0</v>
      </c>
      <c r="Q240" s="141">
        <v>5.5000000000000003E-4</v>
      </c>
      <c r="R240" s="141">
        <f>Q240*H240</f>
        <v>0.27543285000000001</v>
      </c>
      <c r="S240" s="141">
        <v>5.9999999999999995E-4</v>
      </c>
      <c r="T240" s="142">
        <f>S240*H240</f>
        <v>0.30047219999999997</v>
      </c>
      <c r="AR240" s="143" t="s">
        <v>133</v>
      </c>
      <c r="AT240" s="143" t="s">
        <v>129</v>
      </c>
      <c r="AU240" s="143" t="s">
        <v>87</v>
      </c>
      <c r="AY240" s="15" t="s">
        <v>126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5" t="s">
        <v>8</v>
      </c>
      <c r="BK240" s="144">
        <f>ROUND(I240*H240,0)</f>
        <v>0</v>
      </c>
      <c r="BL240" s="15" t="s">
        <v>133</v>
      </c>
      <c r="BM240" s="143" t="s">
        <v>437</v>
      </c>
    </row>
    <row r="241" spans="2:65" s="12" customFormat="1" ht="10.199999999999999">
      <c r="B241" s="145"/>
      <c r="D241" s="146" t="s">
        <v>134</v>
      </c>
      <c r="E241" s="147" t="s">
        <v>1</v>
      </c>
      <c r="F241" s="148" t="s">
        <v>438</v>
      </c>
      <c r="H241" s="149">
        <v>289.33699999999999</v>
      </c>
      <c r="I241" s="150"/>
      <c r="L241" s="145"/>
      <c r="M241" s="151"/>
      <c r="T241" s="152"/>
      <c r="AT241" s="147" t="s">
        <v>134</v>
      </c>
      <c r="AU241" s="147" t="s">
        <v>87</v>
      </c>
      <c r="AV241" s="12" t="s">
        <v>87</v>
      </c>
      <c r="AW241" s="12" t="s">
        <v>32</v>
      </c>
      <c r="AX241" s="12" t="s">
        <v>78</v>
      </c>
      <c r="AY241" s="147" t="s">
        <v>126</v>
      </c>
    </row>
    <row r="242" spans="2:65" s="12" customFormat="1" ht="10.199999999999999">
      <c r="B242" s="145"/>
      <c r="D242" s="146" t="s">
        <v>134</v>
      </c>
      <c r="E242" s="147" t="s">
        <v>1</v>
      </c>
      <c r="F242" s="148" t="s">
        <v>439</v>
      </c>
      <c r="H242" s="149">
        <v>211.45</v>
      </c>
      <c r="I242" s="150"/>
      <c r="L242" s="145"/>
      <c r="M242" s="151"/>
      <c r="T242" s="152"/>
      <c r="AT242" s="147" t="s">
        <v>134</v>
      </c>
      <c r="AU242" s="147" t="s">
        <v>87</v>
      </c>
      <c r="AV242" s="12" t="s">
        <v>87</v>
      </c>
      <c r="AW242" s="12" t="s">
        <v>32</v>
      </c>
      <c r="AX242" s="12" t="s">
        <v>78</v>
      </c>
      <c r="AY242" s="147" t="s">
        <v>126</v>
      </c>
    </row>
    <row r="243" spans="2:65" s="1" customFormat="1" ht="33" customHeight="1">
      <c r="B243" s="30"/>
      <c r="C243" s="131" t="s">
        <v>207</v>
      </c>
      <c r="D243" s="131" t="s">
        <v>129</v>
      </c>
      <c r="E243" s="132" t="s">
        <v>440</v>
      </c>
      <c r="F243" s="133" t="s">
        <v>441</v>
      </c>
      <c r="G243" s="134" t="s">
        <v>132</v>
      </c>
      <c r="H243" s="135">
        <v>0.218</v>
      </c>
      <c r="I243" s="136"/>
      <c r="J243" s="137">
        <f>ROUND(I243*H243,0)</f>
        <v>0</v>
      </c>
      <c r="K243" s="138"/>
      <c r="L243" s="30"/>
      <c r="M243" s="139" t="s">
        <v>1</v>
      </c>
      <c r="N243" s="140" t="s">
        <v>43</v>
      </c>
      <c r="P243" s="141">
        <f>O243*H243</f>
        <v>0</v>
      </c>
      <c r="Q243" s="141">
        <v>6.3E-2</v>
      </c>
      <c r="R243" s="141">
        <f>Q243*H243</f>
        <v>1.3734E-2</v>
      </c>
      <c r="S243" s="141">
        <v>0</v>
      </c>
      <c r="T243" s="142">
        <f>S243*H243</f>
        <v>0</v>
      </c>
      <c r="AR243" s="143" t="s">
        <v>133</v>
      </c>
      <c r="AT243" s="143" t="s">
        <v>129</v>
      </c>
      <c r="AU243" s="143" t="s">
        <v>87</v>
      </c>
      <c r="AY243" s="15" t="s">
        <v>126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5" t="s">
        <v>8</v>
      </c>
      <c r="BK243" s="144">
        <f>ROUND(I243*H243,0)</f>
        <v>0</v>
      </c>
      <c r="BL243" s="15" t="s">
        <v>133</v>
      </c>
      <c r="BM243" s="143" t="s">
        <v>442</v>
      </c>
    </row>
    <row r="244" spans="2:65" s="12" customFormat="1" ht="10.199999999999999">
      <c r="B244" s="145"/>
      <c r="D244" s="146" t="s">
        <v>134</v>
      </c>
      <c r="E244" s="147" t="s">
        <v>1</v>
      </c>
      <c r="F244" s="148" t="s">
        <v>443</v>
      </c>
      <c r="H244" s="149">
        <v>0.218</v>
      </c>
      <c r="I244" s="150"/>
      <c r="L244" s="145"/>
      <c r="M244" s="151"/>
      <c r="T244" s="152"/>
      <c r="AT244" s="147" t="s">
        <v>134</v>
      </c>
      <c r="AU244" s="147" t="s">
        <v>87</v>
      </c>
      <c r="AV244" s="12" t="s">
        <v>87</v>
      </c>
      <c r="AW244" s="12" t="s">
        <v>32</v>
      </c>
      <c r="AX244" s="12" t="s">
        <v>78</v>
      </c>
      <c r="AY244" s="147" t="s">
        <v>126</v>
      </c>
    </row>
    <row r="245" spans="2:65" s="1" customFormat="1" ht="24.15" customHeight="1">
      <c r="B245" s="30"/>
      <c r="C245" s="131" t="s">
        <v>210</v>
      </c>
      <c r="D245" s="131" t="s">
        <v>129</v>
      </c>
      <c r="E245" s="132" t="s">
        <v>444</v>
      </c>
      <c r="F245" s="133" t="s">
        <v>445</v>
      </c>
      <c r="G245" s="134" t="s">
        <v>140</v>
      </c>
      <c r="H245" s="135">
        <v>1</v>
      </c>
      <c r="I245" s="136"/>
      <c r="J245" s="137">
        <f>ROUND(I245*H245,0)</f>
        <v>0</v>
      </c>
      <c r="K245" s="138"/>
      <c r="L245" s="30"/>
      <c r="M245" s="139" t="s">
        <v>1</v>
      </c>
      <c r="N245" s="140" t="s">
        <v>43</v>
      </c>
      <c r="P245" s="141">
        <f>O245*H245</f>
        <v>0</v>
      </c>
      <c r="Q245" s="141">
        <v>1.404E-2</v>
      </c>
      <c r="R245" s="141">
        <f>Q245*H245</f>
        <v>1.404E-2</v>
      </c>
      <c r="S245" s="141">
        <v>0</v>
      </c>
      <c r="T245" s="142">
        <f>S245*H245</f>
        <v>0</v>
      </c>
      <c r="AR245" s="143" t="s">
        <v>133</v>
      </c>
      <c r="AT245" s="143" t="s">
        <v>129</v>
      </c>
      <c r="AU245" s="143" t="s">
        <v>87</v>
      </c>
      <c r="AY245" s="15" t="s">
        <v>126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5" t="s">
        <v>8</v>
      </c>
      <c r="BK245" s="144">
        <f>ROUND(I245*H245,0)</f>
        <v>0</v>
      </c>
      <c r="BL245" s="15" t="s">
        <v>133</v>
      </c>
      <c r="BM245" s="143" t="s">
        <v>446</v>
      </c>
    </row>
    <row r="246" spans="2:65" s="12" customFormat="1" ht="10.199999999999999">
      <c r="B246" s="145"/>
      <c r="D246" s="146" t="s">
        <v>134</v>
      </c>
      <c r="E246" s="147" t="s">
        <v>1</v>
      </c>
      <c r="F246" s="148" t="s">
        <v>447</v>
      </c>
      <c r="H246" s="149">
        <v>1</v>
      </c>
      <c r="I246" s="150"/>
      <c r="L246" s="145"/>
      <c r="M246" s="151"/>
      <c r="T246" s="152"/>
      <c r="AT246" s="147" t="s">
        <v>134</v>
      </c>
      <c r="AU246" s="147" t="s">
        <v>87</v>
      </c>
      <c r="AV246" s="12" t="s">
        <v>87</v>
      </c>
      <c r="AW246" s="12" t="s">
        <v>32</v>
      </c>
      <c r="AX246" s="12" t="s">
        <v>78</v>
      </c>
      <c r="AY246" s="147" t="s">
        <v>126</v>
      </c>
    </row>
    <row r="247" spans="2:65" s="1" customFormat="1" ht="24.15" customHeight="1">
      <c r="B247" s="30"/>
      <c r="C247" s="153" t="s">
        <v>214</v>
      </c>
      <c r="D247" s="153" t="s">
        <v>259</v>
      </c>
      <c r="E247" s="154" t="s">
        <v>448</v>
      </c>
      <c r="F247" s="155" t="s">
        <v>449</v>
      </c>
      <c r="G247" s="156" t="s">
        <v>450</v>
      </c>
      <c r="H247" s="157">
        <v>1</v>
      </c>
      <c r="I247" s="158"/>
      <c r="J247" s="159">
        <f>ROUND(I247*H247,0)</f>
        <v>0</v>
      </c>
      <c r="K247" s="160"/>
      <c r="L247" s="161"/>
      <c r="M247" s="162" t="s">
        <v>1</v>
      </c>
      <c r="N247" s="163" t="s">
        <v>43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147</v>
      </c>
      <c r="AT247" s="143" t="s">
        <v>259</v>
      </c>
      <c r="AU247" s="143" t="s">
        <v>87</v>
      </c>
      <c r="AY247" s="15" t="s">
        <v>126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5" t="s">
        <v>8</v>
      </c>
      <c r="BK247" s="144">
        <f>ROUND(I247*H247,0)</f>
        <v>0</v>
      </c>
      <c r="BL247" s="15" t="s">
        <v>133</v>
      </c>
      <c r="BM247" s="143" t="s">
        <v>451</v>
      </c>
    </row>
    <row r="248" spans="2:65" s="11" customFormat="1" ht="22.8" customHeight="1">
      <c r="B248" s="119"/>
      <c r="D248" s="120" t="s">
        <v>77</v>
      </c>
      <c r="E248" s="129" t="s">
        <v>150</v>
      </c>
      <c r="F248" s="129" t="s">
        <v>160</v>
      </c>
      <c r="I248" s="122"/>
      <c r="J248" s="130">
        <f>BK248</f>
        <v>0</v>
      </c>
      <c r="L248" s="119"/>
      <c r="M248" s="124"/>
      <c r="P248" s="125">
        <f>SUM(P249:P315)</f>
        <v>0</v>
      </c>
      <c r="R248" s="125">
        <f>SUM(R249:R315)</f>
        <v>4.1055210000000002E-2</v>
      </c>
      <c r="T248" s="126">
        <f>SUM(T249:T315)</f>
        <v>7.0258431999999997</v>
      </c>
      <c r="AR248" s="120" t="s">
        <v>8</v>
      </c>
      <c r="AT248" s="127" t="s">
        <v>77</v>
      </c>
      <c r="AU248" s="127" t="s">
        <v>8</v>
      </c>
      <c r="AY248" s="120" t="s">
        <v>126</v>
      </c>
      <c r="BK248" s="128">
        <f>SUM(BK249:BK315)</f>
        <v>0</v>
      </c>
    </row>
    <row r="249" spans="2:65" s="1" customFormat="1" ht="37.799999999999997" customHeight="1">
      <c r="B249" s="30"/>
      <c r="C249" s="131" t="s">
        <v>217</v>
      </c>
      <c r="D249" s="131" t="s">
        <v>129</v>
      </c>
      <c r="E249" s="132" t="s">
        <v>161</v>
      </c>
      <c r="F249" s="133" t="s">
        <v>162</v>
      </c>
      <c r="G249" s="134" t="s">
        <v>132</v>
      </c>
      <c r="H249" s="135">
        <v>363.90699999999998</v>
      </c>
      <c r="I249" s="136"/>
      <c r="J249" s="137">
        <f>ROUND(I249*H249,0)</f>
        <v>0</v>
      </c>
      <c r="K249" s="138"/>
      <c r="L249" s="30"/>
      <c r="M249" s="139" t="s">
        <v>1</v>
      </c>
      <c r="N249" s="140" t="s">
        <v>43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163</v>
      </c>
      <c r="AT249" s="143" t="s">
        <v>129</v>
      </c>
      <c r="AU249" s="143" t="s">
        <v>87</v>
      </c>
      <c r="AY249" s="15" t="s">
        <v>126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5" t="s">
        <v>8</v>
      </c>
      <c r="BK249" s="144">
        <f>ROUND(I249*H249,0)</f>
        <v>0</v>
      </c>
      <c r="BL249" s="15" t="s">
        <v>163</v>
      </c>
      <c r="BM249" s="143" t="s">
        <v>452</v>
      </c>
    </row>
    <row r="250" spans="2:65" s="12" customFormat="1" ht="10.199999999999999">
      <c r="B250" s="145"/>
      <c r="D250" s="146" t="s">
        <v>134</v>
      </c>
      <c r="E250" s="147" t="s">
        <v>1</v>
      </c>
      <c r="F250" s="148" t="s">
        <v>453</v>
      </c>
      <c r="H250" s="149">
        <v>173.602</v>
      </c>
      <c r="I250" s="150"/>
      <c r="L250" s="145"/>
      <c r="M250" s="151"/>
      <c r="T250" s="152"/>
      <c r="AT250" s="147" t="s">
        <v>134</v>
      </c>
      <c r="AU250" s="147" t="s">
        <v>87</v>
      </c>
      <c r="AV250" s="12" t="s">
        <v>87</v>
      </c>
      <c r="AW250" s="12" t="s">
        <v>32</v>
      </c>
      <c r="AX250" s="12" t="s">
        <v>78</v>
      </c>
      <c r="AY250" s="147" t="s">
        <v>126</v>
      </c>
    </row>
    <row r="251" spans="2:65" s="12" customFormat="1" ht="10.199999999999999">
      <c r="B251" s="145"/>
      <c r="D251" s="146" t="s">
        <v>134</v>
      </c>
      <c r="E251" s="147" t="s">
        <v>1</v>
      </c>
      <c r="F251" s="148" t="s">
        <v>454</v>
      </c>
      <c r="H251" s="149">
        <v>190.30500000000001</v>
      </c>
      <c r="I251" s="150"/>
      <c r="L251" s="145"/>
      <c r="M251" s="151"/>
      <c r="T251" s="152"/>
      <c r="AT251" s="147" t="s">
        <v>134</v>
      </c>
      <c r="AU251" s="147" t="s">
        <v>87</v>
      </c>
      <c r="AV251" s="12" t="s">
        <v>87</v>
      </c>
      <c r="AW251" s="12" t="s">
        <v>32</v>
      </c>
      <c r="AX251" s="12" t="s">
        <v>78</v>
      </c>
      <c r="AY251" s="147" t="s">
        <v>126</v>
      </c>
    </row>
    <row r="252" spans="2:65" s="1" customFormat="1" ht="37.799999999999997" customHeight="1">
      <c r="B252" s="30"/>
      <c r="C252" s="131" t="s">
        <v>220</v>
      </c>
      <c r="D252" s="131" t="s">
        <v>129</v>
      </c>
      <c r="E252" s="132" t="s">
        <v>165</v>
      </c>
      <c r="F252" s="133" t="s">
        <v>166</v>
      </c>
      <c r="G252" s="134" t="s">
        <v>132</v>
      </c>
      <c r="H252" s="135">
        <v>203.161</v>
      </c>
      <c r="I252" s="136"/>
      <c r="J252" s="137">
        <f>ROUND(I252*H252,0)</f>
        <v>0</v>
      </c>
      <c r="K252" s="138"/>
      <c r="L252" s="30"/>
      <c r="M252" s="139" t="s">
        <v>1</v>
      </c>
      <c r="N252" s="140" t="s">
        <v>43</v>
      </c>
      <c r="P252" s="141">
        <f>O252*H252</f>
        <v>0</v>
      </c>
      <c r="Q252" s="141">
        <v>1.0000000000000001E-5</v>
      </c>
      <c r="R252" s="141">
        <f>Q252*H252</f>
        <v>2.0316100000000001E-3</v>
      </c>
      <c r="S252" s="141">
        <v>0</v>
      </c>
      <c r="T252" s="142">
        <f>S252*H252</f>
        <v>0</v>
      </c>
      <c r="AR252" s="143" t="s">
        <v>133</v>
      </c>
      <c r="AT252" s="143" t="s">
        <v>129</v>
      </c>
      <c r="AU252" s="143" t="s">
        <v>87</v>
      </c>
      <c r="AY252" s="15" t="s">
        <v>126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5" t="s">
        <v>8</v>
      </c>
      <c r="BK252" s="144">
        <f>ROUND(I252*H252,0)</f>
        <v>0</v>
      </c>
      <c r="BL252" s="15" t="s">
        <v>133</v>
      </c>
      <c r="BM252" s="143" t="s">
        <v>455</v>
      </c>
    </row>
    <row r="253" spans="2:65" s="13" customFormat="1" ht="10.199999999999999">
      <c r="B253" s="165"/>
      <c r="D253" s="146" t="s">
        <v>134</v>
      </c>
      <c r="E253" s="166" t="s">
        <v>1</v>
      </c>
      <c r="F253" s="167" t="s">
        <v>456</v>
      </c>
      <c r="H253" s="166" t="s">
        <v>1</v>
      </c>
      <c r="I253" s="168"/>
      <c r="L253" s="165"/>
      <c r="M253" s="169"/>
      <c r="T253" s="170"/>
      <c r="AT253" s="166" t="s">
        <v>134</v>
      </c>
      <c r="AU253" s="166" t="s">
        <v>87</v>
      </c>
      <c r="AV253" s="13" t="s">
        <v>8</v>
      </c>
      <c r="AW253" s="13" t="s">
        <v>32</v>
      </c>
      <c r="AX253" s="13" t="s">
        <v>78</v>
      </c>
      <c r="AY253" s="166" t="s">
        <v>126</v>
      </c>
    </row>
    <row r="254" spans="2:65" s="12" customFormat="1" ht="40.799999999999997">
      <c r="B254" s="145"/>
      <c r="D254" s="146" t="s">
        <v>134</v>
      </c>
      <c r="E254" s="147" t="s">
        <v>1</v>
      </c>
      <c r="F254" s="148" t="s">
        <v>457</v>
      </c>
      <c r="H254" s="149">
        <v>63.168999999999997</v>
      </c>
      <c r="I254" s="150"/>
      <c r="L254" s="145"/>
      <c r="M254" s="151"/>
      <c r="T254" s="152"/>
      <c r="AT254" s="147" t="s">
        <v>134</v>
      </c>
      <c r="AU254" s="147" t="s">
        <v>87</v>
      </c>
      <c r="AV254" s="12" t="s">
        <v>87</v>
      </c>
      <c r="AW254" s="12" t="s">
        <v>32</v>
      </c>
      <c r="AX254" s="12" t="s">
        <v>78</v>
      </c>
      <c r="AY254" s="147" t="s">
        <v>126</v>
      </c>
    </row>
    <row r="255" spans="2:65" s="12" customFormat="1" ht="20.399999999999999">
      <c r="B255" s="145"/>
      <c r="D255" s="146" t="s">
        <v>134</v>
      </c>
      <c r="E255" s="147" t="s">
        <v>1</v>
      </c>
      <c r="F255" s="148" t="s">
        <v>458</v>
      </c>
      <c r="H255" s="149">
        <v>17.943000000000001</v>
      </c>
      <c r="I255" s="150"/>
      <c r="L255" s="145"/>
      <c r="M255" s="151"/>
      <c r="T255" s="152"/>
      <c r="AT255" s="147" t="s">
        <v>134</v>
      </c>
      <c r="AU255" s="147" t="s">
        <v>87</v>
      </c>
      <c r="AV255" s="12" t="s">
        <v>87</v>
      </c>
      <c r="AW255" s="12" t="s">
        <v>32</v>
      </c>
      <c r="AX255" s="12" t="s">
        <v>78</v>
      </c>
      <c r="AY255" s="147" t="s">
        <v>126</v>
      </c>
    </row>
    <row r="256" spans="2:65" s="12" customFormat="1" ht="10.199999999999999">
      <c r="B256" s="145"/>
      <c r="D256" s="146" t="s">
        <v>134</v>
      </c>
      <c r="E256" s="147" t="s">
        <v>1</v>
      </c>
      <c r="F256" s="148" t="s">
        <v>459</v>
      </c>
      <c r="H256" s="149">
        <v>11</v>
      </c>
      <c r="I256" s="150"/>
      <c r="L256" s="145"/>
      <c r="M256" s="151"/>
      <c r="T256" s="152"/>
      <c r="AT256" s="147" t="s">
        <v>134</v>
      </c>
      <c r="AU256" s="147" t="s">
        <v>87</v>
      </c>
      <c r="AV256" s="12" t="s">
        <v>87</v>
      </c>
      <c r="AW256" s="12" t="s">
        <v>32</v>
      </c>
      <c r="AX256" s="12" t="s">
        <v>78</v>
      </c>
      <c r="AY256" s="147" t="s">
        <v>126</v>
      </c>
    </row>
    <row r="257" spans="2:65" s="12" customFormat="1" ht="10.199999999999999">
      <c r="B257" s="145"/>
      <c r="D257" s="146" t="s">
        <v>134</v>
      </c>
      <c r="E257" s="147" t="s">
        <v>1</v>
      </c>
      <c r="F257" s="148" t="s">
        <v>460</v>
      </c>
      <c r="H257" s="149">
        <v>13.75</v>
      </c>
      <c r="I257" s="150"/>
      <c r="L257" s="145"/>
      <c r="M257" s="151"/>
      <c r="T257" s="152"/>
      <c r="AT257" s="147" t="s">
        <v>134</v>
      </c>
      <c r="AU257" s="147" t="s">
        <v>87</v>
      </c>
      <c r="AV257" s="12" t="s">
        <v>87</v>
      </c>
      <c r="AW257" s="12" t="s">
        <v>32</v>
      </c>
      <c r="AX257" s="12" t="s">
        <v>78</v>
      </c>
      <c r="AY257" s="147" t="s">
        <v>126</v>
      </c>
    </row>
    <row r="258" spans="2:65" s="13" customFormat="1" ht="10.199999999999999">
      <c r="B258" s="165"/>
      <c r="D258" s="146" t="s">
        <v>134</v>
      </c>
      <c r="E258" s="166" t="s">
        <v>1</v>
      </c>
      <c r="F258" s="167" t="s">
        <v>461</v>
      </c>
      <c r="H258" s="166" t="s">
        <v>1</v>
      </c>
      <c r="I258" s="168"/>
      <c r="L258" s="165"/>
      <c r="M258" s="169"/>
      <c r="T258" s="170"/>
      <c r="AT258" s="166" t="s">
        <v>134</v>
      </c>
      <c r="AU258" s="166" t="s">
        <v>87</v>
      </c>
      <c r="AV258" s="13" t="s">
        <v>8</v>
      </c>
      <c r="AW258" s="13" t="s">
        <v>32</v>
      </c>
      <c r="AX258" s="13" t="s">
        <v>78</v>
      </c>
      <c r="AY258" s="166" t="s">
        <v>126</v>
      </c>
    </row>
    <row r="259" spans="2:65" s="12" customFormat="1" ht="40.799999999999997">
      <c r="B259" s="145"/>
      <c r="D259" s="146" t="s">
        <v>134</v>
      </c>
      <c r="E259" s="147" t="s">
        <v>1</v>
      </c>
      <c r="F259" s="148" t="s">
        <v>462</v>
      </c>
      <c r="H259" s="149">
        <v>97.299000000000007</v>
      </c>
      <c r="I259" s="150"/>
      <c r="L259" s="145"/>
      <c r="M259" s="151"/>
      <c r="T259" s="152"/>
      <c r="AT259" s="147" t="s">
        <v>134</v>
      </c>
      <c r="AU259" s="147" t="s">
        <v>87</v>
      </c>
      <c r="AV259" s="12" t="s">
        <v>87</v>
      </c>
      <c r="AW259" s="12" t="s">
        <v>32</v>
      </c>
      <c r="AX259" s="12" t="s">
        <v>78</v>
      </c>
      <c r="AY259" s="147" t="s">
        <v>126</v>
      </c>
    </row>
    <row r="260" spans="2:65" s="1" customFormat="1" ht="24.15" customHeight="1">
      <c r="B260" s="30"/>
      <c r="C260" s="131" t="s">
        <v>223</v>
      </c>
      <c r="D260" s="131" t="s">
        <v>129</v>
      </c>
      <c r="E260" s="132" t="s">
        <v>168</v>
      </c>
      <c r="F260" s="133" t="s">
        <v>169</v>
      </c>
      <c r="G260" s="134" t="s">
        <v>132</v>
      </c>
      <c r="H260" s="135">
        <v>1378.61</v>
      </c>
      <c r="I260" s="136"/>
      <c r="J260" s="137">
        <f>ROUND(I260*H260,0)</f>
        <v>0</v>
      </c>
      <c r="K260" s="138"/>
      <c r="L260" s="30"/>
      <c r="M260" s="139" t="s">
        <v>1</v>
      </c>
      <c r="N260" s="140" t="s">
        <v>43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133</v>
      </c>
      <c r="AT260" s="143" t="s">
        <v>129</v>
      </c>
      <c r="AU260" s="143" t="s">
        <v>87</v>
      </c>
      <c r="AY260" s="15" t="s">
        <v>126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5" t="s">
        <v>8</v>
      </c>
      <c r="BK260" s="144">
        <f>ROUND(I260*H260,0)</f>
        <v>0</v>
      </c>
      <c r="BL260" s="15" t="s">
        <v>133</v>
      </c>
      <c r="BM260" s="143" t="s">
        <v>463</v>
      </c>
    </row>
    <row r="261" spans="2:65" s="12" customFormat="1" ht="10.199999999999999">
      <c r="B261" s="145"/>
      <c r="D261" s="146" t="s">
        <v>134</v>
      </c>
      <c r="E261" s="147" t="s">
        <v>1</v>
      </c>
      <c r="F261" s="148" t="s">
        <v>464</v>
      </c>
      <c r="H261" s="149">
        <v>807.51</v>
      </c>
      <c r="I261" s="150"/>
      <c r="L261" s="145"/>
      <c r="M261" s="151"/>
      <c r="T261" s="152"/>
      <c r="AT261" s="147" t="s">
        <v>134</v>
      </c>
      <c r="AU261" s="147" t="s">
        <v>87</v>
      </c>
      <c r="AV261" s="12" t="s">
        <v>87</v>
      </c>
      <c r="AW261" s="12" t="s">
        <v>32</v>
      </c>
      <c r="AX261" s="12" t="s">
        <v>78</v>
      </c>
      <c r="AY261" s="147" t="s">
        <v>126</v>
      </c>
    </row>
    <row r="262" spans="2:65" s="12" customFormat="1" ht="10.199999999999999">
      <c r="B262" s="145"/>
      <c r="D262" s="146" t="s">
        <v>134</v>
      </c>
      <c r="E262" s="147" t="s">
        <v>1</v>
      </c>
      <c r="F262" s="148" t="s">
        <v>465</v>
      </c>
      <c r="H262" s="149">
        <v>571.1</v>
      </c>
      <c r="I262" s="150"/>
      <c r="L262" s="145"/>
      <c r="M262" s="151"/>
      <c r="T262" s="152"/>
      <c r="AT262" s="147" t="s">
        <v>134</v>
      </c>
      <c r="AU262" s="147" t="s">
        <v>87</v>
      </c>
      <c r="AV262" s="12" t="s">
        <v>87</v>
      </c>
      <c r="AW262" s="12" t="s">
        <v>32</v>
      </c>
      <c r="AX262" s="12" t="s">
        <v>78</v>
      </c>
      <c r="AY262" s="147" t="s">
        <v>126</v>
      </c>
    </row>
    <row r="263" spans="2:65" s="1" customFormat="1" ht="24.15" customHeight="1">
      <c r="B263" s="30"/>
      <c r="C263" s="131" t="s">
        <v>228</v>
      </c>
      <c r="D263" s="131" t="s">
        <v>129</v>
      </c>
      <c r="E263" s="132" t="s">
        <v>171</v>
      </c>
      <c r="F263" s="133" t="s">
        <v>172</v>
      </c>
      <c r="G263" s="134" t="s">
        <v>132</v>
      </c>
      <c r="H263" s="135">
        <v>1378.61</v>
      </c>
      <c r="I263" s="136"/>
      <c r="J263" s="137">
        <f>ROUND(I263*H263,0)</f>
        <v>0</v>
      </c>
      <c r="K263" s="138"/>
      <c r="L263" s="30"/>
      <c r="M263" s="139" t="s">
        <v>1</v>
      </c>
      <c r="N263" s="140" t="s">
        <v>43</v>
      </c>
      <c r="P263" s="141">
        <f>O263*H263</f>
        <v>0</v>
      </c>
      <c r="Q263" s="141">
        <v>1.0000000000000001E-5</v>
      </c>
      <c r="R263" s="141">
        <f>Q263*H263</f>
        <v>1.3786100000000001E-2</v>
      </c>
      <c r="S263" s="141">
        <v>0</v>
      </c>
      <c r="T263" s="142">
        <f>S263*H263</f>
        <v>0</v>
      </c>
      <c r="AR263" s="143" t="s">
        <v>133</v>
      </c>
      <c r="AT263" s="143" t="s">
        <v>129</v>
      </c>
      <c r="AU263" s="143" t="s">
        <v>87</v>
      </c>
      <c r="AY263" s="15" t="s">
        <v>126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5" t="s">
        <v>8</v>
      </c>
      <c r="BK263" s="144">
        <f>ROUND(I263*H263,0)</f>
        <v>0</v>
      </c>
      <c r="BL263" s="15" t="s">
        <v>133</v>
      </c>
      <c r="BM263" s="143" t="s">
        <v>466</v>
      </c>
    </row>
    <row r="264" spans="2:65" s="1" customFormat="1" ht="24.15" customHeight="1">
      <c r="B264" s="30"/>
      <c r="C264" s="131" t="s">
        <v>233</v>
      </c>
      <c r="D264" s="131" t="s">
        <v>129</v>
      </c>
      <c r="E264" s="132" t="s">
        <v>173</v>
      </c>
      <c r="F264" s="133" t="s">
        <v>174</v>
      </c>
      <c r="G264" s="134" t="s">
        <v>132</v>
      </c>
      <c r="H264" s="135">
        <v>123.75</v>
      </c>
      <c r="I264" s="136"/>
      <c r="J264" s="137">
        <f>ROUND(I264*H264,0)</f>
        <v>0</v>
      </c>
      <c r="K264" s="138"/>
      <c r="L264" s="30"/>
      <c r="M264" s="139" t="s">
        <v>1</v>
      </c>
      <c r="N264" s="140" t="s">
        <v>43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133</v>
      </c>
      <c r="AT264" s="143" t="s">
        <v>129</v>
      </c>
      <c r="AU264" s="143" t="s">
        <v>87</v>
      </c>
      <c r="AY264" s="15" t="s">
        <v>126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5" t="s">
        <v>8</v>
      </c>
      <c r="BK264" s="144">
        <f>ROUND(I264*H264,0)</f>
        <v>0</v>
      </c>
      <c r="BL264" s="15" t="s">
        <v>133</v>
      </c>
      <c r="BM264" s="143" t="s">
        <v>467</v>
      </c>
    </row>
    <row r="265" spans="2:65" s="12" customFormat="1" ht="10.199999999999999">
      <c r="B265" s="145"/>
      <c r="D265" s="146" t="s">
        <v>134</v>
      </c>
      <c r="E265" s="147" t="s">
        <v>1</v>
      </c>
      <c r="F265" s="148" t="s">
        <v>468</v>
      </c>
      <c r="H265" s="149">
        <v>60.5</v>
      </c>
      <c r="I265" s="150"/>
      <c r="L265" s="145"/>
      <c r="M265" s="151"/>
      <c r="T265" s="152"/>
      <c r="AT265" s="147" t="s">
        <v>134</v>
      </c>
      <c r="AU265" s="147" t="s">
        <v>87</v>
      </c>
      <c r="AV265" s="12" t="s">
        <v>87</v>
      </c>
      <c r="AW265" s="12" t="s">
        <v>32</v>
      </c>
      <c r="AX265" s="12" t="s">
        <v>78</v>
      </c>
      <c r="AY265" s="147" t="s">
        <v>126</v>
      </c>
    </row>
    <row r="266" spans="2:65" s="12" customFormat="1" ht="10.199999999999999">
      <c r="B266" s="145"/>
      <c r="D266" s="146" t="s">
        <v>134</v>
      </c>
      <c r="E266" s="147" t="s">
        <v>1</v>
      </c>
      <c r="F266" s="148" t="s">
        <v>469</v>
      </c>
      <c r="H266" s="149">
        <v>63.25</v>
      </c>
      <c r="I266" s="150"/>
      <c r="L266" s="145"/>
      <c r="M266" s="151"/>
      <c r="T266" s="152"/>
      <c r="AT266" s="147" t="s">
        <v>134</v>
      </c>
      <c r="AU266" s="147" t="s">
        <v>87</v>
      </c>
      <c r="AV266" s="12" t="s">
        <v>87</v>
      </c>
      <c r="AW266" s="12" t="s">
        <v>32</v>
      </c>
      <c r="AX266" s="12" t="s">
        <v>78</v>
      </c>
      <c r="AY266" s="147" t="s">
        <v>126</v>
      </c>
    </row>
    <row r="267" spans="2:65" s="1" customFormat="1" ht="24.15" customHeight="1">
      <c r="B267" s="30"/>
      <c r="C267" s="131" t="s">
        <v>236</v>
      </c>
      <c r="D267" s="131" t="s">
        <v>129</v>
      </c>
      <c r="E267" s="132" t="s">
        <v>176</v>
      </c>
      <c r="F267" s="133" t="s">
        <v>177</v>
      </c>
      <c r="G267" s="134" t="s">
        <v>132</v>
      </c>
      <c r="H267" s="135">
        <v>123.75</v>
      </c>
      <c r="I267" s="136"/>
      <c r="J267" s="137">
        <f>ROUND(I267*H267,0)</f>
        <v>0</v>
      </c>
      <c r="K267" s="138"/>
      <c r="L267" s="30"/>
      <c r="M267" s="139" t="s">
        <v>1</v>
      </c>
      <c r="N267" s="140" t="s">
        <v>43</v>
      </c>
      <c r="P267" s="141">
        <f>O267*H267</f>
        <v>0</v>
      </c>
      <c r="Q267" s="141">
        <v>1.0000000000000001E-5</v>
      </c>
      <c r="R267" s="141">
        <f>Q267*H267</f>
        <v>1.2375000000000001E-3</v>
      </c>
      <c r="S267" s="141">
        <v>0</v>
      </c>
      <c r="T267" s="142">
        <f>S267*H267</f>
        <v>0</v>
      </c>
      <c r="AR267" s="143" t="s">
        <v>133</v>
      </c>
      <c r="AT267" s="143" t="s">
        <v>129</v>
      </c>
      <c r="AU267" s="143" t="s">
        <v>87</v>
      </c>
      <c r="AY267" s="15" t="s">
        <v>126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5" t="s">
        <v>8</v>
      </c>
      <c r="BK267" s="144">
        <f>ROUND(I267*H267,0)</f>
        <v>0</v>
      </c>
      <c r="BL267" s="15" t="s">
        <v>133</v>
      </c>
      <c r="BM267" s="143" t="s">
        <v>470</v>
      </c>
    </row>
    <row r="268" spans="2:65" s="1" customFormat="1" ht="24.15" customHeight="1">
      <c r="B268" s="30"/>
      <c r="C268" s="131" t="s">
        <v>239</v>
      </c>
      <c r="D268" s="131" t="s">
        <v>129</v>
      </c>
      <c r="E268" s="132" t="s">
        <v>179</v>
      </c>
      <c r="F268" s="133" t="s">
        <v>180</v>
      </c>
      <c r="G268" s="134" t="s">
        <v>132</v>
      </c>
      <c r="H268" s="135">
        <v>10.08</v>
      </c>
      <c r="I268" s="136"/>
      <c r="J268" s="137">
        <f>ROUND(I268*H268,0)</f>
        <v>0</v>
      </c>
      <c r="K268" s="138"/>
      <c r="L268" s="30"/>
      <c r="M268" s="139" t="s">
        <v>1</v>
      </c>
      <c r="N268" s="140" t="s">
        <v>43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133</v>
      </c>
      <c r="AT268" s="143" t="s">
        <v>129</v>
      </c>
      <c r="AU268" s="143" t="s">
        <v>87</v>
      </c>
      <c r="AY268" s="15" t="s">
        <v>126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5" t="s">
        <v>8</v>
      </c>
      <c r="BK268" s="144">
        <f>ROUND(I268*H268,0)</f>
        <v>0</v>
      </c>
      <c r="BL268" s="15" t="s">
        <v>133</v>
      </c>
      <c r="BM268" s="143" t="s">
        <v>471</v>
      </c>
    </row>
    <row r="269" spans="2:65" s="12" customFormat="1" ht="10.199999999999999">
      <c r="B269" s="145"/>
      <c r="D269" s="146" t="s">
        <v>134</v>
      </c>
      <c r="E269" s="147" t="s">
        <v>1</v>
      </c>
      <c r="F269" s="148" t="s">
        <v>472</v>
      </c>
      <c r="H269" s="149">
        <v>10.08</v>
      </c>
      <c r="I269" s="150"/>
      <c r="L269" s="145"/>
      <c r="M269" s="151"/>
      <c r="T269" s="152"/>
      <c r="AT269" s="147" t="s">
        <v>134</v>
      </c>
      <c r="AU269" s="147" t="s">
        <v>87</v>
      </c>
      <c r="AV269" s="12" t="s">
        <v>87</v>
      </c>
      <c r="AW269" s="12" t="s">
        <v>32</v>
      </c>
      <c r="AX269" s="12" t="s">
        <v>78</v>
      </c>
      <c r="AY269" s="147" t="s">
        <v>126</v>
      </c>
    </row>
    <row r="270" spans="2:65" s="1" customFormat="1" ht="24.15" customHeight="1">
      <c r="B270" s="30"/>
      <c r="C270" s="131" t="s">
        <v>242</v>
      </c>
      <c r="D270" s="131" t="s">
        <v>129</v>
      </c>
      <c r="E270" s="132" t="s">
        <v>182</v>
      </c>
      <c r="F270" s="133" t="s">
        <v>183</v>
      </c>
      <c r="G270" s="134" t="s">
        <v>132</v>
      </c>
      <c r="H270" s="135">
        <v>10.08</v>
      </c>
      <c r="I270" s="136"/>
      <c r="J270" s="137">
        <f t="shared" ref="J270:J277" si="0">ROUND(I270*H270,0)</f>
        <v>0</v>
      </c>
      <c r="K270" s="138"/>
      <c r="L270" s="30"/>
      <c r="M270" s="139" t="s">
        <v>1</v>
      </c>
      <c r="N270" s="140" t="s">
        <v>43</v>
      </c>
      <c r="P270" s="141">
        <f t="shared" ref="P270:P277" si="1">O270*H270</f>
        <v>0</v>
      </c>
      <c r="Q270" s="141">
        <v>0</v>
      </c>
      <c r="R270" s="141">
        <f t="shared" ref="R270:R277" si="2">Q270*H270</f>
        <v>0</v>
      </c>
      <c r="S270" s="141">
        <v>0</v>
      </c>
      <c r="T270" s="142">
        <f t="shared" ref="T270:T277" si="3">S270*H270</f>
        <v>0</v>
      </c>
      <c r="AR270" s="143" t="s">
        <v>133</v>
      </c>
      <c r="AT270" s="143" t="s">
        <v>129</v>
      </c>
      <c r="AU270" s="143" t="s">
        <v>87</v>
      </c>
      <c r="AY270" s="15" t="s">
        <v>126</v>
      </c>
      <c r="BE270" s="144">
        <f t="shared" ref="BE270:BE277" si="4">IF(N270="základní",J270,0)</f>
        <v>0</v>
      </c>
      <c r="BF270" s="144">
        <f t="shared" ref="BF270:BF277" si="5">IF(N270="snížená",J270,0)</f>
        <v>0</v>
      </c>
      <c r="BG270" s="144">
        <f t="shared" ref="BG270:BG277" si="6">IF(N270="zákl. přenesená",J270,0)</f>
        <v>0</v>
      </c>
      <c r="BH270" s="144">
        <f t="shared" ref="BH270:BH277" si="7">IF(N270="sníž. přenesená",J270,0)</f>
        <v>0</v>
      </c>
      <c r="BI270" s="144">
        <f t="shared" ref="BI270:BI277" si="8">IF(N270="nulová",J270,0)</f>
        <v>0</v>
      </c>
      <c r="BJ270" s="15" t="s">
        <v>8</v>
      </c>
      <c r="BK270" s="144">
        <f t="shared" ref="BK270:BK277" si="9">ROUND(I270*H270,0)</f>
        <v>0</v>
      </c>
      <c r="BL270" s="15" t="s">
        <v>133</v>
      </c>
      <c r="BM270" s="143" t="s">
        <v>473</v>
      </c>
    </row>
    <row r="271" spans="2:65" s="1" customFormat="1" ht="24.15" customHeight="1">
      <c r="B271" s="30"/>
      <c r="C271" s="131" t="s">
        <v>245</v>
      </c>
      <c r="D271" s="131" t="s">
        <v>129</v>
      </c>
      <c r="E271" s="132" t="s">
        <v>185</v>
      </c>
      <c r="F271" s="133" t="s">
        <v>186</v>
      </c>
      <c r="G271" s="134" t="s">
        <v>187</v>
      </c>
      <c r="H271" s="135">
        <v>180</v>
      </c>
      <c r="I271" s="136"/>
      <c r="J271" s="137">
        <f t="shared" si="0"/>
        <v>0</v>
      </c>
      <c r="K271" s="138"/>
      <c r="L271" s="30"/>
      <c r="M271" s="139" t="s">
        <v>1</v>
      </c>
      <c r="N271" s="140" t="s">
        <v>43</v>
      </c>
      <c r="P271" s="141">
        <f t="shared" si="1"/>
        <v>0</v>
      </c>
      <c r="Q271" s="141">
        <v>0</v>
      </c>
      <c r="R271" s="141">
        <f t="shared" si="2"/>
        <v>0</v>
      </c>
      <c r="S271" s="141">
        <v>0</v>
      </c>
      <c r="T271" s="142">
        <f t="shared" si="3"/>
        <v>0</v>
      </c>
      <c r="AR271" s="143" t="s">
        <v>133</v>
      </c>
      <c r="AT271" s="143" t="s">
        <v>129</v>
      </c>
      <c r="AU271" s="143" t="s">
        <v>87</v>
      </c>
      <c r="AY271" s="15" t="s">
        <v>126</v>
      </c>
      <c r="BE271" s="144">
        <f t="shared" si="4"/>
        <v>0</v>
      </c>
      <c r="BF271" s="144">
        <f t="shared" si="5"/>
        <v>0</v>
      </c>
      <c r="BG271" s="144">
        <f t="shared" si="6"/>
        <v>0</v>
      </c>
      <c r="BH271" s="144">
        <f t="shared" si="7"/>
        <v>0</v>
      </c>
      <c r="BI271" s="144">
        <f t="shared" si="8"/>
        <v>0</v>
      </c>
      <c r="BJ271" s="15" t="s">
        <v>8</v>
      </c>
      <c r="BK271" s="144">
        <f t="shared" si="9"/>
        <v>0</v>
      </c>
      <c r="BL271" s="15" t="s">
        <v>133</v>
      </c>
      <c r="BM271" s="143" t="s">
        <v>474</v>
      </c>
    </row>
    <row r="272" spans="2:65" s="1" customFormat="1" ht="16.5" customHeight="1">
      <c r="B272" s="30"/>
      <c r="C272" s="131" t="s">
        <v>248</v>
      </c>
      <c r="D272" s="131" t="s">
        <v>129</v>
      </c>
      <c r="E272" s="132" t="s">
        <v>475</v>
      </c>
      <c r="F272" s="133" t="s">
        <v>476</v>
      </c>
      <c r="G272" s="134" t="s">
        <v>187</v>
      </c>
      <c r="H272" s="135">
        <v>60</v>
      </c>
      <c r="I272" s="136"/>
      <c r="J272" s="137">
        <f t="shared" si="0"/>
        <v>0</v>
      </c>
      <c r="K272" s="138"/>
      <c r="L272" s="30"/>
      <c r="M272" s="139" t="s">
        <v>1</v>
      </c>
      <c r="N272" s="140" t="s">
        <v>43</v>
      </c>
      <c r="P272" s="141">
        <f t="shared" si="1"/>
        <v>0</v>
      </c>
      <c r="Q272" s="141">
        <v>0</v>
      </c>
      <c r="R272" s="141">
        <f t="shared" si="2"/>
        <v>0</v>
      </c>
      <c r="S272" s="141">
        <v>0</v>
      </c>
      <c r="T272" s="142">
        <f t="shared" si="3"/>
        <v>0</v>
      </c>
      <c r="AR272" s="143" t="s">
        <v>133</v>
      </c>
      <c r="AT272" s="143" t="s">
        <v>129</v>
      </c>
      <c r="AU272" s="143" t="s">
        <v>87</v>
      </c>
      <c r="AY272" s="15" t="s">
        <v>126</v>
      </c>
      <c r="BE272" s="144">
        <f t="shared" si="4"/>
        <v>0</v>
      </c>
      <c r="BF272" s="144">
        <f t="shared" si="5"/>
        <v>0</v>
      </c>
      <c r="BG272" s="144">
        <f t="shared" si="6"/>
        <v>0</v>
      </c>
      <c r="BH272" s="144">
        <f t="shared" si="7"/>
        <v>0</v>
      </c>
      <c r="BI272" s="144">
        <f t="shared" si="8"/>
        <v>0</v>
      </c>
      <c r="BJ272" s="15" t="s">
        <v>8</v>
      </c>
      <c r="BK272" s="144">
        <f t="shared" si="9"/>
        <v>0</v>
      </c>
      <c r="BL272" s="15" t="s">
        <v>133</v>
      </c>
      <c r="BM272" s="143" t="s">
        <v>477</v>
      </c>
    </row>
    <row r="273" spans="2:65" s="1" customFormat="1" ht="24.15" customHeight="1">
      <c r="B273" s="30"/>
      <c r="C273" s="131" t="s">
        <v>253</v>
      </c>
      <c r="D273" s="131" t="s">
        <v>129</v>
      </c>
      <c r="E273" s="132" t="s">
        <v>478</v>
      </c>
      <c r="F273" s="133" t="s">
        <v>479</v>
      </c>
      <c r="G273" s="134" t="s">
        <v>187</v>
      </c>
      <c r="H273" s="135">
        <v>250</v>
      </c>
      <c r="I273" s="136"/>
      <c r="J273" s="137">
        <f t="shared" si="0"/>
        <v>0</v>
      </c>
      <c r="K273" s="138"/>
      <c r="L273" s="30"/>
      <c r="M273" s="139" t="s">
        <v>1</v>
      </c>
      <c r="N273" s="140" t="s">
        <v>43</v>
      </c>
      <c r="P273" s="141">
        <f t="shared" si="1"/>
        <v>0</v>
      </c>
      <c r="Q273" s="141">
        <v>0</v>
      </c>
      <c r="R273" s="141">
        <f t="shared" si="2"/>
        <v>0</v>
      </c>
      <c r="S273" s="141">
        <v>0</v>
      </c>
      <c r="T273" s="142">
        <f t="shared" si="3"/>
        <v>0</v>
      </c>
      <c r="AR273" s="143" t="s">
        <v>133</v>
      </c>
      <c r="AT273" s="143" t="s">
        <v>129</v>
      </c>
      <c r="AU273" s="143" t="s">
        <v>87</v>
      </c>
      <c r="AY273" s="15" t="s">
        <v>126</v>
      </c>
      <c r="BE273" s="144">
        <f t="shared" si="4"/>
        <v>0</v>
      </c>
      <c r="BF273" s="144">
        <f t="shared" si="5"/>
        <v>0</v>
      </c>
      <c r="BG273" s="144">
        <f t="shared" si="6"/>
        <v>0</v>
      </c>
      <c r="BH273" s="144">
        <f t="shared" si="7"/>
        <v>0</v>
      </c>
      <c r="BI273" s="144">
        <f t="shared" si="8"/>
        <v>0</v>
      </c>
      <c r="BJ273" s="15" t="s">
        <v>8</v>
      </c>
      <c r="BK273" s="144">
        <f t="shared" si="9"/>
        <v>0</v>
      </c>
      <c r="BL273" s="15" t="s">
        <v>133</v>
      </c>
      <c r="BM273" s="143" t="s">
        <v>480</v>
      </c>
    </row>
    <row r="274" spans="2:65" s="1" customFormat="1" ht="24.15" customHeight="1">
      <c r="B274" s="30"/>
      <c r="C274" s="131" t="s">
        <v>255</v>
      </c>
      <c r="D274" s="131" t="s">
        <v>129</v>
      </c>
      <c r="E274" s="132" t="s">
        <v>481</v>
      </c>
      <c r="F274" s="133" t="s">
        <v>482</v>
      </c>
      <c r="G274" s="134" t="s">
        <v>450</v>
      </c>
      <c r="H274" s="135">
        <v>3</v>
      </c>
      <c r="I274" s="136"/>
      <c r="J274" s="137">
        <f t="shared" si="0"/>
        <v>0</v>
      </c>
      <c r="K274" s="138"/>
      <c r="L274" s="30"/>
      <c r="M274" s="139" t="s">
        <v>1</v>
      </c>
      <c r="N274" s="140" t="s">
        <v>43</v>
      </c>
      <c r="P274" s="141">
        <f t="shared" si="1"/>
        <v>0</v>
      </c>
      <c r="Q274" s="141">
        <v>0</v>
      </c>
      <c r="R274" s="141">
        <f t="shared" si="2"/>
        <v>0</v>
      </c>
      <c r="S274" s="141">
        <v>0</v>
      </c>
      <c r="T274" s="142">
        <f t="shared" si="3"/>
        <v>0</v>
      </c>
      <c r="AR274" s="143" t="s">
        <v>133</v>
      </c>
      <c r="AT274" s="143" t="s">
        <v>129</v>
      </c>
      <c r="AU274" s="143" t="s">
        <v>87</v>
      </c>
      <c r="AY274" s="15" t="s">
        <v>126</v>
      </c>
      <c r="BE274" s="144">
        <f t="shared" si="4"/>
        <v>0</v>
      </c>
      <c r="BF274" s="144">
        <f t="shared" si="5"/>
        <v>0</v>
      </c>
      <c r="BG274" s="144">
        <f t="shared" si="6"/>
        <v>0</v>
      </c>
      <c r="BH274" s="144">
        <f t="shared" si="7"/>
        <v>0</v>
      </c>
      <c r="BI274" s="144">
        <f t="shared" si="8"/>
        <v>0</v>
      </c>
      <c r="BJ274" s="15" t="s">
        <v>8</v>
      </c>
      <c r="BK274" s="144">
        <f t="shared" si="9"/>
        <v>0</v>
      </c>
      <c r="BL274" s="15" t="s">
        <v>133</v>
      </c>
      <c r="BM274" s="143" t="s">
        <v>483</v>
      </c>
    </row>
    <row r="275" spans="2:65" s="1" customFormat="1" ht="24.15" customHeight="1">
      <c r="B275" s="30"/>
      <c r="C275" s="131" t="s">
        <v>256</v>
      </c>
      <c r="D275" s="131" t="s">
        <v>129</v>
      </c>
      <c r="E275" s="132" t="s">
        <v>484</v>
      </c>
      <c r="F275" s="133" t="s">
        <v>485</v>
      </c>
      <c r="G275" s="134" t="s">
        <v>450</v>
      </c>
      <c r="H275" s="135">
        <v>2</v>
      </c>
      <c r="I275" s="136"/>
      <c r="J275" s="137">
        <f t="shared" si="0"/>
        <v>0</v>
      </c>
      <c r="K275" s="138"/>
      <c r="L275" s="30"/>
      <c r="M275" s="139" t="s">
        <v>1</v>
      </c>
      <c r="N275" s="140" t="s">
        <v>43</v>
      </c>
      <c r="P275" s="141">
        <f t="shared" si="1"/>
        <v>0</v>
      </c>
      <c r="Q275" s="141">
        <v>0</v>
      </c>
      <c r="R275" s="141">
        <f t="shared" si="2"/>
        <v>0</v>
      </c>
      <c r="S275" s="141">
        <v>0</v>
      </c>
      <c r="T275" s="142">
        <f t="shared" si="3"/>
        <v>0</v>
      </c>
      <c r="AR275" s="143" t="s">
        <v>133</v>
      </c>
      <c r="AT275" s="143" t="s">
        <v>129</v>
      </c>
      <c r="AU275" s="143" t="s">
        <v>87</v>
      </c>
      <c r="AY275" s="15" t="s">
        <v>126</v>
      </c>
      <c r="BE275" s="144">
        <f t="shared" si="4"/>
        <v>0</v>
      </c>
      <c r="BF275" s="144">
        <f t="shared" si="5"/>
        <v>0</v>
      </c>
      <c r="BG275" s="144">
        <f t="shared" si="6"/>
        <v>0</v>
      </c>
      <c r="BH275" s="144">
        <f t="shared" si="7"/>
        <v>0</v>
      </c>
      <c r="BI275" s="144">
        <f t="shared" si="8"/>
        <v>0</v>
      </c>
      <c r="BJ275" s="15" t="s">
        <v>8</v>
      </c>
      <c r="BK275" s="144">
        <f t="shared" si="9"/>
        <v>0</v>
      </c>
      <c r="BL275" s="15" t="s">
        <v>133</v>
      </c>
      <c r="BM275" s="143" t="s">
        <v>486</v>
      </c>
    </row>
    <row r="276" spans="2:65" s="1" customFormat="1" ht="16.5" customHeight="1">
      <c r="B276" s="30"/>
      <c r="C276" s="131" t="s">
        <v>257</v>
      </c>
      <c r="D276" s="131" t="s">
        <v>129</v>
      </c>
      <c r="E276" s="132" t="s">
        <v>487</v>
      </c>
      <c r="F276" s="133" t="s">
        <v>488</v>
      </c>
      <c r="G276" s="134" t="s">
        <v>450</v>
      </c>
      <c r="H276" s="135">
        <v>3</v>
      </c>
      <c r="I276" s="136"/>
      <c r="J276" s="137">
        <f t="shared" si="0"/>
        <v>0</v>
      </c>
      <c r="K276" s="138"/>
      <c r="L276" s="30"/>
      <c r="M276" s="139" t="s">
        <v>1</v>
      </c>
      <c r="N276" s="140" t="s">
        <v>43</v>
      </c>
      <c r="P276" s="141">
        <f t="shared" si="1"/>
        <v>0</v>
      </c>
      <c r="Q276" s="141">
        <v>0</v>
      </c>
      <c r="R276" s="141">
        <f t="shared" si="2"/>
        <v>0</v>
      </c>
      <c r="S276" s="141">
        <v>0</v>
      </c>
      <c r="T276" s="142">
        <f t="shared" si="3"/>
        <v>0</v>
      </c>
      <c r="AR276" s="143" t="s">
        <v>133</v>
      </c>
      <c r="AT276" s="143" t="s">
        <v>129</v>
      </c>
      <c r="AU276" s="143" t="s">
        <v>87</v>
      </c>
      <c r="AY276" s="15" t="s">
        <v>126</v>
      </c>
      <c r="BE276" s="144">
        <f t="shared" si="4"/>
        <v>0</v>
      </c>
      <c r="BF276" s="144">
        <f t="shared" si="5"/>
        <v>0</v>
      </c>
      <c r="BG276" s="144">
        <f t="shared" si="6"/>
        <v>0</v>
      </c>
      <c r="BH276" s="144">
        <f t="shared" si="7"/>
        <v>0</v>
      </c>
      <c r="BI276" s="144">
        <f t="shared" si="8"/>
        <v>0</v>
      </c>
      <c r="BJ276" s="15" t="s">
        <v>8</v>
      </c>
      <c r="BK276" s="144">
        <f t="shared" si="9"/>
        <v>0</v>
      </c>
      <c r="BL276" s="15" t="s">
        <v>133</v>
      </c>
      <c r="BM276" s="143" t="s">
        <v>489</v>
      </c>
    </row>
    <row r="277" spans="2:65" s="1" customFormat="1" ht="37.799999999999997" customHeight="1">
      <c r="B277" s="30"/>
      <c r="C277" s="131" t="s">
        <v>258</v>
      </c>
      <c r="D277" s="131" t="s">
        <v>129</v>
      </c>
      <c r="E277" s="132" t="s">
        <v>490</v>
      </c>
      <c r="F277" s="133" t="s">
        <v>491</v>
      </c>
      <c r="G277" s="134" t="s">
        <v>132</v>
      </c>
      <c r="H277" s="135">
        <v>11.885</v>
      </c>
      <c r="I277" s="136"/>
      <c r="J277" s="137">
        <f t="shared" si="0"/>
        <v>0</v>
      </c>
      <c r="K277" s="138"/>
      <c r="L277" s="30"/>
      <c r="M277" s="139" t="s">
        <v>1</v>
      </c>
      <c r="N277" s="140" t="s">
        <v>43</v>
      </c>
      <c r="P277" s="141">
        <f t="shared" si="1"/>
        <v>0</v>
      </c>
      <c r="Q277" s="141">
        <v>0</v>
      </c>
      <c r="R277" s="141">
        <f t="shared" si="2"/>
        <v>0</v>
      </c>
      <c r="S277" s="141">
        <v>1.2999999999999999E-2</v>
      </c>
      <c r="T277" s="142">
        <f t="shared" si="3"/>
        <v>0.154505</v>
      </c>
      <c r="AR277" s="143" t="s">
        <v>133</v>
      </c>
      <c r="AT277" s="143" t="s">
        <v>129</v>
      </c>
      <c r="AU277" s="143" t="s">
        <v>87</v>
      </c>
      <c r="AY277" s="15" t="s">
        <v>126</v>
      </c>
      <c r="BE277" s="144">
        <f t="shared" si="4"/>
        <v>0</v>
      </c>
      <c r="BF277" s="144">
        <f t="shared" si="5"/>
        <v>0</v>
      </c>
      <c r="BG277" s="144">
        <f t="shared" si="6"/>
        <v>0</v>
      </c>
      <c r="BH277" s="144">
        <f t="shared" si="7"/>
        <v>0</v>
      </c>
      <c r="BI277" s="144">
        <f t="shared" si="8"/>
        <v>0</v>
      </c>
      <c r="BJ277" s="15" t="s">
        <v>8</v>
      </c>
      <c r="BK277" s="144">
        <f t="shared" si="9"/>
        <v>0</v>
      </c>
      <c r="BL277" s="15" t="s">
        <v>133</v>
      </c>
      <c r="BM277" s="143" t="s">
        <v>492</v>
      </c>
    </row>
    <row r="278" spans="2:65" s="12" customFormat="1" ht="10.199999999999999">
      <c r="B278" s="145"/>
      <c r="D278" s="146" t="s">
        <v>134</v>
      </c>
      <c r="E278" s="147" t="s">
        <v>1</v>
      </c>
      <c r="F278" s="148" t="s">
        <v>493</v>
      </c>
      <c r="H278" s="149">
        <v>11.885</v>
      </c>
      <c r="I278" s="150"/>
      <c r="L278" s="145"/>
      <c r="M278" s="151"/>
      <c r="T278" s="152"/>
      <c r="AT278" s="147" t="s">
        <v>134</v>
      </c>
      <c r="AU278" s="147" t="s">
        <v>87</v>
      </c>
      <c r="AV278" s="12" t="s">
        <v>87</v>
      </c>
      <c r="AW278" s="12" t="s">
        <v>32</v>
      </c>
      <c r="AX278" s="12" t="s">
        <v>78</v>
      </c>
      <c r="AY278" s="147" t="s">
        <v>126</v>
      </c>
    </row>
    <row r="279" spans="2:65" s="1" customFormat="1" ht="44.25" customHeight="1">
      <c r="B279" s="30"/>
      <c r="C279" s="131" t="s">
        <v>260</v>
      </c>
      <c r="D279" s="131" t="s">
        <v>129</v>
      </c>
      <c r="E279" s="132" t="s">
        <v>494</v>
      </c>
      <c r="F279" s="133" t="s">
        <v>495</v>
      </c>
      <c r="G279" s="134" t="s">
        <v>132</v>
      </c>
      <c r="H279" s="135">
        <v>0.72</v>
      </c>
      <c r="I279" s="136"/>
      <c r="J279" s="137">
        <f>ROUND(I279*H279,0)</f>
        <v>0</v>
      </c>
      <c r="K279" s="138"/>
      <c r="L279" s="30"/>
      <c r="M279" s="139" t="s">
        <v>1</v>
      </c>
      <c r="N279" s="140" t="s">
        <v>43</v>
      </c>
      <c r="P279" s="141">
        <f>O279*H279</f>
        <v>0</v>
      </c>
      <c r="Q279" s="141">
        <v>0</v>
      </c>
      <c r="R279" s="141">
        <f>Q279*H279</f>
        <v>0</v>
      </c>
      <c r="S279" s="141">
        <v>4.1000000000000002E-2</v>
      </c>
      <c r="T279" s="142">
        <f>S279*H279</f>
        <v>2.9520000000000001E-2</v>
      </c>
      <c r="AR279" s="143" t="s">
        <v>133</v>
      </c>
      <c r="AT279" s="143" t="s">
        <v>129</v>
      </c>
      <c r="AU279" s="143" t="s">
        <v>87</v>
      </c>
      <c r="AY279" s="15" t="s">
        <v>126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5" t="s">
        <v>8</v>
      </c>
      <c r="BK279" s="144">
        <f>ROUND(I279*H279,0)</f>
        <v>0</v>
      </c>
      <c r="BL279" s="15" t="s">
        <v>133</v>
      </c>
      <c r="BM279" s="143" t="s">
        <v>496</v>
      </c>
    </row>
    <row r="280" spans="2:65" s="12" customFormat="1" ht="10.199999999999999">
      <c r="B280" s="145"/>
      <c r="D280" s="146" t="s">
        <v>134</v>
      </c>
      <c r="E280" s="147" t="s">
        <v>1</v>
      </c>
      <c r="F280" s="148" t="s">
        <v>497</v>
      </c>
      <c r="H280" s="149">
        <v>0.72</v>
      </c>
      <c r="I280" s="150"/>
      <c r="L280" s="145"/>
      <c r="M280" s="151"/>
      <c r="T280" s="152"/>
      <c r="AT280" s="147" t="s">
        <v>134</v>
      </c>
      <c r="AU280" s="147" t="s">
        <v>87</v>
      </c>
      <c r="AV280" s="12" t="s">
        <v>87</v>
      </c>
      <c r="AW280" s="12" t="s">
        <v>32</v>
      </c>
      <c r="AX280" s="12" t="s">
        <v>78</v>
      </c>
      <c r="AY280" s="147" t="s">
        <v>126</v>
      </c>
    </row>
    <row r="281" spans="2:65" s="1" customFormat="1" ht="37.799999999999997" customHeight="1">
      <c r="B281" s="30"/>
      <c r="C281" s="131" t="s">
        <v>261</v>
      </c>
      <c r="D281" s="131" t="s">
        <v>129</v>
      </c>
      <c r="E281" s="132" t="s">
        <v>498</v>
      </c>
      <c r="F281" s="133" t="s">
        <v>499</v>
      </c>
      <c r="G281" s="134" t="s">
        <v>132</v>
      </c>
      <c r="H281" s="135">
        <v>3.1520000000000001</v>
      </c>
      <c r="I281" s="136"/>
      <c r="J281" s="137">
        <f>ROUND(I281*H281,0)</f>
        <v>0</v>
      </c>
      <c r="K281" s="138"/>
      <c r="L281" s="30"/>
      <c r="M281" s="139" t="s">
        <v>1</v>
      </c>
      <c r="N281" s="140" t="s">
        <v>43</v>
      </c>
      <c r="P281" s="141">
        <f>O281*H281</f>
        <v>0</v>
      </c>
      <c r="Q281" s="141">
        <v>0</v>
      </c>
      <c r="R281" s="141">
        <f>Q281*H281</f>
        <v>0</v>
      </c>
      <c r="S281" s="141">
        <v>7.5999999999999998E-2</v>
      </c>
      <c r="T281" s="142">
        <f>S281*H281</f>
        <v>0.23955200000000001</v>
      </c>
      <c r="AR281" s="143" t="s">
        <v>133</v>
      </c>
      <c r="AT281" s="143" t="s">
        <v>129</v>
      </c>
      <c r="AU281" s="143" t="s">
        <v>87</v>
      </c>
      <c r="AY281" s="15" t="s">
        <v>126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5" t="s">
        <v>8</v>
      </c>
      <c r="BK281" s="144">
        <f>ROUND(I281*H281,0)</f>
        <v>0</v>
      </c>
      <c r="BL281" s="15" t="s">
        <v>133</v>
      </c>
      <c r="BM281" s="143" t="s">
        <v>500</v>
      </c>
    </row>
    <row r="282" spans="2:65" s="12" customFormat="1" ht="10.199999999999999">
      <c r="B282" s="145"/>
      <c r="D282" s="146" t="s">
        <v>134</v>
      </c>
      <c r="E282" s="147" t="s">
        <v>1</v>
      </c>
      <c r="F282" s="148" t="s">
        <v>501</v>
      </c>
      <c r="H282" s="149">
        <v>3.1520000000000001</v>
      </c>
      <c r="I282" s="150"/>
      <c r="L282" s="145"/>
      <c r="M282" s="151"/>
      <c r="T282" s="152"/>
      <c r="AT282" s="147" t="s">
        <v>134</v>
      </c>
      <c r="AU282" s="147" t="s">
        <v>87</v>
      </c>
      <c r="AV282" s="12" t="s">
        <v>87</v>
      </c>
      <c r="AW282" s="12" t="s">
        <v>32</v>
      </c>
      <c r="AX282" s="12" t="s">
        <v>78</v>
      </c>
      <c r="AY282" s="147" t="s">
        <v>126</v>
      </c>
    </row>
    <row r="283" spans="2:65" s="1" customFormat="1" ht="44.25" customHeight="1">
      <c r="B283" s="30"/>
      <c r="C283" s="131" t="s">
        <v>265</v>
      </c>
      <c r="D283" s="131" t="s">
        <v>129</v>
      </c>
      <c r="E283" s="132" t="s">
        <v>502</v>
      </c>
      <c r="F283" s="133" t="s">
        <v>503</v>
      </c>
      <c r="G283" s="134" t="s">
        <v>132</v>
      </c>
      <c r="H283" s="135">
        <v>1.8</v>
      </c>
      <c r="I283" s="136"/>
      <c r="J283" s="137">
        <f>ROUND(I283*H283,0)</f>
        <v>0</v>
      </c>
      <c r="K283" s="138"/>
      <c r="L283" s="30"/>
      <c r="M283" s="139" t="s">
        <v>1</v>
      </c>
      <c r="N283" s="140" t="s">
        <v>43</v>
      </c>
      <c r="P283" s="141">
        <f>O283*H283</f>
        <v>0</v>
      </c>
      <c r="Q283" s="141">
        <v>0</v>
      </c>
      <c r="R283" s="141">
        <f>Q283*H283</f>
        <v>0</v>
      </c>
      <c r="S283" s="141">
        <v>3.1E-2</v>
      </c>
      <c r="T283" s="142">
        <f>S283*H283</f>
        <v>5.5800000000000002E-2</v>
      </c>
      <c r="AR283" s="143" t="s">
        <v>133</v>
      </c>
      <c r="AT283" s="143" t="s">
        <v>129</v>
      </c>
      <c r="AU283" s="143" t="s">
        <v>87</v>
      </c>
      <c r="AY283" s="15" t="s">
        <v>126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5" t="s">
        <v>8</v>
      </c>
      <c r="BK283" s="144">
        <f>ROUND(I283*H283,0)</f>
        <v>0</v>
      </c>
      <c r="BL283" s="15" t="s">
        <v>133</v>
      </c>
      <c r="BM283" s="143" t="s">
        <v>504</v>
      </c>
    </row>
    <row r="284" spans="2:65" s="12" customFormat="1" ht="10.199999999999999">
      <c r="B284" s="145"/>
      <c r="D284" s="146" t="s">
        <v>134</v>
      </c>
      <c r="E284" s="147" t="s">
        <v>1</v>
      </c>
      <c r="F284" s="148" t="s">
        <v>505</v>
      </c>
      <c r="H284" s="149">
        <v>1.8</v>
      </c>
      <c r="I284" s="150"/>
      <c r="L284" s="145"/>
      <c r="M284" s="151"/>
      <c r="T284" s="152"/>
      <c r="AT284" s="147" t="s">
        <v>134</v>
      </c>
      <c r="AU284" s="147" t="s">
        <v>87</v>
      </c>
      <c r="AV284" s="12" t="s">
        <v>87</v>
      </c>
      <c r="AW284" s="12" t="s">
        <v>32</v>
      </c>
      <c r="AX284" s="12" t="s">
        <v>78</v>
      </c>
      <c r="AY284" s="147" t="s">
        <v>126</v>
      </c>
    </row>
    <row r="285" spans="2:65" s="1" customFormat="1" ht="37.799999999999997" customHeight="1">
      <c r="B285" s="30"/>
      <c r="C285" s="131" t="s">
        <v>268</v>
      </c>
      <c r="D285" s="131" t="s">
        <v>129</v>
      </c>
      <c r="E285" s="132" t="s">
        <v>506</v>
      </c>
      <c r="F285" s="133" t="s">
        <v>507</v>
      </c>
      <c r="G285" s="134" t="s">
        <v>329</v>
      </c>
      <c r="H285" s="135">
        <v>0.155</v>
      </c>
      <c r="I285" s="136"/>
      <c r="J285" s="137">
        <f>ROUND(I285*H285,0)</f>
        <v>0</v>
      </c>
      <c r="K285" s="138"/>
      <c r="L285" s="30"/>
      <c r="M285" s="139" t="s">
        <v>1</v>
      </c>
      <c r="N285" s="140" t="s">
        <v>43</v>
      </c>
      <c r="P285" s="141">
        <f>O285*H285</f>
        <v>0</v>
      </c>
      <c r="Q285" s="141">
        <v>0</v>
      </c>
      <c r="R285" s="141">
        <f>Q285*H285</f>
        <v>0</v>
      </c>
      <c r="S285" s="141">
        <v>1.8</v>
      </c>
      <c r="T285" s="142">
        <f>S285*H285</f>
        <v>0.27900000000000003</v>
      </c>
      <c r="AR285" s="143" t="s">
        <v>133</v>
      </c>
      <c r="AT285" s="143" t="s">
        <v>129</v>
      </c>
      <c r="AU285" s="143" t="s">
        <v>87</v>
      </c>
      <c r="AY285" s="15" t="s">
        <v>126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5" t="s">
        <v>8</v>
      </c>
      <c r="BK285" s="144">
        <f>ROUND(I285*H285,0)</f>
        <v>0</v>
      </c>
      <c r="BL285" s="15" t="s">
        <v>133</v>
      </c>
      <c r="BM285" s="143" t="s">
        <v>508</v>
      </c>
    </row>
    <row r="286" spans="2:65" s="13" customFormat="1" ht="10.199999999999999">
      <c r="B286" s="165"/>
      <c r="D286" s="146" t="s">
        <v>134</v>
      </c>
      <c r="E286" s="166" t="s">
        <v>1</v>
      </c>
      <c r="F286" s="167" t="s">
        <v>509</v>
      </c>
      <c r="H286" s="166" t="s">
        <v>1</v>
      </c>
      <c r="I286" s="168"/>
      <c r="L286" s="165"/>
      <c r="M286" s="169"/>
      <c r="T286" s="170"/>
      <c r="AT286" s="166" t="s">
        <v>134</v>
      </c>
      <c r="AU286" s="166" t="s">
        <v>87</v>
      </c>
      <c r="AV286" s="13" t="s">
        <v>8</v>
      </c>
      <c r="AW286" s="13" t="s">
        <v>32</v>
      </c>
      <c r="AX286" s="13" t="s">
        <v>78</v>
      </c>
      <c r="AY286" s="166" t="s">
        <v>126</v>
      </c>
    </row>
    <row r="287" spans="2:65" s="12" customFormat="1" ht="10.199999999999999">
      <c r="B287" s="145"/>
      <c r="D287" s="146" t="s">
        <v>134</v>
      </c>
      <c r="E287" s="147" t="s">
        <v>1</v>
      </c>
      <c r="F287" s="148" t="s">
        <v>510</v>
      </c>
      <c r="H287" s="149">
        <v>6.0999999999999999E-2</v>
      </c>
      <c r="I287" s="150"/>
      <c r="L287" s="145"/>
      <c r="M287" s="151"/>
      <c r="T287" s="152"/>
      <c r="AT287" s="147" t="s">
        <v>134</v>
      </c>
      <c r="AU287" s="147" t="s">
        <v>87</v>
      </c>
      <c r="AV287" s="12" t="s">
        <v>87</v>
      </c>
      <c r="AW287" s="12" t="s">
        <v>32</v>
      </c>
      <c r="AX287" s="12" t="s">
        <v>78</v>
      </c>
      <c r="AY287" s="147" t="s">
        <v>126</v>
      </c>
    </row>
    <row r="288" spans="2:65" s="12" customFormat="1" ht="10.199999999999999">
      <c r="B288" s="145"/>
      <c r="D288" s="146" t="s">
        <v>134</v>
      </c>
      <c r="E288" s="147" t="s">
        <v>1</v>
      </c>
      <c r="F288" s="148" t="s">
        <v>511</v>
      </c>
      <c r="H288" s="149">
        <v>9.4E-2</v>
      </c>
      <c r="I288" s="150"/>
      <c r="L288" s="145"/>
      <c r="M288" s="151"/>
      <c r="T288" s="152"/>
      <c r="AT288" s="147" t="s">
        <v>134</v>
      </c>
      <c r="AU288" s="147" t="s">
        <v>87</v>
      </c>
      <c r="AV288" s="12" t="s">
        <v>87</v>
      </c>
      <c r="AW288" s="12" t="s">
        <v>32</v>
      </c>
      <c r="AX288" s="12" t="s">
        <v>78</v>
      </c>
      <c r="AY288" s="147" t="s">
        <v>126</v>
      </c>
    </row>
    <row r="289" spans="2:65" s="1" customFormat="1" ht="37.799999999999997" customHeight="1">
      <c r="B289" s="30"/>
      <c r="C289" s="131" t="s">
        <v>271</v>
      </c>
      <c r="D289" s="131" t="s">
        <v>129</v>
      </c>
      <c r="E289" s="132" t="s">
        <v>190</v>
      </c>
      <c r="F289" s="133" t="s">
        <v>191</v>
      </c>
      <c r="G289" s="134" t="s">
        <v>156</v>
      </c>
      <c r="H289" s="135">
        <v>400</v>
      </c>
      <c r="I289" s="136"/>
      <c r="J289" s="137">
        <f>ROUND(I289*H289,0)</f>
        <v>0</v>
      </c>
      <c r="K289" s="138"/>
      <c r="L289" s="30"/>
      <c r="M289" s="139" t="s">
        <v>1</v>
      </c>
      <c r="N289" s="140" t="s">
        <v>43</v>
      </c>
      <c r="P289" s="141">
        <f>O289*H289</f>
        <v>0</v>
      </c>
      <c r="Q289" s="141">
        <v>0</v>
      </c>
      <c r="R289" s="141">
        <f>Q289*H289</f>
        <v>0</v>
      </c>
      <c r="S289" s="141">
        <v>2E-3</v>
      </c>
      <c r="T289" s="142">
        <f>S289*H289</f>
        <v>0.8</v>
      </c>
      <c r="AR289" s="143" t="s">
        <v>133</v>
      </c>
      <c r="AT289" s="143" t="s">
        <v>129</v>
      </c>
      <c r="AU289" s="143" t="s">
        <v>87</v>
      </c>
      <c r="AY289" s="15" t="s">
        <v>126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5" t="s">
        <v>8</v>
      </c>
      <c r="BK289" s="144">
        <f>ROUND(I289*H289,0)</f>
        <v>0</v>
      </c>
      <c r="BL289" s="15" t="s">
        <v>133</v>
      </c>
      <c r="BM289" s="143" t="s">
        <v>512</v>
      </c>
    </row>
    <row r="290" spans="2:65" s="12" customFormat="1" ht="10.199999999999999">
      <c r="B290" s="145"/>
      <c r="D290" s="146" t="s">
        <v>134</v>
      </c>
      <c r="E290" s="147" t="s">
        <v>1</v>
      </c>
      <c r="F290" s="148" t="s">
        <v>513</v>
      </c>
      <c r="H290" s="149">
        <v>400</v>
      </c>
      <c r="I290" s="150"/>
      <c r="L290" s="145"/>
      <c r="M290" s="151"/>
      <c r="T290" s="152"/>
      <c r="AT290" s="147" t="s">
        <v>134</v>
      </c>
      <c r="AU290" s="147" t="s">
        <v>87</v>
      </c>
      <c r="AV290" s="12" t="s">
        <v>87</v>
      </c>
      <c r="AW290" s="12" t="s">
        <v>32</v>
      </c>
      <c r="AX290" s="12" t="s">
        <v>78</v>
      </c>
      <c r="AY290" s="147" t="s">
        <v>126</v>
      </c>
    </row>
    <row r="291" spans="2:65" s="1" customFormat="1" ht="49.05" customHeight="1">
      <c r="B291" s="30"/>
      <c r="C291" s="131" t="s">
        <v>274</v>
      </c>
      <c r="D291" s="131" t="s">
        <v>129</v>
      </c>
      <c r="E291" s="132" t="s">
        <v>514</v>
      </c>
      <c r="F291" s="133" t="s">
        <v>515</v>
      </c>
      <c r="G291" s="134" t="s">
        <v>156</v>
      </c>
      <c r="H291" s="135">
        <v>1.7</v>
      </c>
      <c r="I291" s="136"/>
      <c r="J291" s="137">
        <f>ROUND(I291*H291,0)</f>
        <v>0</v>
      </c>
      <c r="K291" s="138"/>
      <c r="L291" s="30"/>
      <c r="M291" s="139" t="s">
        <v>1</v>
      </c>
      <c r="N291" s="140" t="s">
        <v>43</v>
      </c>
      <c r="P291" s="141">
        <f>O291*H291</f>
        <v>0</v>
      </c>
      <c r="Q291" s="141">
        <v>0</v>
      </c>
      <c r="R291" s="141">
        <f>Q291*H291</f>
        <v>0</v>
      </c>
      <c r="S291" s="141">
        <v>4.2000000000000003E-2</v>
      </c>
      <c r="T291" s="142">
        <f>S291*H291</f>
        <v>7.1400000000000005E-2</v>
      </c>
      <c r="AR291" s="143" t="s">
        <v>133</v>
      </c>
      <c r="AT291" s="143" t="s">
        <v>129</v>
      </c>
      <c r="AU291" s="143" t="s">
        <v>87</v>
      </c>
      <c r="AY291" s="15" t="s">
        <v>126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5" t="s">
        <v>8</v>
      </c>
      <c r="BK291" s="144">
        <f>ROUND(I291*H291,0)</f>
        <v>0</v>
      </c>
      <c r="BL291" s="15" t="s">
        <v>133</v>
      </c>
      <c r="BM291" s="143" t="s">
        <v>516</v>
      </c>
    </row>
    <row r="292" spans="2:65" s="12" customFormat="1" ht="10.199999999999999">
      <c r="B292" s="145"/>
      <c r="D292" s="146" t="s">
        <v>134</v>
      </c>
      <c r="E292" s="147" t="s">
        <v>1</v>
      </c>
      <c r="F292" s="148" t="s">
        <v>517</v>
      </c>
      <c r="H292" s="149">
        <v>1.7</v>
      </c>
      <c r="I292" s="150"/>
      <c r="L292" s="145"/>
      <c r="M292" s="151"/>
      <c r="T292" s="152"/>
      <c r="AT292" s="147" t="s">
        <v>134</v>
      </c>
      <c r="AU292" s="147" t="s">
        <v>87</v>
      </c>
      <c r="AV292" s="12" t="s">
        <v>87</v>
      </c>
      <c r="AW292" s="12" t="s">
        <v>32</v>
      </c>
      <c r="AX292" s="12" t="s">
        <v>78</v>
      </c>
      <c r="AY292" s="147" t="s">
        <v>126</v>
      </c>
    </row>
    <row r="293" spans="2:65" s="1" customFormat="1" ht="37.799999999999997" customHeight="1">
      <c r="B293" s="30"/>
      <c r="C293" s="131" t="s">
        <v>275</v>
      </c>
      <c r="D293" s="131" t="s">
        <v>129</v>
      </c>
      <c r="E293" s="132" t="s">
        <v>518</v>
      </c>
      <c r="F293" s="133" t="s">
        <v>519</v>
      </c>
      <c r="G293" s="134" t="s">
        <v>156</v>
      </c>
      <c r="H293" s="135">
        <v>2</v>
      </c>
      <c r="I293" s="136"/>
      <c r="J293" s="137">
        <f>ROUND(I293*H293,0)</f>
        <v>0</v>
      </c>
      <c r="K293" s="138"/>
      <c r="L293" s="30"/>
      <c r="M293" s="139" t="s">
        <v>1</v>
      </c>
      <c r="N293" s="140" t="s">
        <v>43</v>
      </c>
      <c r="P293" s="141">
        <f>O293*H293</f>
        <v>0</v>
      </c>
      <c r="Q293" s="141">
        <v>0</v>
      </c>
      <c r="R293" s="141">
        <f>Q293*H293</f>
        <v>0</v>
      </c>
      <c r="S293" s="141">
        <v>1.0999999999999999E-2</v>
      </c>
      <c r="T293" s="142">
        <f>S293*H293</f>
        <v>2.1999999999999999E-2</v>
      </c>
      <c r="AR293" s="143" t="s">
        <v>133</v>
      </c>
      <c r="AT293" s="143" t="s">
        <v>129</v>
      </c>
      <c r="AU293" s="143" t="s">
        <v>87</v>
      </c>
      <c r="AY293" s="15" t="s">
        <v>126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5" t="s">
        <v>8</v>
      </c>
      <c r="BK293" s="144">
        <f>ROUND(I293*H293,0)</f>
        <v>0</v>
      </c>
      <c r="BL293" s="15" t="s">
        <v>133</v>
      </c>
      <c r="BM293" s="143" t="s">
        <v>520</v>
      </c>
    </row>
    <row r="294" spans="2:65" s="12" customFormat="1" ht="10.199999999999999">
      <c r="B294" s="145"/>
      <c r="D294" s="146" t="s">
        <v>134</v>
      </c>
      <c r="E294" s="147" t="s">
        <v>1</v>
      </c>
      <c r="F294" s="148" t="s">
        <v>521</v>
      </c>
      <c r="H294" s="149">
        <v>2</v>
      </c>
      <c r="I294" s="150"/>
      <c r="L294" s="145"/>
      <c r="M294" s="151"/>
      <c r="T294" s="152"/>
      <c r="AT294" s="147" t="s">
        <v>134</v>
      </c>
      <c r="AU294" s="147" t="s">
        <v>87</v>
      </c>
      <c r="AV294" s="12" t="s">
        <v>87</v>
      </c>
      <c r="AW294" s="12" t="s">
        <v>32</v>
      </c>
      <c r="AX294" s="12" t="s">
        <v>78</v>
      </c>
      <c r="AY294" s="147" t="s">
        <v>126</v>
      </c>
    </row>
    <row r="295" spans="2:65" s="1" customFormat="1" ht="33" customHeight="1">
      <c r="B295" s="30"/>
      <c r="C295" s="131" t="s">
        <v>278</v>
      </c>
      <c r="D295" s="131" t="s">
        <v>129</v>
      </c>
      <c r="E295" s="132" t="s">
        <v>193</v>
      </c>
      <c r="F295" s="133" t="s">
        <v>194</v>
      </c>
      <c r="G295" s="134" t="s">
        <v>156</v>
      </c>
      <c r="H295" s="135">
        <v>2750</v>
      </c>
      <c r="I295" s="136"/>
      <c r="J295" s="137">
        <f>ROUND(I295*H295,0)</f>
        <v>0</v>
      </c>
      <c r="K295" s="138"/>
      <c r="L295" s="30"/>
      <c r="M295" s="139" t="s">
        <v>1</v>
      </c>
      <c r="N295" s="140" t="s">
        <v>43</v>
      </c>
      <c r="P295" s="141">
        <f>O295*H295</f>
        <v>0</v>
      </c>
      <c r="Q295" s="141">
        <v>0</v>
      </c>
      <c r="R295" s="141">
        <f>Q295*H295</f>
        <v>0</v>
      </c>
      <c r="S295" s="141">
        <v>1E-3</v>
      </c>
      <c r="T295" s="142">
        <f>S295*H295</f>
        <v>2.75</v>
      </c>
      <c r="AR295" s="143" t="s">
        <v>133</v>
      </c>
      <c r="AT295" s="143" t="s">
        <v>129</v>
      </c>
      <c r="AU295" s="143" t="s">
        <v>87</v>
      </c>
      <c r="AY295" s="15" t="s">
        <v>126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5" t="s">
        <v>8</v>
      </c>
      <c r="BK295" s="144">
        <f>ROUND(I295*H295,0)</f>
        <v>0</v>
      </c>
      <c r="BL295" s="15" t="s">
        <v>133</v>
      </c>
      <c r="BM295" s="143" t="s">
        <v>522</v>
      </c>
    </row>
    <row r="296" spans="2:65" s="12" customFormat="1" ht="10.199999999999999">
      <c r="B296" s="145"/>
      <c r="D296" s="146" t="s">
        <v>134</v>
      </c>
      <c r="E296" s="147" t="s">
        <v>1</v>
      </c>
      <c r="F296" s="148" t="s">
        <v>523</v>
      </c>
      <c r="H296" s="149">
        <v>2750</v>
      </c>
      <c r="I296" s="150"/>
      <c r="L296" s="145"/>
      <c r="M296" s="151"/>
      <c r="T296" s="152"/>
      <c r="AT296" s="147" t="s">
        <v>134</v>
      </c>
      <c r="AU296" s="147" t="s">
        <v>87</v>
      </c>
      <c r="AV296" s="12" t="s">
        <v>87</v>
      </c>
      <c r="AW296" s="12" t="s">
        <v>32</v>
      </c>
      <c r="AX296" s="12" t="s">
        <v>78</v>
      </c>
      <c r="AY296" s="147" t="s">
        <v>126</v>
      </c>
    </row>
    <row r="297" spans="2:65" s="1" customFormat="1" ht="33" customHeight="1">
      <c r="B297" s="30"/>
      <c r="C297" s="131" t="s">
        <v>281</v>
      </c>
      <c r="D297" s="131" t="s">
        <v>129</v>
      </c>
      <c r="E297" s="132" t="s">
        <v>196</v>
      </c>
      <c r="F297" s="133" t="s">
        <v>197</v>
      </c>
      <c r="G297" s="134" t="s">
        <v>156</v>
      </c>
      <c r="H297" s="135">
        <v>100</v>
      </c>
      <c r="I297" s="136"/>
      <c r="J297" s="137">
        <f>ROUND(I297*H297,0)</f>
        <v>0</v>
      </c>
      <c r="K297" s="138"/>
      <c r="L297" s="30"/>
      <c r="M297" s="139" t="s">
        <v>1</v>
      </c>
      <c r="N297" s="140" t="s">
        <v>43</v>
      </c>
      <c r="P297" s="141">
        <f>O297*H297</f>
        <v>0</v>
      </c>
      <c r="Q297" s="141">
        <v>0</v>
      </c>
      <c r="R297" s="141">
        <f>Q297*H297</f>
        <v>0</v>
      </c>
      <c r="S297" s="141">
        <v>5.0000000000000001E-3</v>
      </c>
      <c r="T297" s="142">
        <f>S297*H297</f>
        <v>0.5</v>
      </c>
      <c r="AR297" s="143" t="s">
        <v>133</v>
      </c>
      <c r="AT297" s="143" t="s">
        <v>129</v>
      </c>
      <c r="AU297" s="143" t="s">
        <v>87</v>
      </c>
      <c r="AY297" s="15" t="s">
        <v>126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5" t="s">
        <v>8</v>
      </c>
      <c r="BK297" s="144">
        <f>ROUND(I297*H297,0)</f>
        <v>0</v>
      </c>
      <c r="BL297" s="15" t="s">
        <v>133</v>
      </c>
      <c r="BM297" s="143" t="s">
        <v>524</v>
      </c>
    </row>
    <row r="298" spans="2:65" s="1" customFormat="1" ht="24.15" customHeight="1">
      <c r="B298" s="30"/>
      <c r="C298" s="131" t="s">
        <v>284</v>
      </c>
      <c r="D298" s="131" t="s">
        <v>129</v>
      </c>
      <c r="E298" s="132" t="s">
        <v>199</v>
      </c>
      <c r="F298" s="133" t="s">
        <v>200</v>
      </c>
      <c r="G298" s="134" t="s">
        <v>140</v>
      </c>
      <c r="H298" s="135">
        <v>240</v>
      </c>
      <c r="I298" s="136"/>
      <c r="J298" s="137">
        <f>ROUND(I298*H298,0)</f>
        <v>0</v>
      </c>
      <c r="K298" s="138"/>
      <c r="L298" s="30"/>
      <c r="M298" s="139" t="s">
        <v>1</v>
      </c>
      <c r="N298" s="140" t="s">
        <v>43</v>
      </c>
      <c r="P298" s="141">
        <f>O298*H298</f>
        <v>0</v>
      </c>
      <c r="Q298" s="141">
        <v>0</v>
      </c>
      <c r="R298" s="141">
        <f>Q298*H298</f>
        <v>0</v>
      </c>
      <c r="S298" s="141">
        <v>5.6999999999999998E-4</v>
      </c>
      <c r="T298" s="142">
        <f>S298*H298</f>
        <v>0.1368</v>
      </c>
      <c r="AR298" s="143" t="s">
        <v>133</v>
      </c>
      <c r="AT298" s="143" t="s">
        <v>129</v>
      </c>
      <c r="AU298" s="143" t="s">
        <v>87</v>
      </c>
      <c r="AY298" s="15" t="s">
        <v>126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5" t="s">
        <v>8</v>
      </c>
      <c r="BK298" s="144">
        <f>ROUND(I298*H298,0)</f>
        <v>0</v>
      </c>
      <c r="BL298" s="15" t="s">
        <v>133</v>
      </c>
      <c r="BM298" s="143" t="s">
        <v>525</v>
      </c>
    </row>
    <row r="299" spans="2:65" s="12" customFormat="1" ht="10.199999999999999">
      <c r="B299" s="145"/>
      <c r="D299" s="146" t="s">
        <v>134</v>
      </c>
      <c r="E299" s="147" t="s">
        <v>1</v>
      </c>
      <c r="F299" s="148" t="s">
        <v>526</v>
      </c>
      <c r="H299" s="149">
        <v>240</v>
      </c>
      <c r="I299" s="150"/>
      <c r="L299" s="145"/>
      <c r="M299" s="151"/>
      <c r="T299" s="152"/>
      <c r="AT299" s="147" t="s">
        <v>134</v>
      </c>
      <c r="AU299" s="147" t="s">
        <v>87</v>
      </c>
      <c r="AV299" s="12" t="s">
        <v>87</v>
      </c>
      <c r="AW299" s="12" t="s">
        <v>32</v>
      </c>
      <c r="AX299" s="12" t="s">
        <v>78</v>
      </c>
      <c r="AY299" s="147" t="s">
        <v>126</v>
      </c>
    </row>
    <row r="300" spans="2:65" s="1" customFormat="1" ht="24.15" customHeight="1">
      <c r="B300" s="30"/>
      <c r="C300" s="131" t="s">
        <v>287</v>
      </c>
      <c r="D300" s="131" t="s">
        <v>129</v>
      </c>
      <c r="E300" s="132" t="s">
        <v>202</v>
      </c>
      <c r="F300" s="133" t="s">
        <v>203</v>
      </c>
      <c r="G300" s="134" t="s">
        <v>140</v>
      </c>
      <c r="H300" s="135">
        <v>75</v>
      </c>
      <c r="I300" s="136"/>
      <c r="J300" s="137">
        <f>ROUND(I300*H300,0)</f>
        <v>0</v>
      </c>
      <c r="K300" s="138"/>
      <c r="L300" s="30"/>
      <c r="M300" s="139" t="s">
        <v>1</v>
      </c>
      <c r="N300" s="140" t="s">
        <v>43</v>
      </c>
      <c r="P300" s="141">
        <f>O300*H300</f>
        <v>0</v>
      </c>
      <c r="Q300" s="141">
        <v>0</v>
      </c>
      <c r="R300" s="141">
        <f>Q300*H300</f>
        <v>0</v>
      </c>
      <c r="S300" s="141">
        <v>8.5999999999999998E-4</v>
      </c>
      <c r="T300" s="142">
        <f>S300*H300</f>
        <v>6.4500000000000002E-2</v>
      </c>
      <c r="AR300" s="143" t="s">
        <v>133</v>
      </c>
      <c r="AT300" s="143" t="s">
        <v>129</v>
      </c>
      <c r="AU300" s="143" t="s">
        <v>87</v>
      </c>
      <c r="AY300" s="15" t="s">
        <v>126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5" t="s">
        <v>8</v>
      </c>
      <c r="BK300" s="144">
        <f>ROUND(I300*H300,0)</f>
        <v>0</v>
      </c>
      <c r="BL300" s="15" t="s">
        <v>133</v>
      </c>
      <c r="BM300" s="143" t="s">
        <v>527</v>
      </c>
    </row>
    <row r="301" spans="2:65" s="12" customFormat="1" ht="10.199999999999999">
      <c r="B301" s="145"/>
      <c r="D301" s="146" t="s">
        <v>134</v>
      </c>
      <c r="E301" s="147" t="s">
        <v>1</v>
      </c>
      <c r="F301" s="148" t="s">
        <v>528</v>
      </c>
      <c r="H301" s="149">
        <v>75</v>
      </c>
      <c r="I301" s="150"/>
      <c r="L301" s="145"/>
      <c r="M301" s="151"/>
      <c r="T301" s="152"/>
      <c r="AT301" s="147" t="s">
        <v>134</v>
      </c>
      <c r="AU301" s="147" t="s">
        <v>87</v>
      </c>
      <c r="AV301" s="12" t="s">
        <v>87</v>
      </c>
      <c r="AW301" s="12" t="s">
        <v>32</v>
      </c>
      <c r="AX301" s="12" t="s">
        <v>78</v>
      </c>
      <c r="AY301" s="147" t="s">
        <v>126</v>
      </c>
    </row>
    <row r="302" spans="2:65" s="1" customFormat="1" ht="24.15" customHeight="1">
      <c r="B302" s="30"/>
      <c r="C302" s="131" t="s">
        <v>291</v>
      </c>
      <c r="D302" s="131" t="s">
        <v>129</v>
      </c>
      <c r="E302" s="132" t="s">
        <v>529</v>
      </c>
      <c r="F302" s="133" t="s">
        <v>530</v>
      </c>
      <c r="G302" s="134" t="s">
        <v>156</v>
      </c>
      <c r="H302" s="135">
        <v>4</v>
      </c>
      <c r="I302" s="136"/>
      <c r="J302" s="137">
        <f>ROUND(I302*H302,0)</f>
        <v>0</v>
      </c>
      <c r="K302" s="138"/>
      <c r="L302" s="30"/>
      <c r="M302" s="139" t="s">
        <v>1</v>
      </c>
      <c r="N302" s="140" t="s">
        <v>43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133</v>
      </c>
      <c r="AT302" s="143" t="s">
        <v>129</v>
      </c>
      <c r="AU302" s="143" t="s">
        <v>87</v>
      </c>
      <c r="AY302" s="15" t="s">
        <v>126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5" t="s">
        <v>8</v>
      </c>
      <c r="BK302" s="144">
        <f>ROUND(I302*H302,0)</f>
        <v>0</v>
      </c>
      <c r="BL302" s="15" t="s">
        <v>133</v>
      </c>
      <c r="BM302" s="143" t="s">
        <v>531</v>
      </c>
    </row>
    <row r="303" spans="2:65" s="12" customFormat="1" ht="10.199999999999999">
      <c r="B303" s="145"/>
      <c r="D303" s="146" t="s">
        <v>134</v>
      </c>
      <c r="E303" s="147" t="s">
        <v>1</v>
      </c>
      <c r="F303" s="148" t="s">
        <v>532</v>
      </c>
      <c r="H303" s="149">
        <v>4</v>
      </c>
      <c r="I303" s="150"/>
      <c r="L303" s="145"/>
      <c r="M303" s="151"/>
      <c r="T303" s="152"/>
      <c r="AT303" s="147" t="s">
        <v>134</v>
      </c>
      <c r="AU303" s="147" t="s">
        <v>87</v>
      </c>
      <c r="AV303" s="12" t="s">
        <v>87</v>
      </c>
      <c r="AW303" s="12" t="s">
        <v>32</v>
      </c>
      <c r="AX303" s="12" t="s">
        <v>78</v>
      </c>
      <c r="AY303" s="147" t="s">
        <v>126</v>
      </c>
    </row>
    <row r="304" spans="2:65" s="1" customFormat="1" ht="24.15" customHeight="1">
      <c r="B304" s="30"/>
      <c r="C304" s="131" t="s">
        <v>294</v>
      </c>
      <c r="D304" s="131" t="s">
        <v>129</v>
      </c>
      <c r="E304" s="132" t="s">
        <v>205</v>
      </c>
      <c r="F304" s="133" t="s">
        <v>206</v>
      </c>
      <c r="G304" s="134" t="s">
        <v>156</v>
      </c>
      <c r="H304" s="135">
        <v>600</v>
      </c>
      <c r="I304" s="136"/>
      <c r="J304" s="137">
        <f>ROUND(I304*H304,0)</f>
        <v>0</v>
      </c>
      <c r="K304" s="138"/>
      <c r="L304" s="30"/>
      <c r="M304" s="139" t="s">
        <v>1</v>
      </c>
      <c r="N304" s="140" t="s">
        <v>43</v>
      </c>
      <c r="P304" s="141">
        <f>O304*H304</f>
        <v>0</v>
      </c>
      <c r="Q304" s="141">
        <v>4.0000000000000003E-5</v>
      </c>
      <c r="R304" s="141">
        <f>Q304*H304</f>
        <v>2.4E-2</v>
      </c>
      <c r="S304" s="141">
        <v>2E-3</v>
      </c>
      <c r="T304" s="142">
        <f>S304*H304</f>
        <v>1.2</v>
      </c>
      <c r="AR304" s="143" t="s">
        <v>133</v>
      </c>
      <c r="AT304" s="143" t="s">
        <v>129</v>
      </c>
      <c r="AU304" s="143" t="s">
        <v>87</v>
      </c>
      <c r="AY304" s="15" t="s">
        <v>126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5" t="s">
        <v>8</v>
      </c>
      <c r="BK304" s="144">
        <f>ROUND(I304*H304,0)</f>
        <v>0</v>
      </c>
      <c r="BL304" s="15" t="s">
        <v>133</v>
      </c>
      <c r="BM304" s="143" t="s">
        <v>533</v>
      </c>
    </row>
    <row r="305" spans="2:65" s="1" customFormat="1" ht="33" customHeight="1">
      <c r="B305" s="30"/>
      <c r="C305" s="131" t="s">
        <v>297</v>
      </c>
      <c r="D305" s="131" t="s">
        <v>129</v>
      </c>
      <c r="E305" s="132" t="s">
        <v>534</v>
      </c>
      <c r="F305" s="133" t="s">
        <v>535</v>
      </c>
      <c r="G305" s="134" t="s">
        <v>132</v>
      </c>
      <c r="H305" s="135">
        <v>277.98700000000002</v>
      </c>
      <c r="I305" s="136"/>
      <c r="J305" s="137">
        <f>ROUND(I305*H305,0)</f>
        <v>0</v>
      </c>
      <c r="K305" s="138"/>
      <c r="L305" s="30"/>
      <c r="M305" s="139" t="s">
        <v>1</v>
      </c>
      <c r="N305" s="140" t="s">
        <v>43</v>
      </c>
      <c r="P305" s="141">
        <f>O305*H305</f>
        <v>0</v>
      </c>
      <c r="Q305" s="141">
        <v>0</v>
      </c>
      <c r="R305" s="141">
        <f>Q305*H305</f>
        <v>0</v>
      </c>
      <c r="S305" s="141">
        <v>2.5999999999999999E-3</v>
      </c>
      <c r="T305" s="142">
        <f>S305*H305</f>
        <v>0.72276620000000003</v>
      </c>
      <c r="AR305" s="143" t="s">
        <v>133</v>
      </c>
      <c r="AT305" s="143" t="s">
        <v>129</v>
      </c>
      <c r="AU305" s="143" t="s">
        <v>87</v>
      </c>
      <c r="AY305" s="15" t="s">
        <v>126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5" t="s">
        <v>8</v>
      </c>
      <c r="BK305" s="144">
        <f>ROUND(I305*H305,0)</f>
        <v>0</v>
      </c>
      <c r="BL305" s="15" t="s">
        <v>133</v>
      </c>
      <c r="BM305" s="143" t="s">
        <v>536</v>
      </c>
    </row>
    <row r="306" spans="2:65" s="12" customFormat="1" ht="10.199999999999999">
      <c r="B306" s="145"/>
      <c r="D306" s="146" t="s">
        <v>134</v>
      </c>
      <c r="E306" s="147" t="s">
        <v>1</v>
      </c>
      <c r="F306" s="148" t="s">
        <v>379</v>
      </c>
      <c r="H306" s="149">
        <v>18.48</v>
      </c>
      <c r="I306" s="150"/>
      <c r="L306" s="145"/>
      <c r="M306" s="151"/>
      <c r="T306" s="152"/>
      <c r="AT306" s="147" t="s">
        <v>134</v>
      </c>
      <c r="AU306" s="147" t="s">
        <v>87</v>
      </c>
      <c r="AV306" s="12" t="s">
        <v>87</v>
      </c>
      <c r="AW306" s="12" t="s">
        <v>32</v>
      </c>
      <c r="AX306" s="12" t="s">
        <v>78</v>
      </c>
      <c r="AY306" s="147" t="s">
        <v>126</v>
      </c>
    </row>
    <row r="307" spans="2:65" s="12" customFormat="1" ht="10.199999999999999">
      <c r="B307" s="145"/>
      <c r="D307" s="146" t="s">
        <v>134</v>
      </c>
      <c r="E307" s="147" t="s">
        <v>1</v>
      </c>
      <c r="F307" s="148" t="s">
        <v>380</v>
      </c>
      <c r="H307" s="149">
        <v>17.440000000000001</v>
      </c>
      <c r="I307" s="150"/>
      <c r="L307" s="145"/>
      <c r="M307" s="151"/>
      <c r="T307" s="152"/>
      <c r="AT307" s="147" t="s">
        <v>134</v>
      </c>
      <c r="AU307" s="147" t="s">
        <v>87</v>
      </c>
      <c r="AV307" s="12" t="s">
        <v>87</v>
      </c>
      <c r="AW307" s="12" t="s">
        <v>32</v>
      </c>
      <c r="AX307" s="12" t="s">
        <v>78</v>
      </c>
      <c r="AY307" s="147" t="s">
        <v>126</v>
      </c>
    </row>
    <row r="308" spans="2:65" s="12" customFormat="1" ht="10.199999999999999">
      <c r="B308" s="145"/>
      <c r="D308" s="146" t="s">
        <v>134</v>
      </c>
      <c r="E308" s="147" t="s">
        <v>1</v>
      </c>
      <c r="F308" s="148" t="s">
        <v>381</v>
      </c>
      <c r="H308" s="149">
        <v>14.685</v>
      </c>
      <c r="I308" s="150"/>
      <c r="L308" s="145"/>
      <c r="M308" s="151"/>
      <c r="T308" s="152"/>
      <c r="AT308" s="147" t="s">
        <v>134</v>
      </c>
      <c r="AU308" s="147" t="s">
        <v>87</v>
      </c>
      <c r="AV308" s="12" t="s">
        <v>87</v>
      </c>
      <c r="AW308" s="12" t="s">
        <v>32</v>
      </c>
      <c r="AX308" s="12" t="s">
        <v>78</v>
      </c>
      <c r="AY308" s="147" t="s">
        <v>126</v>
      </c>
    </row>
    <row r="309" spans="2:65" s="12" customFormat="1" ht="10.199999999999999">
      <c r="B309" s="145"/>
      <c r="D309" s="146" t="s">
        <v>134</v>
      </c>
      <c r="E309" s="147" t="s">
        <v>1</v>
      </c>
      <c r="F309" s="148" t="s">
        <v>537</v>
      </c>
      <c r="H309" s="149">
        <v>10.225</v>
      </c>
      <c r="I309" s="150"/>
      <c r="L309" s="145"/>
      <c r="M309" s="151"/>
      <c r="T309" s="152"/>
      <c r="AT309" s="147" t="s">
        <v>134</v>
      </c>
      <c r="AU309" s="147" t="s">
        <v>87</v>
      </c>
      <c r="AV309" s="12" t="s">
        <v>87</v>
      </c>
      <c r="AW309" s="12" t="s">
        <v>32</v>
      </c>
      <c r="AX309" s="12" t="s">
        <v>78</v>
      </c>
      <c r="AY309" s="147" t="s">
        <v>126</v>
      </c>
    </row>
    <row r="310" spans="2:65" s="12" customFormat="1" ht="10.199999999999999">
      <c r="B310" s="145"/>
      <c r="D310" s="146" t="s">
        <v>134</v>
      </c>
      <c r="E310" s="147" t="s">
        <v>1</v>
      </c>
      <c r="F310" s="148" t="s">
        <v>383</v>
      </c>
      <c r="H310" s="149">
        <v>14.685</v>
      </c>
      <c r="I310" s="150"/>
      <c r="L310" s="145"/>
      <c r="M310" s="151"/>
      <c r="T310" s="152"/>
      <c r="AT310" s="147" t="s">
        <v>134</v>
      </c>
      <c r="AU310" s="147" t="s">
        <v>87</v>
      </c>
      <c r="AV310" s="12" t="s">
        <v>87</v>
      </c>
      <c r="AW310" s="12" t="s">
        <v>32</v>
      </c>
      <c r="AX310" s="12" t="s">
        <v>78</v>
      </c>
      <c r="AY310" s="147" t="s">
        <v>126</v>
      </c>
    </row>
    <row r="311" spans="2:65" s="12" customFormat="1" ht="10.199999999999999">
      <c r="B311" s="145"/>
      <c r="D311" s="146" t="s">
        <v>134</v>
      </c>
      <c r="E311" s="147" t="s">
        <v>1</v>
      </c>
      <c r="F311" s="148" t="s">
        <v>384</v>
      </c>
      <c r="H311" s="149">
        <v>40.155000000000001</v>
      </c>
      <c r="I311" s="150"/>
      <c r="L311" s="145"/>
      <c r="M311" s="151"/>
      <c r="T311" s="152"/>
      <c r="AT311" s="147" t="s">
        <v>134</v>
      </c>
      <c r="AU311" s="147" t="s">
        <v>87</v>
      </c>
      <c r="AV311" s="12" t="s">
        <v>87</v>
      </c>
      <c r="AW311" s="12" t="s">
        <v>32</v>
      </c>
      <c r="AX311" s="12" t="s">
        <v>78</v>
      </c>
      <c r="AY311" s="147" t="s">
        <v>126</v>
      </c>
    </row>
    <row r="312" spans="2:65" s="12" customFormat="1" ht="10.199999999999999">
      <c r="B312" s="145"/>
      <c r="D312" s="146" t="s">
        <v>134</v>
      </c>
      <c r="E312" s="147" t="s">
        <v>1</v>
      </c>
      <c r="F312" s="148" t="s">
        <v>538</v>
      </c>
      <c r="H312" s="149">
        <v>65.17</v>
      </c>
      <c r="I312" s="150"/>
      <c r="L312" s="145"/>
      <c r="M312" s="151"/>
      <c r="T312" s="152"/>
      <c r="AT312" s="147" t="s">
        <v>134</v>
      </c>
      <c r="AU312" s="147" t="s">
        <v>87</v>
      </c>
      <c r="AV312" s="12" t="s">
        <v>87</v>
      </c>
      <c r="AW312" s="12" t="s">
        <v>32</v>
      </c>
      <c r="AX312" s="12" t="s">
        <v>78</v>
      </c>
      <c r="AY312" s="147" t="s">
        <v>126</v>
      </c>
    </row>
    <row r="313" spans="2:65" s="12" customFormat="1" ht="10.199999999999999">
      <c r="B313" s="145"/>
      <c r="D313" s="146" t="s">
        <v>134</v>
      </c>
      <c r="E313" s="147" t="s">
        <v>1</v>
      </c>
      <c r="F313" s="148" t="s">
        <v>386</v>
      </c>
      <c r="H313" s="149">
        <v>30.561</v>
      </c>
      <c r="I313" s="150"/>
      <c r="L313" s="145"/>
      <c r="M313" s="151"/>
      <c r="T313" s="152"/>
      <c r="AT313" s="147" t="s">
        <v>134</v>
      </c>
      <c r="AU313" s="147" t="s">
        <v>87</v>
      </c>
      <c r="AV313" s="12" t="s">
        <v>87</v>
      </c>
      <c r="AW313" s="12" t="s">
        <v>32</v>
      </c>
      <c r="AX313" s="12" t="s">
        <v>78</v>
      </c>
      <c r="AY313" s="147" t="s">
        <v>126</v>
      </c>
    </row>
    <row r="314" spans="2:65" s="12" customFormat="1" ht="20.399999999999999">
      <c r="B314" s="145"/>
      <c r="D314" s="146" t="s">
        <v>134</v>
      </c>
      <c r="E314" s="147" t="s">
        <v>1</v>
      </c>
      <c r="F314" s="148" t="s">
        <v>539</v>
      </c>
      <c r="H314" s="149">
        <v>30.295999999999999</v>
      </c>
      <c r="I314" s="150"/>
      <c r="L314" s="145"/>
      <c r="M314" s="151"/>
      <c r="T314" s="152"/>
      <c r="AT314" s="147" t="s">
        <v>134</v>
      </c>
      <c r="AU314" s="147" t="s">
        <v>87</v>
      </c>
      <c r="AV314" s="12" t="s">
        <v>87</v>
      </c>
      <c r="AW314" s="12" t="s">
        <v>32</v>
      </c>
      <c r="AX314" s="12" t="s">
        <v>78</v>
      </c>
      <c r="AY314" s="147" t="s">
        <v>126</v>
      </c>
    </row>
    <row r="315" spans="2:65" s="12" customFormat="1" ht="10.199999999999999">
      <c r="B315" s="145"/>
      <c r="D315" s="146" t="s">
        <v>134</v>
      </c>
      <c r="E315" s="147" t="s">
        <v>1</v>
      </c>
      <c r="F315" s="148" t="s">
        <v>388</v>
      </c>
      <c r="H315" s="149">
        <v>36.29</v>
      </c>
      <c r="I315" s="150"/>
      <c r="L315" s="145"/>
      <c r="M315" s="151"/>
      <c r="T315" s="152"/>
      <c r="AT315" s="147" t="s">
        <v>134</v>
      </c>
      <c r="AU315" s="147" t="s">
        <v>87</v>
      </c>
      <c r="AV315" s="12" t="s">
        <v>87</v>
      </c>
      <c r="AW315" s="12" t="s">
        <v>32</v>
      </c>
      <c r="AX315" s="12" t="s">
        <v>78</v>
      </c>
      <c r="AY315" s="147" t="s">
        <v>126</v>
      </c>
    </row>
    <row r="316" spans="2:65" s="11" customFormat="1" ht="22.8" customHeight="1">
      <c r="B316" s="119"/>
      <c r="D316" s="120" t="s">
        <v>77</v>
      </c>
      <c r="E316" s="129" t="s">
        <v>208</v>
      </c>
      <c r="F316" s="129" t="s">
        <v>209</v>
      </c>
      <c r="I316" s="122"/>
      <c r="J316" s="130">
        <f>BK316</f>
        <v>0</v>
      </c>
      <c r="L316" s="119"/>
      <c r="M316" s="124"/>
      <c r="P316" s="125">
        <f>SUM(P317:P328)</f>
        <v>0</v>
      </c>
      <c r="R316" s="125">
        <f>SUM(R317:R328)</f>
        <v>0</v>
      </c>
      <c r="T316" s="126">
        <f>SUM(T317:T328)</f>
        <v>0</v>
      </c>
      <c r="AR316" s="120" t="s">
        <v>8</v>
      </c>
      <c r="AT316" s="127" t="s">
        <v>77</v>
      </c>
      <c r="AU316" s="127" t="s">
        <v>8</v>
      </c>
      <c r="AY316" s="120" t="s">
        <v>126</v>
      </c>
      <c r="BK316" s="128">
        <f>SUM(BK317:BK328)</f>
        <v>0</v>
      </c>
    </row>
    <row r="317" spans="2:65" s="1" customFormat="1" ht="37.799999999999997" customHeight="1">
      <c r="B317" s="30"/>
      <c r="C317" s="131" t="s">
        <v>300</v>
      </c>
      <c r="D317" s="131" t="s">
        <v>129</v>
      </c>
      <c r="E317" s="132" t="s">
        <v>211</v>
      </c>
      <c r="F317" s="133" t="s">
        <v>212</v>
      </c>
      <c r="G317" s="134" t="s">
        <v>213</v>
      </c>
      <c r="H317" s="135">
        <v>9.3390000000000004</v>
      </c>
      <c r="I317" s="136"/>
      <c r="J317" s="137">
        <f>ROUND(I317*H317,0)</f>
        <v>0</v>
      </c>
      <c r="K317" s="138"/>
      <c r="L317" s="30"/>
      <c r="M317" s="139" t="s">
        <v>1</v>
      </c>
      <c r="N317" s="140" t="s">
        <v>43</v>
      </c>
      <c r="P317" s="141">
        <f>O317*H317</f>
        <v>0</v>
      </c>
      <c r="Q317" s="141">
        <v>0</v>
      </c>
      <c r="R317" s="141">
        <f>Q317*H317</f>
        <v>0</v>
      </c>
      <c r="S317" s="141">
        <v>0</v>
      </c>
      <c r="T317" s="142">
        <f>S317*H317</f>
        <v>0</v>
      </c>
      <c r="AR317" s="143" t="s">
        <v>133</v>
      </c>
      <c r="AT317" s="143" t="s">
        <v>129</v>
      </c>
      <c r="AU317" s="143" t="s">
        <v>87</v>
      </c>
      <c r="AY317" s="15" t="s">
        <v>126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5" t="s">
        <v>8</v>
      </c>
      <c r="BK317" s="144">
        <f>ROUND(I317*H317,0)</f>
        <v>0</v>
      </c>
      <c r="BL317" s="15" t="s">
        <v>133</v>
      </c>
      <c r="BM317" s="143" t="s">
        <v>540</v>
      </c>
    </row>
    <row r="318" spans="2:65" s="12" customFormat="1" ht="10.199999999999999">
      <c r="B318" s="145"/>
      <c r="D318" s="146" t="s">
        <v>134</v>
      </c>
      <c r="E318" s="147" t="s">
        <v>1</v>
      </c>
      <c r="F318" s="148" t="s">
        <v>541</v>
      </c>
      <c r="H318" s="149">
        <v>9.3390000000000004</v>
      </c>
      <c r="I318" s="150"/>
      <c r="L318" s="145"/>
      <c r="M318" s="151"/>
      <c r="T318" s="152"/>
      <c r="AT318" s="147" t="s">
        <v>134</v>
      </c>
      <c r="AU318" s="147" t="s">
        <v>87</v>
      </c>
      <c r="AV318" s="12" t="s">
        <v>87</v>
      </c>
      <c r="AW318" s="12" t="s">
        <v>32</v>
      </c>
      <c r="AX318" s="12" t="s">
        <v>78</v>
      </c>
      <c r="AY318" s="147" t="s">
        <v>126</v>
      </c>
    </row>
    <row r="319" spans="2:65" s="1" customFormat="1" ht="33" customHeight="1">
      <c r="B319" s="30"/>
      <c r="C319" s="131" t="s">
        <v>303</v>
      </c>
      <c r="D319" s="131" t="s">
        <v>129</v>
      </c>
      <c r="E319" s="132" t="s">
        <v>215</v>
      </c>
      <c r="F319" s="133" t="s">
        <v>216</v>
      </c>
      <c r="G319" s="134" t="s">
        <v>213</v>
      </c>
      <c r="H319" s="135">
        <v>9.3390000000000004</v>
      </c>
      <c r="I319" s="136"/>
      <c r="J319" s="137">
        <f>ROUND(I319*H319,0)</f>
        <v>0</v>
      </c>
      <c r="K319" s="138"/>
      <c r="L319" s="30"/>
      <c r="M319" s="139" t="s">
        <v>1</v>
      </c>
      <c r="N319" s="140" t="s">
        <v>43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133</v>
      </c>
      <c r="AT319" s="143" t="s">
        <v>129</v>
      </c>
      <c r="AU319" s="143" t="s">
        <v>87</v>
      </c>
      <c r="AY319" s="15" t="s">
        <v>126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5" t="s">
        <v>8</v>
      </c>
      <c r="BK319" s="144">
        <f>ROUND(I319*H319,0)</f>
        <v>0</v>
      </c>
      <c r="BL319" s="15" t="s">
        <v>133</v>
      </c>
      <c r="BM319" s="143" t="s">
        <v>542</v>
      </c>
    </row>
    <row r="320" spans="2:65" s="12" customFormat="1" ht="10.199999999999999">
      <c r="B320" s="145"/>
      <c r="D320" s="146" t="s">
        <v>134</v>
      </c>
      <c r="E320" s="147" t="s">
        <v>1</v>
      </c>
      <c r="F320" s="148" t="s">
        <v>541</v>
      </c>
      <c r="H320" s="149">
        <v>9.3390000000000004</v>
      </c>
      <c r="I320" s="150"/>
      <c r="L320" s="145"/>
      <c r="M320" s="151"/>
      <c r="T320" s="152"/>
      <c r="AT320" s="147" t="s">
        <v>134</v>
      </c>
      <c r="AU320" s="147" t="s">
        <v>87</v>
      </c>
      <c r="AV320" s="12" t="s">
        <v>87</v>
      </c>
      <c r="AW320" s="12" t="s">
        <v>32</v>
      </c>
      <c r="AX320" s="12" t="s">
        <v>78</v>
      </c>
      <c r="AY320" s="147" t="s">
        <v>126</v>
      </c>
    </row>
    <row r="321" spans="2:65" s="1" customFormat="1" ht="44.25" customHeight="1">
      <c r="B321" s="30"/>
      <c r="C321" s="131" t="s">
        <v>309</v>
      </c>
      <c r="D321" s="131" t="s">
        <v>129</v>
      </c>
      <c r="E321" s="132" t="s">
        <v>218</v>
      </c>
      <c r="F321" s="133" t="s">
        <v>219</v>
      </c>
      <c r="G321" s="134" t="s">
        <v>213</v>
      </c>
      <c r="H321" s="135">
        <v>37.356000000000002</v>
      </c>
      <c r="I321" s="136"/>
      <c r="J321" s="137">
        <f>ROUND(I321*H321,0)</f>
        <v>0</v>
      </c>
      <c r="K321" s="138"/>
      <c r="L321" s="30"/>
      <c r="M321" s="139" t="s">
        <v>1</v>
      </c>
      <c r="N321" s="140" t="s">
        <v>43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133</v>
      </c>
      <c r="AT321" s="143" t="s">
        <v>129</v>
      </c>
      <c r="AU321" s="143" t="s">
        <v>87</v>
      </c>
      <c r="AY321" s="15" t="s">
        <v>126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5" t="s">
        <v>8</v>
      </c>
      <c r="BK321" s="144">
        <f>ROUND(I321*H321,0)</f>
        <v>0</v>
      </c>
      <c r="BL321" s="15" t="s">
        <v>133</v>
      </c>
      <c r="BM321" s="143" t="s">
        <v>543</v>
      </c>
    </row>
    <row r="322" spans="2:65" s="12" customFormat="1" ht="10.199999999999999">
      <c r="B322" s="145"/>
      <c r="D322" s="146" t="s">
        <v>134</v>
      </c>
      <c r="E322" s="147" t="s">
        <v>1</v>
      </c>
      <c r="F322" s="148" t="s">
        <v>544</v>
      </c>
      <c r="H322" s="149">
        <v>9.3390000000000004</v>
      </c>
      <c r="I322" s="150"/>
      <c r="L322" s="145"/>
      <c r="M322" s="151"/>
      <c r="T322" s="152"/>
      <c r="AT322" s="147" t="s">
        <v>134</v>
      </c>
      <c r="AU322" s="147" t="s">
        <v>87</v>
      </c>
      <c r="AV322" s="12" t="s">
        <v>87</v>
      </c>
      <c r="AW322" s="12" t="s">
        <v>32</v>
      </c>
      <c r="AX322" s="12" t="s">
        <v>78</v>
      </c>
      <c r="AY322" s="147" t="s">
        <v>126</v>
      </c>
    </row>
    <row r="323" spans="2:65" s="12" customFormat="1" ht="10.199999999999999">
      <c r="B323" s="145"/>
      <c r="D323" s="146" t="s">
        <v>134</v>
      </c>
      <c r="F323" s="148" t="s">
        <v>545</v>
      </c>
      <c r="H323" s="149">
        <v>37.356000000000002</v>
      </c>
      <c r="I323" s="150"/>
      <c r="L323" s="145"/>
      <c r="M323" s="151"/>
      <c r="T323" s="152"/>
      <c r="AT323" s="147" t="s">
        <v>134</v>
      </c>
      <c r="AU323" s="147" t="s">
        <v>87</v>
      </c>
      <c r="AV323" s="12" t="s">
        <v>87</v>
      </c>
      <c r="AW323" s="12" t="s">
        <v>4</v>
      </c>
      <c r="AX323" s="12" t="s">
        <v>8</v>
      </c>
      <c r="AY323" s="147" t="s">
        <v>126</v>
      </c>
    </row>
    <row r="324" spans="2:65" s="1" customFormat="1" ht="44.25" customHeight="1">
      <c r="B324" s="30"/>
      <c r="C324" s="131" t="s">
        <v>304</v>
      </c>
      <c r="D324" s="131" t="s">
        <v>129</v>
      </c>
      <c r="E324" s="132" t="s">
        <v>221</v>
      </c>
      <c r="F324" s="133" t="s">
        <v>222</v>
      </c>
      <c r="G324" s="134" t="s">
        <v>213</v>
      </c>
      <c r="H324" s="135">
        <v>1.675</v>
      </c>
      <c r="I324" s="136"/>
      <c r="J324" s="137">
        <f>ROUND(I324*H324,0)</f>
        <v>0</v>
      </c>
      <c r="K324" s="138"/>
      <c r="L324" s="30"/>
      <c r="M324" s="139" t="s">
        <v>1</v>
      </c>
      <c r="N324" s="140" t="s">
        <v>43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133</v>
      </c>
      <c r="AT324" s="143" t="s">
        <v>129</v>
      </c>
      <c r="AU324" s="143" t="s">
        <v>87</v>
      </c>
      <c r="AY324" s="15" t="s">
        <v>126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5" t="s">
        <v>8</v>
      </c>
      <c r="BK324" s="144">
        <f>ROUND(I324*H324,0)</f>
        <v>0</v>
      </c>
      <c r="BL324" s="15" t="s">
        <v>133</v>
      </c>
      <c r="BM324" s="143" t="s">
        <v>546</v>
      </c>
    </row>
    <row r="325" spans="2:65" s="12" customFormat="1" ht="10.199999999999999">
      <c r="B325" s="145"/>
      <c r="D325" s="146" t="s">
        <v>134</v>
      </c>
      <c r="E325" s="147" t="s">
        <v>1</v>
      </c>
      <c r="F325" s="148" t="s">
        <v>547</v>
      </c>
      <c r="H325" s="149">
        <v>1.609</v>
      </c>
      <c r="I325" s="150"/>
      <c r="L325" s="145"/>
      <c r="M325" s="151"/>
      <c r="T325" s="152"/>
      <c r="AT325" s="147" t="s">
        <v>134</v>
      </c>
      <c r="AU325" s="147" t="s">
        <v>87</v>
      </c>
      <c r="AV325" s="12" t="s">
        <v>87</v>
      </c>
      <c r="AW325" s="12" t="s">
        <v>32</v>
      </c>
      <c r="AX325" s="12" t="s">
        <v>78</v>
      </c>
      <c r="AY325" s="147" t="s">
        <v>126</v>
      </c>
    </row>
    <row r="326" spans="2:65" s="12" customFormat="1" ht="10.199999999999999">
      <c r="B326" s="145"/>
      <c r="D326" s="146" t="s">
        <v>134</v>
      </c>
      <c r="E326" s="147" t="s">
        <v>1</v>
      </c>
      <c r="F326" s="148" t="s">
        <v>548</v>
      </c>
      <c r="H326" s="149">
        <v>6.6000000000000003E-2</v>
      </c>
      <c r="I326" s="150"/>
      <c r="L326" s="145"/>
      <c r="M326" s="151"/>
      <c r="T326" s="152"/>
      <c r="AT326" s="147" t="s">
        <v>134</v>
      </c>
      <c r="AU326" s="147" t="s">
        <v>87</v>
      </c>
      <c r="AV326" s="12" t="s">
        <v>87</v>
      </c>
      <c r="AW326" s="12" t="s">
        <v>32</v>
      </c>
      <c r="AX326" s="12" t="s">
        <v>78</v>
      </c>
      <c r="AY326" s="147" t="s">
        <v>126</v>
      </c>
    </row>
    <row r="327" spans="2:65" s="1" customFormat="1" ht="49.05" customHeight="1">
      <c r="B327" s="30"/>
      <c r="C327" s="131" t="s">
        <v>318</v>
      </c>
      <c r="D327" s="131" t="s">
        <v>129</v>
      </c>
      <c r="E327" s="132" t="s">
        <v>224</v>
      </c>
      <c r="F327" s="133" t="s">
        <v>225</v>
      </c>
      <c r="G327" s="134" t="s">
        <v>213</v>
      </c>
      <c r="H327" s="135">
        <v>7.6639999999999997</v>
      </c>
      <c r="I327" s="136"/>
      <c r="J327" s="137">
        <f>ROUND(I327*H327,0)</f>
        <v>0</v>
      </c>
      <c r="K327" s="138"/>
      <c r="L327" s="30"/>
      <c r="M327" s="139" t="s">
        <v>1</v>
      </c>
      <c r="N327" s="140" t="s">
        <v>43</v>
      </c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AR327" s="143" t="s">
        <v>133</v>
      </c>
      <c r="AT327" s="143" t="s">
        <v>129</v>
      </c>
      <c r="AU327" s="143" t="s">
        <v>87</v>
      </c>
      <c r="AY327" s="15" t="s">
        <v>126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5" t="s">
        <v>8</v>
      </c>
      <c r="BK327" s="144">
        <f>ROUND(I327*H327,0)</f>
        <v>0</v>
      </c>
      <c r="BL327" s="15" t="s">
        <v>133</v>
      </c>
      <c r="BM327" s="143" t="s">
        <v>549</v>
      </c>
    </row>
    <row r="328" spans="2:65" s="12" customFormat="1" ht="10.199999999999999">
      <c r="B328" s="145"/>
      <c r="D328" s="146" t="s">
        <v>134</v>
      </c>
      <c r="E328" s="147" t="s">
        <v>1</v>
      </c>
      <c r="F328" s="148" t="s">
        <v>550</v>
      </c>
      <c r="H328" s="149">
        <v>7.6639999999999997</v>
      </c>
      <c r="I328" s="150"/>
      <c r="L328" s="145"/>
      <c r="M328" s="151"/>
      <c r="T328" s="152"/>
      <c r="AT328" s="147" t="s">
        <v>134</v>
      </c>
      <c r="AU328" s="147" t="s">
        <v>87</v>
      </c>
      <c r="AV328" s="12" t="s">
        <v>87</v>
      </c>
      <c r="AW328" s="12" t="s">
        <v>32</v>
      </c>
      <c r="AX328" s="12" t="s">
        <v>78</v>
      </c>
      <c r="AY328" s="147" t="s">
        <v>126</v>
      </c>
    </row>
    <row r="329" spans="2:65" s="11" customFormat="1" ht="22.8" customHeight="1">
      <c r="B329" s="119"/>
      <c r="D329" s="120" t="s">
        <v>77</v>
      </c>
      <c r="E329" s="129" t="s">
        <v>226</v>
      </c>
      <c r="F329" s="129" t="s">
        <v>227</v>
      </c>
      <c r="I329" s="122"/>
      <c r="J329" s="130">
        <f>BK329</f>
        <v>0</v>
      </c>
      <c r="L329" s="119"/>
      <c r="M329" s="124"/>
      <c r="P329" s="125">
        <f>P330</f>
        <v>0</v>
      </c>
      <c r="R329" s="125">
        <f>R330</f>
        <v>0</v>
      </c>
      <c r="T329" s="126">
        <f>T330</f>
        <v>0</v>
      </c>
      <c r="AR329" s="120" t="s">
        <v>8</v>
      </c>
      <c r="AT329" s="127" t="s">
        <v>77</v>
      </c>
      <c r="AU329" s="127" t="s">
        <v>8</v>
      </c>
      <c r="AY329" s="120" t="s">
        <v>126</v>
      </c>
      <c r="BK329" s="128">
        <f>BK330</f>
        <v>0</v>
      </c>
    </row>
    <row r="330" spans="2:65" s="1" customFormat="1" ht="55.5" customHeight="1">
      <c r="B330" s="30"/>
      <c r="C330" s="131" t="s">
        <v>551</v>
      </c>
      <c r="D330" s="131" t="s">
        <v>129</v>
      </c>
      <c r="E330" s="132" t="s">
        <v>552</v>
      </c>
      <c r="F330" s="133" t="s">
        <v>553</v>
      </c>
      <c r="G330" s="134" t="s">
        <v>213</v>
      </c>
      <c r="H330" s="135">
        <v>12.943</v>
      </c>
      <c r="I330" s="136"/>
      <c r="J330" s="137">
        <f>ROUND(I330*H330,0)</f>
        <v>0</v>
      </c>
      <c r="K330" s="138"/>
      <c r="L330" s="30"/>
      <c r="M330" s="139" t="s">
        <v>1</v>
      </c>
      <c r="N330" s="140" t="s">
        <v>43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133</v>
      </c>
      <c r="AT330" s="143" t="s">
        <v>129</v>
      </c>
      <c r="AU330" s="143" t="s">
        <v>87</v>
      </c>
      <c r="AY330" s="15" t="s">
        <v>126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5" t="s">
        <v>8</v>
      </c>
      <c r="BK330" s="144">
        <f>ROUND(I330*H330,0)</f>
        <v>0</v>
      </c>
      <c r="BL330" s="15" t="s">
        <v>133</v>
      </c>
      <c r="BM330" s="143" t="s">
        <v>554</v>
      </c>
    </row>
    <row r="331" spans="2:65" s="11" customFormat="1" ht="25.95" customHeight="1">
      <c r="B331" s="119"/>
      <c r="D331" s="120" t="s">
        <v>77</v>
      </c>
      <c r="E331" s="121" t="s">
        <v>229</v>
      </c>
      <c r="F331" s="121" t="s">
        <v>230</v>
      </c>
      <c r="I331" s="122"/>
      <c r="J331" s="123">
        <f>BK331</f>
        <v>0</v>
      </c>
      <c r="L331" s="119"/>
      <c r="M331" s="124"/>
      <c r="P331" s="125">
        <f>P332+P335+P339+P355+P357+P360+P363+P370</f>
        <v>0</v>
      </c>
      <c r="R331" s="125">
        <f>R332+R335+R339+R355+R357+R360+R363+R370</f>
        <v>3.2975040400000002</v>
      </c>
      <c r="T331" s="126">
        <f>T332+T335+T339+T355+T357+T360+T363+T370</f>
        <v>0.91552447000000003</v>
      </c>
      <c r="AR331" s="120" t="s">
        <v>87</v>
      </c>
      <c r="AT331" s="127" t="s">
        <v>77</v>
      </c>
      <c r="AU331" s="127" t="s">
        <v>78</v>
      </c>
      <c r="AY331" s="120" t="s">
        <v>126</v>
      </c>
      <c r="BK331" s="128">
        <f>BK332+BK335+BK339+BK355+BK357+BK360+BK363+BK370</f>
        <v>0</v>
      </c>
    </row>
    <row r="332" spans="2:65" s="11" customFormat="1" ht="22.8" customHeight="1">
      <c r="B332" s="119"/>
      <c r="D332" s="120" t="s">
        <v>77</v>
      </c>
      <c r="E332" s="129" t="s">
        <v>555</v>
      </c>
      <c r="F332" s="129" t="s">
        <v>556</v>
      </c>
      <c r="I332" s="122"/>
      <c r="J332" s="130">
        <f>BK332</f>
        <v>0</v>
      </c>
      <c r="L332" s="119"/>
      <c r="M332" s="124"/>
      <c r="P332" s="125">
        <f>SUM(P333:P334)</f>
        <v>0</v>
      </c>
      <c r="R332" s="125">
        <f>SUM(R333:R334)</f>
        <v>0</v>
      </c>
      <c r="T332" s="126">
        <f>SUM(T333:T334)</f>
        <v>0</v>
      </c>
      <c r="AR332" s="120" t="s">
        <v>87</v>
      </c>
      <c r="AT332" s="127" t="s">
        <v>77</v>
      </c>
      <c r="AU332" s="127" t="s">
        <v>8</v>
      </c>
      <c r="AY332" s="120" t="s">
        <v>126</v>
      </c>
      <c r="BK332" s="128">
        <f>SUM(BK333:BK334)</f>
        <v>0</v>
      </c>
    </row>
    <row r="333" spans="2:65" s="1" customFormat="1" ht="24.15" customHeight="1">
      <c r="B333" s="30"/>
      <c r="C333" s="131" t="s">
        <v>557</v>
      </c>
      <c r="D333" s="131" t="s">
        <v>129</v>
      </c>
      <c r="E333" s="132" t="s">
        <v>558</v>
      </c>
      <c r="F333" s="133" t="s">
        <v>559</v>
      </c>
      <c r="G333" s="134" t="s">
        <v>450</v>
      </c>
      <c r="H333" s="135">
        <v>2</v>
      </c>
      <c r="I333" s="136"/>
      <c r="J333" s="137">
        <f>ROUND(I333*H333,0)</f>
        <v>0</v>
      </c>
      <c r="K333" s="138"/>
      <c r="L333" s="30"/>
      <c r="M333" s="139" t="s">
        <v>1</v>
      </c>
      <c r="N333" s="140" t="s">
        <v>43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163</v>
      </c>
      <c r="AT333" s="143" t="s">
        <v>129</v>
      </c>
      <c r="AU333" s="143" t="s">
        <v>87</v>
      </c>
      <c r="AY333" s="15" t="s">
        <v>126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5" t="s">
        <v>8</v>
      </c>
      <c r="BK333" s="144">
        <f>ROUND(I333*H333,0)</f>
        <v>0</v>
      </c>
      <c r="BL333" s="15" t="s">
        <v>163</v>
      </c>
      <c r="BM333" s="143" t="s">
        <v>560</v>
      </c>
    </row>
    <row r="334" spans="2:65" s="1" customFormat="1" ht="55.5" customHeight="1">
      <c r="B334" s="30"/>
      <c r="C334" s="131" t="s">
        <v>561</v>
      </c>
      <c r="D334" s="131" t="s">
        <v>129</v>
      </c>
      <c r="E334" s="132" t="s">
        <v>562</v>
      </c>
      <c r="F334" s="133" t="s">
        <v>563</v>
      </c>
      <c r="G334" s="134" t="s">
        <v>262</v>
      </c>
      <c r="H334" s="164"/>
      <c r="I334" s="136"/>
      <c r="J334" s="137">
        <f>ROUND(I334*H334,0)</f>
        <v>0</v>
      </c>
      <c r="K334" s="138"/>
      <c r="L334" s="30"/>
      <c r="M334" s="139" t="s">
        <v>1</v>
      </c>
      <c r="N334" s="140" t="s">
        <v>43</v>
      </c>
      <c r="P334" s="141">
        <f>O334*H334</f>
        <v>0</v>
      </c>
      <c r="Q334" s="141">
        <v>0</v>
      </c>
      <c r="R334" s="141">
        <f>Q334*H334</f>
        <v>0</v>
      </c>
      <c r="S334" s="141">
        <v>0</v>
      </c>
      <c r="T334" s="142">
        <f>S334*H334</f>
        <v>0</v>
      </c>
      <c r="AR334" s="143" t="s">
        <v>163</v>
      </c>
      <c r="AT334" s="143" t="s">
        <v>129</v>
      </c>
      <c r="AU334" s="143" t="s">
        <v>87</v>
      </c>
      <c r="AY334" s="15" t="s">
        <v>126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5" t="s">
        <v>8</v>
      </c>
      <c r="BK334" s="144">
        <f>ROUND(I334*H334,0)</f>
        <v>0</v>
      </c>
      <c r="BL334" s="15" t="s">
        <v>163</v>
      </c>
      <c r="BM334" s="143" t="s">
        <v>564</v>
      </c>
    </row>
    <row r="335" spans="2:65" s="11" customFormat="1" ht="22.8" customHeight="1">
      <c r="B335" s="119"/>
      <c r="D335" s="120" t="s">
        <v>77</v>
      </c>
      <c r="E335" s="129" t="s">
        <v>565</v>
      </c>
      <c r="F335" s="129" t="s">
        <v>566</v>
      </c>
      <c r="I335" s="122"/>
      <c r="J335" s="130">
        <f>BK335</f>
        <v>0</v>
      </c>
      <c r="L335" s="119"/>
      <c r="M335" s="124"/>
      <c r="P335" s="125">
        <f>SUM(P336:P338)</f>
        <v>0</v>
      </c>
      <c r="R335" s="125">
        <f>SUM(R336:R338)</f>
        <v>0</v>
      </c>
      <c r="T335" s="126">
        <f>SUM(T336:T338)</f>
        <v>0</v>
      </c>
      <c r="AR335" s="120" t="s">
        <v>87</v>
      </c>
      <c r="AT335" s="127" t="s">
        <v>77</v>
      </c>
      <c r="AU335" s="127" t="s">
        <v>8</v>
      </c>
      <c r="AY335" s="120" t="s">
        <v>126</v>
      </c>
      <c r="BK335" s="128">
        <f>SUM(BK336:BK338)</f>
        <v>0</v>
      </c>
    </row>
    <row r="336" spans="2:65" s="1" customFormat="1" ht="24.15" customHeight="1">
      <c r="B336" s="30"/>
      <c r="C336" s="131" t="s">
        <v>567</v>
      </c>
      <c r="D336" s="131" t="s">
        <v>129</v>
      </c>
      <c r="E336" s="132" t="s">
        <v>568</v>
      </c>
      <c r="F336" s="133" t="s">
        <v>569</v>
      </c>
      <c r="G336" s="134" t="s">
        <v>156</v>
      </c>
      <c r="H336" s="135">
        <v>5</v>
      </c>
      <c r="I336" s="136"/>
      <c r="J336" s="137">
        <f>ROUND(I336*H336,0)</f>
        <v>0</v>
      </c>
      <c r="K336" s="138"/>
      <c r="L336" s="30"/>
      <c r="M336" s="139" t="s">
        <v>1</v>
      </c>
      <c r="N336" s="140" t="s">
        <v>43</v>
      </c>
      <c r="P336" s="141">
        <f>O336*H336</f>
        <v>0</v>
      </c>
      <c r="Q336" s="141">
        <v>0</v>
      </c>
      <c r="R336" s="141">
        <f>Q336*H336</f>
        <v>0</v>
      </c>
      <c r="S336" s="141">
        <v>0</v>
      </c>
      <c r="T336" s="142">
        <f>S336*H336</f>
        <v>0</v>
      </c>
      <c r="AR336" s="143" t="s">
        <v>163</v>
      </c>
      <c r="AT336" s="143" t="s">
        <v>129</v>
      </c>
      <c r="AU336" s="143" t="s">
        <v>87</v>
      </c>
      <c r="AY336" s="15" t="s">
        <v>126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5" t="s">
        <v>8</v>
      </c>
      <c r="BK336" s="144">
        <f>ROUND(I336*H336,0)</f>
        <v>0</v>
      </c>
      <c r="BL336" s="15" t="s">
        <v>163</v>
      </c>
      <c r="BM336" s="143" t="s">
        <v>570</v>
      </c>
    </row>
    <row r="337" spans="2:65" s="12" customFormat="1" ht="10.199999999999999">
      <c r="B337" s="145"/>
      <c r="D337" s="146" t="s">
        <v>134</v>
      </c>
      <c r="E337" s="147" t="s">
        <v>1</v>
      </c>
      <c r="F337" s="148" t="s">
        <v>571</v>
      </c>
      <c r="H337" s="149">
        <v>5</v>
      </c>
      <c r="I337" s="150"/>
      <c r="L337" s="145"/>
      <c r="M337" s="151"/>
      <c r="T337" s="152"/>
      <c r="AT337" s="147" t="s">
        <v>134</v>
      </c>
      <c r="AU337" s="147" t="s">
        <v>87</v>
      </c>
      <c r="AV337" s="12" t="s">
        <v>87</v>
      </c>
      <c r="AW337" s="12" t="s">
        <v>32</v>
      </c>
      <c r="AX337" s="12" t="s">
        <v>78</v>
      </c>
      <c r="AY337" s="147" t="s">
        <v>126</v>
      </c>
    </row>
    <row r="338" spans="2:65" s="1" customFormat="1" ht="55.5" customHeight="1">
      <c r="B338" s="30"/>
      <c r="C338" s="131" t="s">
        <v>572</v>
      </c>
      <c r="D338" s="131" t="s">
        <v>129</v>
      </c>
      <c r="E338" s="132" t="s">
        <v>573</v>
      </c>
      <c r="F338" s="133" t="s">
        <v>574</v>
      </c>
      <c r="G338" s="134" t="s">
        <v>262</v>
      </c>
      <c r="H338" s="164"/>
      <c r="I338" s="136"/>
      <c r="J338" s="137">
        <f>ROUND(I338*H338,0)</f>
        <v>0</v>
      </c>
      <c r="K338" s="138"/>
      <c r="L338" s="30"/>
      <c r="M338" s="139" t="s">
        <v>1</v>
      </c>
      <c r="N338" s="140" t="s">
        <v>43</v>
      </c>
      <c r="P338" s="141">
        <f>O338*H338</f>
        <v>0</v>
      </c>
      <c r="Q338" s="141">
        <v>0</v>
      </c>
      <c r="R338" s="141">
        <f>Q338*H338</f>
        <v>0</v>
      </c>
      <c r="S338" s="141">
        <v>0</v>
      </c>
      <c r="T338" s="142">
        <f>S338*H338</f>
        <v>0</v>
      </c>
      <c r="AR338" s="143" t="s">
        <v>163</v>
      </c>
      <c r="AT338" s="143" t="s">
        <v>129</v>
      </c>
      <c r="AU338" s="143" t="s">
        <v>87</v>
      </c>
      <c r="AY338" s="15" t="s">
        <v>126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5" t="s">
        <v>8</v>
      </c>
      <c r="BK338" s="144">
        <f>ROUND(I338*H338,0)</f>
        <v>0</v>
      </c>
      <c r="BL338" s="15" t="s">
        <v>163</v>
      </c>
      <c r="BM338" s="143" t="s">
        <v>575</v>
      </c>
    </row>
    <row r="339" spans="2:65" s="11" customFormat="1" ht="22.8" customHeight="1">
      <c r="B339" s="119"/>
      <c r="D339" s="120" t="s">
        <v>77</v>
      </c>
      <c r="E339" s="129" t="s">
        <v>231</v>
      </c>
      <c r="F339" s="129" t="s">
        <v>232</v>
      </c>
      <c r="I339" s="122"/>
      <c r="J339" s="130">
        <f>BK339</f>
        <v>0</v>
      </c>
      <c r="L339" s="119"/>
      <c r="M339" s="124"/>
      <c r="P339" s="125">
        <f>SUM(P340:P354)</f>
        <v>0</v>
      </c>
      <c r="R339" s="125">
        <f>SUM(R340:R354)</f>
        <v>0</v>
      </c>
      <c r="T339" s="126">
        <f>SUM(T340:T354)</f>
        <v>0.40854999999999997</v>
      </c>
      <c r="AR339" s="120" t="s">
        <v>87</v>
      </c>
      <c r="AT339" s="127" t="s">
        <v>77</v>
      </c>
      <c r="AU339" s="127" t="s">
        <v>8</v>
      </c>
      <c r="AY339" s="120" t="s">
        <v>126</v>
      </c>
      <c r="BK339" s="128">
        <f>SUM(BK340:BK354)</f>
        <v>0</v>
      </c>
    </row>
    <row r="340" spans="2:65" s="1" customFormat="1" ht="24.15" customHeight="1">
      <c r="B340" s="30"/>
      <c r="C340" s="131" t="s">
        <v>576</v>
      </c>
      <c r="D340" s="131" t="s">
        <v>129</v>
      </c>
      <c r="E340" s="132" t="s">
        <v>577</v>
      </c>
      <c r="F340" s="133" t="s">
        <v>234</v>
      </c>
      <c r="G340" s="134" t="s">
        <v>235</v>
      </c>
      <c r="H340" s="135">
        <v>1</v>
      </c>
      <c r="I340" s="136"/>
      <c r="J340" s="137">
        <f>ROUND(I340*H340,0)</f>
        <v>0</v>
      </c>
      <c r="K340" s="138"/>
      <c r="L340" s="30"/>
      <c r="M340" s="139" t="s">
        <v>1</v>
      </c>
      <c r="N340" s="140" t="s">
        <v>43</v>
      </c>
      <c r="P340" s="141">
        <f>O340*H340</f>
        <v>0</v>
      </c>
      <c r="Q340" s="141">
        <v>0</v>
      </c>
      <c r="R340" s="141">
        <f>Q340*H340</f>
        <v>0</v>
      </c>
      <c r="S340" s="141">
        <v>0</v>
      </c>
      <c r="T340" s="142">
        <f>S340*H340</f>
        <v>0</v>
      </c>
      <c r="AR340" s="143" t="s">
        <v>163</v>
      </c>
      <c r="AT340" s="143" t="s">
        <v>129</v>
      </c>
      <c r="AU340" s="143" t="s">
        <v>87</v>
      </c>
      <c r="AY340" s="15" t="s">
        <v>126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5" t="s">
        <v>8</v>
      </c>
      <c r="BK340" s="144">
        <f>ROUND(I340*H340,0)</f>
        <v>0</v>
      </c>
      <c r="BL340" s="15" t="s">
        <v>163</v>
      </c>
      <c r="BM340" s="143" t="s">
        <v>578</v>
      </c>
    </row>
    <row r="341" spans="2:65" s="1" customFormat="1" ht="24.15" customHeight="1">
      <c r="B341" s="30"/>
      <c r="C341" s="131" t="s">
        <v>579</v>
      </c>
      <c r="D341" s="131" t="s">
        <v>129</v>
      </c>
      <c r="E341" s="132" t="s">
        <v>237</v>
      </c>
      <c r="F341" s="133" t="s">
        <v>238</v>
      </c>
      <c r="G341" s="134" t="s">
        <v>140</v>
      </c>
      <c r="H341" s="135">
        <v>315</v>
      </c>
      <c r="I341" s="136"/>
      <c r="J341" s="137">
        <f>ROUND(I341*H341,0)</f>
        <v>0</v>
      </c>
      <c r="K341" s="138"/>
      <c r="L341" s="30"/>
      <c r="M341" s="139" t="s">
        <v>1</v>
      </c>
      <c r="N341" s="140" t="s">
        <v>43</v>
      </c>
      <c r="P341" s="141">
        <f>O341*H341</f>
        <v>0</v>
      </c>
      <c r="Q341" s="141">
        <v>0</v>
      </c>
      <c r="R341" s="141">
        <f>Q341*H341</f>
        <v>0</v>
      </c>
      <c r="S341" s="141">
        <v>1.0000000000000001E-5</v>
      </c>
      <c r="T341" s="142">
        <f>S341*H341</f>
        <v>3.1500000000000005E-3</v>
      </c>
      <c r="AR341" s="143" t="s">
        <v>163</v>
      </c>
      <c r="AT341" s="143" t="s">
        <v>129</v>
      </c>
      <c r="AU341" s="143" t="s">
        <v>87</v>
      </c>
      <c r="AY341" s="15" t="s">
        <v>126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5" t="s">
        <v>8</v>
      </c>
      <c r="BK341" s="144">
        <f>ROUND(I341*H341,0)</f>
        <v>0</v>
      </c>
      <c r="BL341" s="15" t="s">
        <v>163</v>
      </c>
      <c r="BM341" s="143" t="s">
        <v>580</v>
      </c>
    </row>
    <row r="342" spans="2:65" s="12" customFormat="1" ht="10.199999999999999">
      <c r="B342" s="145"/>
      <c r="D342" s="146" t="s">
        <v>134</v>
      </c>
      <c r="E342" s="147" t="s">
        <v>1</v>
      </c>
      <c r="F342" s="148" t="s">
        <v>581</v>
      </c>
      <c r="H342" s="149">
        <v>315</v>
      </c>
      <c r="I342" s="150"/>
      <c r="L342" s="145"/>
      <c r="M342" s="151"/>
      <c r="T342" s="152"/>
      <c r="AT342" s="147" t="s">
        <v>134</v>
      </c>
      <c r="AU342" s="147" t="s">
        <v>87</v>
      </c>
      <c r="AV342" s="12" t="s">
        <v>87</v>
      </c>
      <c r="AW342" s="12" t="s">
        <v>32</v>
      </c>
      <c r="AX342" s="12" t="s">
        <v>78</v>
      </c>
      <c r="AY342" s="147" t="s">
        <v>126</v>
      </c>
    </row>
    <row r="343" spans="2:65" s="1" customFormat="1" ht="24.15" customHeight="1">
      <c r="B343" s="30"/>
      <c r="C343" s="131" t="s">
        <v>582</v>
      </c>
      <c r="D343" s="131" t="s">
        <v>129</v>
      </c>
      <c r="E343" s="132" t="s">
        <v>583</v>
      </c>
      <c r="F343" s="133" t="s">
        <v>584</v>
      </c>
      <c r="G343" s="134" t="s">
        <v>140</v>
      </c>
      <c r="H343" s="135">
        <v>2</v>
      </c>
      <c r="I343" s="136"/>
      <c r="J343" s="137">
        <f>ROUND(I343*H343,0)</f>
        <v>0</v>
      </c>
      <c r="K343" s="138"/>
      <c r="L343" s="30"/>
      <c r="M343" s="139" t="s">
        <v>1</v>
      </c>
      <c r="N343" s="140" t="s">
        <v>43</v>
      </c>
      <c r="P343" s="141">
        <f>O343*H343</f>
        <v>0</v>
      </c>
      <c r="Q343" s="141">
        <v>0</v>
      </c>
      <c r="R343" s="141">
        <f>Q343*H343</f>
        <v>0</v>
      </c>
      <c r="S343" s="141">
        <v>1.7999999999999999E-2</v>
      </c>
      <c r="T343" s="142">
        <f>S343*H343</f>
        <v>3.5999999999999997E-2</v>
      </c>
      <c r="AR343" s="143" t="s">
        <v>163</v>
      </c>
      <c r="AT343" s="143" t="s">
        <v>129</v>
      </c>
      <c r="AU343" s="143" t="s">
        <v>87</v>
      </c>
      <c r="AY343" s="15" t="s">
        <v>126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5" t="s">
        <v>8</v>
      </c>
      <c r="BK343" s="144">
        <f>ROUND(I343*H343,0)</f>
        <v>0</v>
      </c>
      <c r="BL343" s="15" t="s">
        <v>163</v>
      </c>
      <c r="BM343" s="143" t="s">
        <v>585</v>
      </c>
    </row>
    <row r="344" spans="2:65" s="12" customFormat="1" ht="10.199999999999999">
      <c r="B344" s="145"/>
      <c r="D344" s="146" t="s">
        <v>134</v>
      </c>
      <c r="E344" s="147" t="s">
        <v>1</v>
      </c>
      <c r="F344" s="148" t="s">
        <v>586</v>
      </c>
      <c r="H344" s="149">
        <v>1</v>
      </c>
      <c r="I344" s="150"/>
      <c r="L344" s="145"/>
      <c r="M344" s="151"/>
      <c r="T344" s="152"/>
      <c r="AT344" s="147" t="s">
        <v>134</v>
      </c>
      <c r="AU344" s="147" t="s">
        <v>87</v>
      </c>
      <c r="AV344" s="12" t="s">
        <v>87</v>
      </c>
      <c r="AW344" s="12" t="s">
        <v>32</v>
      </c>
      <c r="AX344" s="12" t="s">
        <v>78</v>
      </c>
      <c r="AY344" s="147" t="s">
        <v>126</v>
      </c>
    </row>
    <row r="345" spans="2:65" s="12" customFormat="1" ht="10.199999999999999">
      <c r="B345" s="145"/>
      <c r="D345" s="146" t="s">
        <v>134</v>
      </c>
      <c r="E345" s="147" t="s">
        <v>1</v>
      </c>
      <c r="F345" s="148" t="s">
        <v>587</v>
      </c>
      <c r="H345" s="149">
        <v>1</v>
      </c>
      <c r="I345" s="150"/>
      <c r="L345" s="145"/>
      <c r="M345" s="151"/>
      <c r="T345" s="152"/>
      <c r="AT345" s="147" t="s">
        <v>134</v>
      </c>
      <c r="AU345" s="147" t="s">
        <v>87</v>
      </c>
      <c r="AV345" s="12" t="s">
        <v>87</v>
      </c>
      <c r="AW345" s="12" t="s">
        <v>32</v>
      </c>
      <c r="AX345" s="12" t="s">
        <v>78</v>
      </c>
      <c r="AY345" s="147" t="s">
        <v>126</v>
      </c>
    </row>
    <row r="346" spans="2:65" s="1" customFormat="1" ht="33" customHeight="1">
      <c r="B346" s="30"/>
      <c r="C346" s="131" t="s">
        <v>588</v>
      </c>
      <c r="D346" s="131" t="s">
        <v>129</v>
      </c>
      <c r="E346" s="132" t="s">
        <v>589</v>
      </c>
      <c r="F346" s="133" t="s">
        <v>590</v>
      </c>
      <c r="G346" s="134" t="s">
        <v>140</v>
      </c>
      <c r="H346" s="135">
        <v>3</v>
      </c>
      <c r="I346" s="136"/>
      <c r="J346" s="137">
        <f>ROUND(I346*H346,0)</f>
        <v>0</v>
      </c>
      <c r="K346" s="138"/>
      <c r="L346" s="30"/>
      <c r="M346" s="139" t="s">
        <v>1</v>
      </c>
      <c r="N346" s="140" t="s">
        <v>43</v>
      </c>
      <c r="P346" s="141">
        <f>O346*H346</f>
        <v>0</v>
      </c>
      <c r="Q346" s="141">
        <v>0</v>
      </c>
      <c r="R346" s="141">
        <f>Q346*H346</f>
        <v>0</v>
      </c>
      <c r="S346" s="141">
        <v>0.03</v>
      </c>
      <c r="T346" s="142">
        <f>S346*H346</f>
        <v>0.09</v>
      </c>
      <c r="AR346" s="143" t="s">
        <v>163</v>
      </c>
      <c r="AT346" s="143" t="s">
        <v>129</v>
      </c>
      <c r="AU346" s="143" t="s">
        <v>87</v>
      </c>
      <c r="AY346" s="15" t="s">
        <v>126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5" t="s">
        <v>8</v>
      </c>
      <c r="BK346" s="144">
        <f>ROUND(I346*H346,0)</f>
        <v>0</v>
      </c>
      <c r="BL346" s="15" t="s">
        <v>163</v>
      </c>
      <c r="BM346" s="143" t="s">
        <v>591</v>
      </c>
    </row>
    <row r="347" spans="2:65" s="12" customFormat="1" ht="10.199999999999999">
      <c r="B347" s="145"/>
      <c r="D347" s="146" t="s">
        <v>134</v>
      </c>
      <c r="E347" s="147" t="s">
        <v>1</v>
      </c>
      <c r="F347" s="148" t="s">
        <v>586</v>
      </c>
      <c r="H347" s="149">
        <v>1</v>
      </c>
      <c r="I347" s="150"/>
      <c r="L347" s="145"/>
      <c r="M347" s="151"/>
      <c r="T347" s="152"/>
      <c r="AT347" s="147" t="s">
        <v>134</v>
      </c>
      <c r="AU347" s="147" t="s">
        <v>87</v>
      </c>
      <c r="AV347" s="12" t="s">
        <v>87</v>
      </c>
      <c r="AW347" s="12" t="s">
        <v>32</v>
      </c>
      <c r="AX347" s="12" t="s">
        <v>78</v>
      </c>
      <c r="AY347" s="147" t="s">
        <v>126</v>
      </c>
    </row>
    <row r="348" spans="2:65" s="12" customFormat="1" ht="10.199999999999999">
      <c r="B348" s="145"/>
      <c r="D348" s="146" t="s">
        <v>134</v>
      </c>
      <c r="E348" s="147" t="s">
        <v>1</v>
      </c>
      <c r="F348" s="148" t="s">
        <v>592</v>
      </c>
      <c r="H348" s="149">
        <v>2</v>
      </c>
      <c r="I348" s="150"/>
      <c r="L348" s="145"/>
      <c r="M348" s="151"/>
      <c r="T348" s="152"/>
      <c r="AT348" s="147" t="s">
        <v>134</v>
      </c>
      <c r="AU348" s="147" t="s">
        <v>87</v>
      </c>
      <c r="AV348" s="12" t="s">
        <v>87</v>
      </c>
      <c r="AW348" s="12" t="s">
        <v>32</v>
      </c>
      <c r="AX348" s="12" t="s">
        <v>78</v>
      </c>
      <c r="AY348" s="147" t="s">
        <v>126</v>
      </c>
    </row>
    <row r="349" spans="2:65" s="1" customFormat="1" ht="24.15" customHeight="1">
      <c r="B349" s="30"/>
      <c r="C349" s="131" t="s">
        <v>593</v>
      </c>
      <c r="D349" s="131" t="s">
        <v>129</v>
      </c>
      <c r="E349" s="132" t="s">
        <v>240</v>
      </c>
      <c r="F349" s="133" t="s">
        <v>241</v>
      </c>
      <c r="G349" s="134" t="s">
        <v>140</v>
      </c>
      <c r="H349" s="135">
        <v>1</v>
      </c>
      <c r="I349" s="136"/>
      <c r="J349" s="137">
        <f>ROUND(I349*H349,0)</f>
        <v>0</v>
      </c>
      <c r="K349" s="138"/>
      <c r="L349" s="30"/>
      <c r="M349" s="139" t="s">
        <v>1</v>
      </c>
      <c r="N349" s="140" t="s">
        <v>43</v>
      </c>
      <c r="P349" s="141">
        <f>O349*H349</f>
        <v>0</v>
      </c>
      <c r="Q349" s="141">
        <v>0</v>
      </c>
      <c r="R349" s="141">
        <f>Q349*H349</f>
        <v>0</v>
      </c>
      <c r="S349" s="141">
        <v>0.04</v>
      </c>
      <c r="T349" s="142">
        <f>S349*H349</f>
        <v>0.04</v>
      </c>
      <c r="AR349" s="143" t="s">
        <v>163</v>
      </c>
      <c r="AT349" s="143" t="s">
        <v>129</v>
      </c>
      <c r="AU349" s="143" t="s">
        <v>87</v>
      </c>
      <c r="AY349" s="15" t="s">
        <v>126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5" t="s">
        <v>8</v>
      </c>
      <c r="BK349" s="144">
        <f>ROUND(I349*H349,0)</f>
        <v>0</v>
      </c>
      <c r="BL349" s="15" t="s">
        <v>163</v>
      </c>
      <c r="BM349" s="143" t="s">
        <v>594</v>
      </c>
    </row>
    <row r="350" spans="2:65" s="12" customFormat="1" ht="10.199999999999999">
      <c r="B350" s="145"/>
      <c r="D350" s="146" t="s">
        <v>134</v>
      </c>
      <c r="E350" s="147" t="s">
        <v>1</v>
      </c>
      <c r="F350" s="148" t="s">
        <v>586</v>
      </c>
      <c r="H350" s="149">
        <v>1</v>
      </c>
      <c r="I350" s="150"/>
      <c r="L350" s="145"/>
      <c r="M350" s="151"/>
      <c r="T350" s="152"/>
      <c r="AT350" s="147" t="s">
        <v>134</v>
      </c>
      <c r="AU350" s="147" t="s">
        <v>87</v>
      </c>
      <c r="AV350" s="12" t="s">
        <v>87</v>
      </c>
      <c r="AW350" s="12" t="s">
        <v>32</v>
      </c>
      <c r="AX350" s="12" t="s">
        <v>78</v>
      </c>
      <c r="AY350" s="147" t="s">
        <v>126</v>
      </c>
    </row>
    <row r="351" spans="2:65" s="1" customFormat="1" ht="49.05" customHeight="1">
      <c r="B351" s="30"/>
      <c r="C351" s="131" t="s">
        <v>595</v>
      </c>
      <c r="D351" s="131" t="s">
        <v>129</v>
      </c>
      <c r="E351" s="132" t="s">
        <v>243</v>
      </c>
      <c r="F351" s="133" t="s">
        <v>244</v>
      </c>
      <c r="G351" s="134" t="s">
        <v>140</v>
      </c>
      <c r="H351" s="135">
        <v>108</v>
      </c>
      <c r="I351" s="136"/>
      <c r="J351" s="137">
        <f>ROUND(I351*H351,0)</f>
        <v>0</v>
      </c>
      <c r="K351" s="138"/>
      <c r="L351" s="30"/>
      <c r="M351" s="139" t="s">
        <v>1</v>
      </c>
      <c r="N351" s="140" t="s">
        <v>43</v>
      </c>
      <c r="P351" s="141">
        <f>O351*H351</f>
        <v>0</v>
      </c>
      <c r="Q351" s="141">
        <v>0</v>
      </c>
      <c r="R351" s="141">
        <f>Q351*H351</f>
        <v>0</v>
      </c>
      <c r="S351" s="141">
        <v>5.0000000000000002E-5</v>
      </c>
      <c r="T351" s="142">
        <f>S351*H351</f>
        <v>5.4000000000000003E-3</v>
      </c>
      <c r="AR351" s="143" t="s">
        <v>163</v>
      </c>
      <c r="AT351" s="143" t="s">
        <v>129</v>
      </c>
      <c r="AU351" s="143" t="s">
        <v>87</v>
      </c>
      <c r="AY351" s="15" t="s">
        <v>126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5" t="s">
        <v>8</v>
      </c>
      <c r="BK351" s="144">
        <f>ROUND(I351*H351,0)</f>
        <v>0</v>
      </c>
      <c r="BL351" s="15" t="s">
        <v>163</v>
      </c>
      <c r="BM351" s="143" t="s">
        <v>596</v>
      </c>
    </row>
    <row r="352" spans="2:65" s="1" customFormat="1" ht="44.25" customHeight="1">
      <c r="B352" s="30"/>
      <c r="C352" s="131" t="s">
        <v>597</v>
      </c>
      <c r="D352" s="131" t="s">
        <v>129</v>
      </c>
      <c r="E352" s="132" t="s">
        <v>246</v>
      </c>
      <c r="F352" s="133" t="s">
        <v>247</v>
      </c>
      <c r="G352" s="134" t="s">
        <v>140</v>
      </c>
      <c r="H352" s="135">
        <v>200</v>
      </c>
      <c r="I352" s="136"/>
      <c r="J352" s="137">
        <f>ROUND(I352*H352,0)</f>
        <v>0</v>
      </c>
      <c r="K352" s="138"/>
      <c r="L352" s="30"/>
      <c r="M352" s="139" t="s">
        <v>1</v>
      </c>
      <c r="N352" s="140" t="s">
        <v>43</v>
      </c>
      <c r="P352" s="141">
        <f>O352*H352</f>
        <v>0</v>
      </c>
      <c r="Q352" s="141">
        <v>0</v>
      </c>
      <c r="R352" s="141">
        <f>Q352*H352</f>
        <v>0</v>
      </c>
      <c r="S352" s="141">
        <v>5.0000000000000002E-5</v>
      </c>
      <c r="T352" s="142">
        <f>S352*H352</f>
        <v>0.01</v>
      </c>
      <c r="AR352" s="143" t="s">
        <v>163</v>
      </c>
      <c r="AT352" s="143" t="s">
        <v>129</v>
      </c>
      <c r="AU352" s="143" t="s">
        <v>87</v>
      </c>
      <c r="AY352" s="15" t="s">
        <v>126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5" t="s">
        <v>8</v>
      </c>
      <c r="BK352" s="144">
        <f>ROUND(I352*H352,0)</f>
        <v>0</v>
      </c>
      <c r="BL352" s="15" t="s">
        <v>163</v>
      </c>
      <c r="BM352" s="143" t="s">
        <v>598</v>
      </c>
    </row>
    <row r="353" spans="2:65" s="1" customFormat="1" ht="55.5" customHeight="1">
      <c r="B353" s="30"/>
      <c r="C353" s="131" t="s">
        <v>599</v>
      </c>
      <c r="D353" s="131" t="s">
        <v>129</v>
      </c>
      <c r="E353" s="132" t="s">
        <v>249</v>
      </c>
      <c r="F353" s="133" t="s">
        <v>250</v>
      </c>
      <c r="G353" s="134" t="s">
        <v>140</v>
      </c>
      <c r="H353" s="135">
        <v>224</v>
      </c>
      <c r="I353" s="136"/>
      <c r="J353" s="137">
        <f>ROUND(I353*H353,0)</f>
        <v>0</v>
      </c>
      <c r="K353" s="138"/>
      <c r="L353" s="30"/>
      <c r="M353" s="139" t="s">
        <v>1</v>
      </c>
      <c r="N353" s="140" t="s">
        <v>43</v>
      </c>
      <c r="P353" s="141">
        <f>O353*H353</f>
        <v>0</v>
      </c>
      <c r="Q353" s="141">
        <v>0</v>
      </c>
      <c r="R353" s="141">
        <f>Q353*H353</f>
        <v>0</v>
      </c>
      <c r="S353" s="141">
        <v>1E-3</v>
      </c>
      <c r="T353" s="142">
        <f>S353*H353</f>
        <v>0.224</v>
      </c>
      <c r="AR353" s="143" t="s">
        <v>163</v>
      </c>
      <c r="AT353" s="143" t="s">
        <v>129</v>
      </c>
      <c r="AU353" s="143" t="s">
        <v>87</v>
      </c>
      <c r="AY353" s="15" t="s">
        <v>126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5" t="s">
        <v>8</v>
      </c>
      <c r="BK353" s="144">
        <f>ROUND(I353*H353,0)</f>
        <v>0</v>
      </c>
      <c r="BL353" s="15" t="s">
        <v>163</v>
      </c>
      <c r="BM353" s="143" t="s">
        <v>600</v>
      </c>
    </row>
    <row r="354" spans="2:65" s="12" customFormat="1" ht="10.199999999999999">
      <c r="B354" s="145"/>
      <c r="D354" s="146" t="s">
        <v>134</v>
      </c>
      <c r="E354" s="147" t="s">
        <v>1</v>
      </c>
      <c r="F354" s="148" t="s">
        <v>601</v>
      </c>
      <c r="H354" s="149">
        <v>224</v>
      </c>
      <c r="I354" s="150"/>
      <c r="L354" s="145"/>
      <c r="M354" s="151"/>
      <c r="T354" s="152"/>
      <c r="AT354" s="147" t="s">
        <v>134</v>
      </c>
      <c r="AU354" s="147" t="s">
        <v>87</v>
      </c>
      <c r="AV354" s="12" t="s">
        <v>87</v>
      </c>
      <c r="AW354" s="12" t="s">
        <v>32</v>
      </c>
      <c r="AX354" s="12" t="s">
        <v>78</v>
      </c>
      <c r="AY354" s="147" t="s">
        <v>126</v>
      </c>
    </row>
    <row r="355" spans="2:65" s="11" customFormat="1" ht="22.8" customHeight="1">
      <c r="B355" s="119"/>
      <c r="D355" s="120" t="s">
        <v>77</v>
      </c>
      <c r="E355" s="129" t="s">
        <v>251</v>
      </c>
      <c r="F355" s="129" t="s">
        <v>252</v>
      </c>
      <c r="I355" s="122"/>
      <c r="J355" s="130">
        <f>BK355</f>
        <v>0</v>
      </c>
      <c r="L355" s="119"/>
      <c r="M355" s="124"/>
      <c r="P355" s="125">
        <f>P356</f>
        <v>0</v>
      </c>
      <c r="R355" s="125">
        <f>R356</f>
        <v>0</v>
      </c>
      <c r="T355" s="126">
        <f>T356</f>
        <v>0</v>
      </c>
      <c r="AR355" s="120" t="s">
        <v>87</v>
      </c>
      <c r="AT355" s="127" t="s">
        <v>77</v>
      </c>
      <c r="AU355" s="127" t="s">
        <v>8</v>
      </c>
      <c r="AY355" s="120" t="s">
        <v>126</v>
      </c>
      <c r="BK355" s="128">
        <f>BK356</f>
        <v>0</v>
      </c>
    </row>
    <row r="356" spans="2:65" s="1" customFormat="1" ht="24.15" customHeight="1">
      <c r="B356" s="30"/>
      <c r="C356" s="131" t="s">
        <v>602</v>
      </c>
      <c r="D356" s="131" t="s">
        <v>129</v>
      </c>
      <c r="E356" s="132" t="s">
        <v>603</v>
      </c>
      <c r="F356" s="133" t="s">
        <v>254</v>
      </c>
      <c r="G356" s="134" t="s">
        <v>235</v>
      </c>
      <c r="H356" s="135">
        <v>1</v>
      </c>
      <c r="I356" s="136"/>
      <c r="J356" s="137">
        <f>ROUND(I356*H356,0)</f>
        <v>0</v>
      </c>
      <c r="K356" s="138"/>
      <c r="L356" s="30"/>
      <c r="M356" s="139" t="s">
        <v>1</v>
      </c>
      <c r="N356" s="140" t="s">
        <v>43</v>
      </c>
      <c r="P356" s="141">
        <f>O356*H356</f>
        <v>0</v>
      </c>
      <c r="Q356" s="141">
        <v>0</v>
      </c>
      <c r="R356" s="141">
        <f>Q356*H356</f>
        <v>0</v>
      </c>
      <c r="S356" s="141">
        <v>0</v>
      </c>
      <c r="T356" s="142">
        <f>S356*H356</f>
        <v>0</v>
      </c>
      <c r="AR356" s="143" t="s">
        <v>163</v>
      </c>
      <c r="AT356" s="143" t="s">
        <v>129</v>
      </c>
      <c r="AU356" s="143" t="s">
        <v>87</v>
      </c>
      <c r="AY356" s="15" t="s">
        <v>126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5" t="s">
        <v>8</v>
      </c>
      <c r="BK356" s="144">
        <f>ROUND(I356*H356,0)</f>
        <v>0</v>
      </c>
      <c r="BL356" s="15" t="s">
        <v>163</v>
      </c>
      <c r="BM356" s="143" t="s">
        <v>604</v>
      </c>
    </row>
    <row r="357" spans="2:65" s="11" customFormat="1" ht="22.8" customHeight="1">
      <c r="B357" s="119"/>
      <c r="D357" s="120" t="s">
        <v>77</v>
      </c>
      <c r="E357" s="129" t="s">
        <v>605</v>
      </c>
      <c r="F357" s="129" t="s">
        <v>606</v>
      </c>
      <c r="I357" s="122"/>
      <c r="J357" s="130">
        <f>BK357</f>
        <v>0</v>
      </c>
      <c r="L357" s="119"/>
      <c r="M357" s="124"/>
      <c r="P357" s="125">
        <f>SUM(P358:P359)</f>
        <v>0</v>
      </c>
      <c r="R357" s="125">
        <f>SUM(R358:R359)</f>
        <v>0</v>
      </c>
      <c r="T357" s="126">
        <f>SUM(T358:T359)</f>
        <v>2.5050000000000003E-3</v>
      </c>
      <c r="AR357" s="120" t="s">
        <v>87</v>
      </c>
      <c r="AT357" s="127" t="s">
        <v>77</v>
      </c>
      <c r="AU357" s="127" t="s">
        <v>8</v>
      </c>
      <c r="AY357" s="120" t="s">
        <v>126</v>
      </c>
      <c r="BK357" s="128">
        <f>SUM(BK358:BK359)</f>
        <v>0</v>
      </c>
    </row>
    <row r="358" spans="2:65" s="1" customFormat="1" ht="24.15" customHeight="1">
      <c r="B358" s="30"/>
      <c r="C358" s="131" t="s">
        <v>607</v>
      </c>
      <c r="D358" s="131" t="s">
        <v>129</v>
      </c>
      <c r="E358" s="132" t="s">
        <v>608</v>
      </c>
      <c r="F358" s="133" t="s">
        <v>609</v>
      </c>
      <c r="G358" s="134" t="s">
        <v>156</v>
      </c>
      <c r="H358" s="135">
        <v>1.5</v>
      </c>
      <c r="I358" s="136"/>
      <c r="J358" s="137">
        <f>ROUND(I358*H358,0)</f>
        <v>0</v>
      </c>
      <c r="K358" s="138"/>
      <c r="L358" s="30"/>
      <c r="M358" s="139" t="s">
        <v>1</v>
      </c>
      <c r="N358" s="140" t="s">
        <v>43</v>
      </c>
      <c r="P358" s="141">
        <f>O358*H358</f>
        <v>0</v>
      </c>
      <c r="Q358" s="141">
        <v>0</v>
      </c>
      <c r="R358" s="141">
        <f>Q358*H358</f>
        <v>0</v>
      </c>
      <c r="S358" s="141">
        <v>1.67E-3</v>
      </c>
      <c r="T358" s="142">
        <f>S358*H358</f>
        <v>2.5050000000000003E-3</v>
      </c>
      <c r="AR358" s="143" t="s">
        <v>163</v>
      </c>
      <c r="AT358" s="143" t="s">
        <v>129</v>
      </c>
      <c r="AU358" s="143" t="s">
        <v>87</v>
      </c>
      <c r="AY358" s="15" t="s">
        <v>126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5" t="s">
        <v>8</v>
      </c>
      <c r="BK358" s="144">
        <f>ROUND(I358*H358,0)</f>
        <v>0</v>
      </c>
      <c r="BL358" s="15" t="s">
        <v>163</v>
      </c>
      <c r="BM358" s="143" t="s">
        <v>610</v>
      </c>
    </row>
    <row r="359" spans="2:65" s="12" customFormat="1" ht="10.199999999999999">
      <c r="B359" s="145"/>
      <c r="D359" s="146" t="s">
        <v>134</v>
      </c>
      <c r="E359" s="147" t="s">
        <v>1</v>
      </c>
      <c r="F359" s="148" t="s">
        <v>611</v>
      </c>
      <c r="H359" s="149">
        <v>1.5</v>
      </c>
      <c r="I359" s="150"/>
      <c r="L359" s="145"/>
      <c r="M359" s="151"/>
      <c r="T359" s="152"/>
      <c r="AT359" s="147" t="s">
        <v>134</v>
      </c>
      <c r="AU359" s="147" t="s">
        <v>87</v>
      </c>
      <c r="AV359" s="12" t="s">
        <v>87</v>
      </c>
      <c r="AW359" s="12" t="s">
        <v>32</v>
      </c>
      <c r="AX359" s="12" t="s">
        <v>78</v>
      </c>
      <c r="AY359" s="147" t="s">
        <v>126</v>
      </c>
    </row>
    <row r="360" spans="2:65" s="11" customFormat="1" ht="22.8" customHeight="1">
      <c r="B360" s="119"/>
      <c r="D360" s="120" t="s">
        <v>77</v>
      </c>
      <c r="E360" s="129" t="s">
        <v>612</v>
      </c>
      <c r="F360" s="129" t="s">
        <v>613</v>
      </c>
      <c r="I360" s="122"/>
      <c r="J360" s="130">
        <f>BK360</f>
        <v>0</v>
      </c>
      <c r="L360" s="119"/>
      <c r="M360" s="124"/>
      <c r="P360" s="125">
        <f>SUM(P361:P362)</f>
        <v>0</v>
      </c>
      <c r="R360" s="125">
        <f>SUM(R361:R362)</f>
        <v>0</v>
      </c>
      <c r="T360" s="126">
        <f>SUM(T361:T362)</f>
        <v>6.5735000000000002E-2</v>
      </c>
      <c r="AR360" s="120" t="s">
        <v>87</v>
      </c>
      <c r="AT360" s="127" t="s">
        <v>77</v>
      </c>
      <c r="AU360" s="127" t="s">
        <v>8</v>
      </c>
      <c r="AY360" s="120" t="s">
        <v>126</v>
      </c>
      <c r="BK360" s="128">
        <f>SUM(BK361:BK362)</f>
        <v>0</v>
      </c>
    </row>
    <row r="361" spans="2:65" s="1" customFormat="1" ht="21.75" customHeight="1">
      <c r="B361" s="30"/>
      <c r="C361" s="131" t="s">
        <v>614</v>
      </c>
      <c r="D361" s="131" t="s">
        <v>129</v>
      </c>
      <c r="E361" s="132" t="s">
        <v>615</v>
      </c>
      <c r="F361" s="133" t="s">
        <v>616</v>
      </c>
      <c r="G361" s="134" t="s">
        <v>132</v>
      </c>
      <c r="H361" s="135">
        <v>13.147</v>
      </c>
      <c r="I361" s="136"/>
      <c r="J361" s="137">
        <f>ROUND(I361*H361,0)</f>
        <v>0</v>
      </c>
      <c r="K361" s="138"/>
      <c r="L361" s="30"/>
      <c r="M361" s="139" t="s">
        <v>1</v>
      </c>
      <c r="N361" s="140" t="s">
        <v>43</v>
      </c>
      <c r="P361" s="141">
        <f>O361*H361</f>
        <v>0</v>
      </c>
      <c r="Q361" s="141">
        <v>0</v>
      </c>
      <c r="R361" s="141">
        <f>Q361*H361</f>
        <v>0</v>
      </c>
      <c r="S361" s="141">
        <v>5.0000000000000001E-3</v>
      </c>
      <c r="T361" s="142">
        <f>S361*H361</f>
        <v>6.5735000000000002E-2</v>
      </c>
      <c r="AR361" s="143" t="s">
        <v>163</v>
      </c>
      <c r="AT361" s="143" t="s">
        <v>129</v>
      </c>
      <c r="AU361" s="143" t="s">
        <v>87</v>
      </c>
      <c r="AY361" s="15" t="s">
        <v>126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5" t="s">
        <v>8</v>
      </c>
      <c r="BK361" s="144">
        <f>ROUND(I361*H361,0)</f>
        <v>0</v>
      </c>
      <c r="BL361" s="15" t="s">
        <v>163</v>
      </c>
      <c r="BM361" s="143" t="s">
        <v>617</v>
      </c>
    </row>
    <row r="362" spans="2:65" s="12" customFormat="1" ht="10.199999999999999">
      <c r="B362" s="145"/>
      <c r="D362" s="146" t="s">
        <v>134</v>
      </c>
      <c r="E362" s="147" t="s">
        <v>1</v>
      </c>
      <c r="F362" s="148" t="s">
        <v>618</v>
      </c>
      <c r="H362" s="149">
        <v>13.147</v>
      </c>
      <c r="I362" s="150"/>
      <c r="L362" s="145"/>
      <c r="M362" s="151"/>
      <c r="T362" s="152"/>
      <c r="AT362" s="147" t="s">
        <v>134</v>
      </c>
      <c r="AU362" s="147" t="s">
        <v>87</v>
      </c>
      <c r="AV362" s="12" t="s">
        <v>87</v>
      </c>
      <c r="AW362" s="12" t="s">
        <v>32</v>
      </c>
      <c r="AX362" s="12" t="s">
        <v>78</v>
      </c>
      <c r="AY362" s="147" t="s">
        <v>126</v>
      </c>
    </row>
    <row r="363" spans="2:65" s="11" customFormat="1" ht="22.8" customHeight="1">
      <c r="B363" s="119"/>
      <c r="D363" s="120" t="s">
        <v>77</v>
      </c>
      <c r="E363" s="129" t="s">
        <v>263</v>
      </c>
      <c r="F363" s="129" t="s">
        <v>264</v>
      </c>
      <c r="I363" s="122"/>
      <c r="J363" s="130">
        <f>BK363</f>
        <v>0</v>
      </c>
      <c r="L363" s="119"/>
      <c r="M363" s="124"/>
      <c r="P363" s="125">
        <f>SUM(P364:P369)</f>
        <v>0</v>
      </c>
      <c r="R363" s="125">
        <f>SUM(R364:R369)</f>
        <v>9.9265999999999993E-2</v>
      </c>
      <c r="T363" s="126">
        <f>SUM(T364:T369)</f>
        <v>7.3599999999999999E-2</v>
      </c>
      <c r="AR363" s="120" t="s">
        <v>87</v>
      </c>
      <c r="AT363" s="127" t="s">
        <v>77</v>
      </c>
      <c r="AU363" s="127" t="s">
        <v>8</v>
      </c>
      <c r="AY363" s="120" t="s">
        <v>126</v>
      </c>
      <c r="BK363" s="128">
        <f>SUM(BK364:BK369)</f>
        <v>0</v>
      </c>
    </row>
    <row r="364" spans="2:65" s="1" customFormat="1" ht="24.15" customHeight="1">
      <c r="B364" s="30"/>
      <c r="C364" s="131" t="s">
        <v>619</v>
      </c>
      <c r="D364" s="131" t="s">
        <v>129</v>
      </c>
      <c r="E364" s="132" t="s">
        <v>266</v>
      </c>
      <c r="F364" s="133" t="s">
        <v>267</v>
      </c>
      <c r="G364" s="134" t="s">
        <v>140</v>
      </c>
      <c r="H364" s="135">
        <v>80</v>
      </c>
      <c r="I364" s="136"/>
      <c r="J364" s="137">
        <f>ROUND(I364*H364,0)</f>
        <v>0</v>
      </c>
      <c r="K364" s="138"/>
      <c r="L364" s="30"/>
      <c r="M364" s="139" t="s">
        <v>1</v>
      </c>
      <c r="N364" s="140" t="s">
        <v>43</v>
      </c>
      <c r="P364" s="141">
        <f>O364*H364</f>
        <v>0</v>
      </c>
      <c r="Q364" s="141">
        <v>2.7999999999999998E-4</v>
      </c>
      <c r="R364" s="141">
        <f>Q364*H364</f>
        <v>2.2399999999999996E-2</v>
      </c>
      <c r="S364" s="141">
        <v>9.2000000000000003E-4</v>
      </c>
      <c r="T364" s="142">
        <f>S364*H364</f>
        <v>7.3599999999999999E-2</v>
      </c>
      <c r="AR364" s="143" t="s">
        <v>163</v>
      </c>
      <c r="AT364" s="143" t="s">
        <v>129</v>
      </c>
      <c r="AU364" s="143" t="s">
        <v>87</v>
      </c>
      <c r="AY364" s="15" t="s">
        <v>126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5" t="s">
        <v>8</v>
      </c>
      <c r="BK364" s="144">
        <f>ROUND(I364*H364,0)</f>
        <v>0</v>
      </c>
      <c r="BL364" s="15" t="s">
        <v>163</v>
      </c>
      <c r="BM364" s="143" t="s">
        <v>620</v>
      </c>
    </row>
    <row r="365" spans="2:65" s="12" customFormat="1" ht="10.199999999999999">
      <c r="B365" s="145"/>
      <c r="D365" s="146" t="s">
        <v>134</v>
      </c>
      <c r="E365" s="147" t="s">
        <v>1</v>
      </c>
      <c r="F365" s="148" t="s">
        <v>621</v>
      </c>
      <c r="H365" s="149">
        <v>80</v>
      </c>
      <c r="I365" s="150"/>
      <c r="L365" s="145"/>
      <c r="M365" s="151"/>
      <c r="T365" s="152"/>
      <c r="AT365" s="147" t="s">
        <v>134</v>
      </c>
      <c r="AU365" s="147" t="s">
        <v>87</v>
      </c>
      <c r="AV365" s="12" t="s">
        <v>87</v>
      </c>
      <c r="AW365" s="12" t="s">
        <v>32</v>
      </c>
      <c r="AX365" s="12" t="s">
        <v>78</v>
      </c>
      <c r="AY365" s="147" t="s">
        <v>126</v>
      </c>
    </row>
    <row r="366" spans="2:65" s="1" customFormat="1" ht="24.15" customHeight="1">
      <c r="B366" s="30"/>
      <c r="C366" s="153" t="s">
        <v>622</v>
      </c>
      <c r="D366" s="153" t="s">
        <v>259</v>
      </c>
      <c r="E366" s="154" t="s">
        <v>269</v>
      </c>
      <c r="F366" s="155" t="s">
        <v>270</v>
      </c>
      <c r="G366" s="156" t="s">
        <v>132</v>
      </c>
      <c r="H366" s="157">
        <v>4.5999999999999996</v>
      </c>
      <c r="I366" s="158"/>
      <c r="J366" s="159">
        <f>ROUND(I366*H366,0)</f>
        <v>0</v>
      </c>
      <c r="K366" s="160"/>
      <c r="L366" s="161"/>
      <c r="M366" s="162" t="s">
        <v>1</v>
      </c>
      <c r="N366" s="163" t="s">
        <v>43</v>
      </c>
      <c r="P366" s="141">
        <f>O366*H366</f>
        <v>0</v>
      </c>
      <c r="Q366" s="141">
        <v>1.6709999999999999E-2</v>
      </c>
      <c r="R366" s="141">
        <f>Q366*H366</f>
        <v>7.686599999999999E-2</v>
      </c>
      <c r="S366" s="141">
        <v>0</v>
      </c>
      <c r="T366" s="142">
        <f>S366*H366</f>
        <v>0</v>
      </c>
      <c r="AR366" s="143" t="s">
        <v>217</v>
      </c>
      <c r="AT366" s="143" t="s">
        <v>259</v>
      </c>
      <c r="AU366" s="143" t="s">
        <v>87</v>
      </c>
      <c r="AY366" s="15" t="s">
        <v>126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5" t="s">
        <v>8</v>
      </c>
      <c r="BK366" s="144">
        <f>ROUND(I366*H366,0)</f>
        <v>0</v>
      </c>
      <c r="BL366" s="15" t="s">
        <v>163</v>
      </c>
      <c r="BM366" s="143" t="s">
        <v>623</v>
      </c>
    </row>
    <row r="367" spans="2:65" s="12" customFormat="1" ht="10.199999999999999">
      <c r="B367" s="145"/>
      <c r="D367" s="146" t="s">
        <v>134</v>
      </c>
      <c r="E367" s="147" t="s">
        <v>1</v>
      </c>
      <c r="F367" s="148" t="s">
        <v>624</v>
      </c>
      <c r="H367" s="149">
        <v>4</v>
      </c>
      <c r="I367" s="150"/>
      <c r="L367" s="145"/>
      <c r="M367" s="151"/>
      <c r="T367" s="152"/>
      <c r="AT367" s="147" t="s">
        <v>134</v>
      </c>
      <c r="AU367" s="147" t="s">
        <v>87</v>
      </c>
      <c r="AV367" s="12" t="s">
        <v>87</v>
      </c>
      <c r="AW367" s="12" t="s">
        <v>32</v>
      </c>
      <c r="AX367" s="12" t="s">
        <v>8</v>
      </c>
      <c r="AY367" s="147" t="s">
        <v>126</v>
      </c>
    </row>
    <row r="368" spans="2:65" s="12" customFormat="1" ht="10.199999999999999">
      <c r="B368" s="145"/>
      <c r="D368" s="146" t="s">
        <v>134</v>
      </c>
      <c r="F368" s="148" t="s">
        <v>625</v>
      </c>
      <c r="H368" s="149">
        <v>4.5999999999999996</v>
      </c>
      <c r="I368" s="150"/>
      <c r="L368" s="145"/>
      <c r="M368" s="151"/>
      <c r="T368" s="152"/>
      <c r="AT368" s="147" t="s">
        <v>134</v>
      </c>
      <c r="AU368" s="147" t="s">
        <v>87</v>
      </c>
      <c r="AV368" s="12" t="s">
        <v>87</v>
      </c>
      <c r="AW368" s="12" t="s">
        <v>4</v>
      </c>
      <c r="AX368" s="12" t="s">
        <v>8</v>
      </c>
      <c r="AY368" s="147" t="s">
        <v>126</v>
      </c>
    </row>
    <row r="369" spans="2:65" s="1" customFormat="1" ht="55.5" customHeight="1">
      <c r="B369" s="30"/>
      <c r="C369" s="131" t="s">
        <v>626</v>
      </c>
      <c r="D369" s="131" t="s">
        <v>129</v>
      </c>
      <c r="E369" s="132" t="s">
        <v>627</v>
      </c>
      <c r="F369" s="133" t="s">
        <v>628</v>
      </c>
      <c r="G369" s="134" t="s">
        <v>262</v>
      </c>
      <c r="H369" s="164"/>
      <c r="I369" s="136"/>
      <c r="J369" s="137">
        <f>ROUND(I369*H369,0)</f>
        <v>0</v>
      </c>
      <c r="K369" s="138"/>
      <c r="L369" s="30"/>
      <c r="M369" s="139" t="s">
        <v>1</v>
      </c>
      <c r="N369" s="140" t="s">
        <v>43</v>
      </c>
      <c r="P369" s="141">
        <f>O369*H369</f>
        <v>0</v>
      </c>
      <c r="Q369" s="141">
        <v>0</v>
      </c>
      <c r="R369" s="141">
        <f>Q369*H369</f>
        <v>0</v>
      </c>
      <c r="S369" s="141">
        <v>0</v>
      </c>
      <c r="T369" s="142">
        <f>S369*H369</f>
        <v>0</v>
      </c>
      <c r="AR369" s="143" t="s">
        <v>163</v>
      </c>
      <c r="AT369" s="143" t="s">
        <v>129</v>
      </c>
      <c r="AU369" s="143" t="s">
        <v>87</v>
      </c>
      <c r="AY369" s="15" t="s">
        <v>126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5" t="s">
        <v>8</v>
      </c>
      <c r="BK369" s="144">
        <f>ROUND(I369*H369,0)</f>
        <v>0</v>
      </c>
      <c r="BL369" s="15" t="s">
        <v>163</v>
      </c>
      <c r="BM369" s="143" t="s">
        <v>629</v>
      </c>
    </row>
    <row r="370" spans="2:65" s="11" customFormat="1" ht="22.8" customHeight="1">
      <c r="B370" s="119"/>
      <c r="D370" s="120" t="s">
        <v>77</v>
      </c>
      <c r="E370" s="129" t="s">
        <v>272</v>
      </c>
      <c r="F370" s="129" t="s">
        <v>273</v>
      </c>
      <c r="I370" s="122"/>
      <c r="J370" s="130">
        <f>BK370</f>
        <v>0</v>
      </c>
      <c r="L370" s="119"/>
      <c r="M370" s="124"/>
      <c r="P370" s="125">
        <f>SUM(P371:P529)</f>
        <v>0</v>
      </c>
      <c r="R370" s="125">
        <f>SUM(R371:R529)</f>
        <v>3.1982380400000001</v>
      </c>
      <c r="T370" s="126">
        <f>SUM(T371:T529)</f>
        <v>0.36513447000000004</v>
      </c>
      <c r="AR370" s="120" t="s">
        <v>87</v>
      </c>
      <c r="AT370" s="127" t="s">
        <v>77</v>
      </c>
      <c r="AU370" s="127" t="s">
        <v>8</v>
      </c>
      <c r="AY370" s="120" t="s">
        <v>126</v>
      </c>
      <c r="BK370" s="128">
        <f>SUM(BK371:BK529)</f>
        <v>0</v>
      </c>
    </row>
    <row r="371" spans="2:65" s="1" customFormat="1" ht="21.75" customHeight="1">
      <c r="B371" s="30"/>
      <c r="C371" s="131" t="s">
        <v>630</v>
      </c>
      <c r="D371" s="131" t="s">
        <v>129</v>
      </c>
      <c r="E371" s="132" t="s">
        <v>631</v>
      </c>
      <c r="F371" s="133" t="s">
        <v>632</v>
      </c>
      <c r="G371" s="134" t="s">
        <v>132</v>
      </c>
      <c r="H371" s="135">
        <v>33.893999999999998</v>
      </c>
      <c r="I371" s="136"/>
      <c r="J371" s="137">
        <f>ROUND(I371*H371,0)</f>
        <v>0</v>
      </c>
      <c r="K371" s="138"/>
      <c r="L371" s="30"/>
      <c r="M371" s="139" t="s">
        <v>1</v>
      </c>
      <c r="N371" s="140" t="s">
        <v>43</v>
      </c>
      <c r="P371" s="141">
        <f>O371*H371</f>
        <v>0</v>
      </c>
      <c r="Q371" s="141">
        <v>0</v>
      </c>
      <c r="R371" s="141">
        <f>Q371*H371</f>
        <v>0</v>
      </c>
      <c r="S371" s="141">
        <v>8.7299999999999999E-3</v>
      </c>
      <c r="T371" s="142">
        <f>S371*H371</f>
        <v>0.29589462</v>
      </c>
      <c r="AR371" s="143" t="s">
        <v>163</v>
      </c>
      <c r="AT371" s="143" t="s">
        <v>129</v>
      </c>
      <c r="AU371" s="143" t="s">
        <v>87</v>
      </c>
      <c r="AY371" s="15" t="s">
        <v>126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5" t="s">
        <v>8</v>
      </c>
      <c r="BK371" s="144">
        <f>ROUND(I371*H371,0)</f>
        <v>0</v>
      </c>
      <c r="BL371" s="15" t="s">
        <v>163</v>
      </c>
      <c r="BM371" s="143" t="s">
        <v>633</v>
      </c>
    </row>
    <row r="372" spans="2:65" s="12" customFormat="1" ht="10.199999999999999">
      <c r="B372" s="145"/>
      <c r="D372" s="146" t="s">
        <v>134</v>
      </c>
      <c r="E372" s="147" t="s">
        <v>1</v>
      </c>
      <c r="F372" s="148" t="s">
        <v>634</v>
      </c>
      <c r="H372" s="149">
        <v>8.2840000000000007</v>
      </c>
      <c r="I372" s="150"/>
      <c r="L372" s="145"/>
      <c r="M372" s="151"/>
      <c r="T372" s="152"/>
      <c r="AT372" s="147" t="s">
        <v>134</v>
      </c>
      <c r="AU372" s="147" t="s">
        <v>87</v>
      </c>
      <c r="AV372" s="12" t="s">
        <v>87</v>
      </c>
      <c r="AW372" s="12" t="s">
        <v>32</v>
      </c>
      <c r="AX372" s="12" t="s">
        <v>78</v>
      </c>
      <c r="AY372" s="147" t="s">
        <v>126</v>
      </c>
    </row>
    <row r="373" spans="2:65" s="12" customFormat="1" ht="10.199999999999999">
      <c r="B373" s="145"/>
      <c r="D373" s="146" t="s">
        <v>134</v>
      </c>
      <c r="E373" s="147" t="s">
        <v>1</v>
      </c>
      <c r="F373" s="148" t="s">
        <v>635</v>
      </c>
      <c r="H373" s="149">
        <v>6.2</v>
      </c>
      <c r="I373" s="150"/>
      <c r="L373" s="145"/>
      <c r="M373" s="151"/>
      <c r="T373" s="152"/>
      <c r="AT373" s="147" t="s">
        <v>134</v>
      </c>
      <c r="AU373" s="147" t="s">
        <v>87</v>
      </c>
      <c r="AV373" s="12" t="s">
        <v>87</v>
      </c>
      <c r="AW373" s="12" t="s">
        <v>32</v>
      </c>
      <c r="AX373" s="12" t="s">
        <v>78</v>
      </c>
      <c r="AY373" s="147" t="s">
        <v>126</v>
      </c>
    </row>
    <row r="374" spans="2:65" s="12" customFormat="1" ht="10.199999999999999">
      <c r="B374" s="145"/>
      <c r="D374" s="146" t="s">
        <v>134</v>
      </c>
      <c r="E374" s="147" t="s">
        <v>1</v>
      </c>
      <c r="F374" s="148" t="s">
        <v>636</v>
      </c>
      <c r="H374" s="149">
        <v>7.476</v>
      </c>
      <c r="I374" s="150"/>
      <c r="L374" s="145"/>
      <c r="M374" s="151"/>
      <c r="T374" s="152"/>
      <c r="AT374" s="147" t="s">
        <v>134</v>
      </c>
      <c r="AU374" s="147" t="s">
        <v>87</v>
      </c>
      <c r="AV374" s="12" t="s">
        <v>87</v>
      </c>
      <c r="AW374" s="12" t="s">
        <v>32</v>
      </c>
      <c r="AX374" s="12" t="s">
        <v>78</v>
      </c>
      <c r="AY374" s="147" t="s">
        <v>126</v>
      </c>
    </row>
    <row r="375" spans="2:65" s="12" customFormat="1" ht="10.199999999999999">
      <c r="B375" s="145"/>
      <c r="D375" s="146" t="s">
        <v>134</v>
      </c>
      <c r="E375" s="147" t="s">
        <v>1</v>
      </c>
      <c r="F375" s="148" t="s">
        <v>637</v>
      </c>
      <c r="H375" s="149">
        <v>4.7249999999999996</v>
      </c>
      <c r="I375" s="150"/>
      <c r="L375" s="145"/>
      <c r="M375" s="151"/>
      <c r="T375" s="152"/>
      <c r="AT375" s="147" t="s">
        <v>134</v>
      </c>
      <c r="AU375" s="147" t="s">
        <v>87</v>
      </c>
      <c r="AV375" s="12" t="s">
        <v>87</v>
      </c>
      <c r="AW375" s="12" t="s">
        <v>32</v>
      </c>
      <c r="AX375" s="12" t="s">
        <v>78</v>
      </c>
      <c r="AY375" s="147" t="s">
        <v>126</v>
      </c>
    </row>
    <row r="376" spans="2:65" s="12" customFormat="1" ht="10.199999999999999">
      <c r="B376" s="145"/>
      <c r="D376" s="146" t="s">
        <v>134</v>
      </c>
      <c r="E376" s="147" t="s">
        <v>1</v>
      </c>
      <c r="F376" s="148" t="s">
        <v>638</v>
      </c>
      <c r="H376" s="149">
        <v>7.2089999999999996</v>
      </c>
      <c r="I376" s="150"/>
      <c r="L376" s="145"/>
      <c r="M376" s="151"/>
      <c r="T376" s="152"/>
      <c r="AT376" s="147" t="s">
        <v>134</v>
      </c>
      <c r="AU376" s="147" t="s">
        <v>87</v>
      </c>
      <c r="AV376" s="12" t="s">
        <v>87</v>
      </c>
      <c r="AW376" s="12" t="s">
        <v>32</v>
      </c>
      <c r="AX376" s="12" t="s">
        <v>78</v>
      </c>
      <c r="AY376" s="147" t="s">
        <v>126</v>
      </c>
    </row>
    <row r="377" spans="2:65" s="1" customFormat="1" ht="24.15" customHeight="1">
      <c r="B377" s="30"/>
      <c r="C377" s="131" t="s">
        <v>639</v>
      </c>
      <c r="D377" s="131" t="s">
        <v>129</v>
      </c>
      <c r="E377" s="132" t="s">
        <v>276</v>
      </c>
      <c r="F377" s="133" t="s">
        <v>277</v>
      </c>
      <c r="G377" s="134" t="s">
        <v>132</v>
      </c>
      <c r="H377" s="135">
        <v>1502.36</v>
      </c>
      <c r="I377" s="136"/>
      <c r="J377" s="137">
        <f>ROUND(I377*H377,0)</f>
        <v>0</v>
      </c>
      <c r="K377" s="138"/>
      <c r="L377" s="30"/>
      <c r="M377" s="139" t="s">
        <v>1</v>
      </c>
      <c r="N377" s="140" t="s">
        <v>43</v>
      </c>
      <c r="P377" s="141">
        <f>O377*H377</f>
        <v>0</v>
      </c>
      <c r="Q377" s="141">
        <v>0</v>
      </c>
      <c r="R377" s="141">
        <f>Q377*H377</f>
        <v>0</v>
      </c>
      <c r="S377" s="141">
        <v>3.0000000000000001E-5</v>
      </c>
      <c r="T377" s="142">
        <f>S377*H377</f>
        <v>4.5070800000000001E-2</v>
      </c>
      <c r="AR377" s="143" t="s">
        <v>163</v>
      </c>
      <c r="AT377" s="143" t="s">
        <v>129</v>
      </c>
      <c r="AU377" s="143" t="s">
        <v>87</v>
      </c>
      <c r="AY377" s="15" t="s">
        <v>126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5" t="s">
        <v>8</v>
      </c>
      <c r="BK377" s="144">
        <f>ROUND(I377*H377,0)</f>
        <v>0</v>
      </c>
      <c r="BL377" s="15" t="s">
        <v>163</v>
      </c>
      <c r="BM377" s="143" t="s">
        <v>640</v>
      </c>
    </row>
    <row r="378" spans="2:65" s="12" customFormat="1" ht="10.199999999999999">
      <c r="B378" s="145"/>
      <c r="D378" s="146" t="s">
        <v>134</v>
      </c>
      <c r="E378" s="147" t="s">
        <v>1</v>
      </c>
      <c r="F378" s="148" t="s">
        <v>641</v>
      </c>
      <c r="H378" s="149">
        <v>868.01</v>
      </c>
      <c r="I378" s="150"/>
      <c r="L378" s="145"/>
      <c r="M378" s="151"/>
      <c r="T378" s="152"/>
      <c r="AT378" s="147" t="s">
        <v>134</v>
      </c>
      <c r="AU378" s="147" t="s">
        <v>87</v>
      </c>
      <c r="AV378" s="12" t="s">
        <v>87</v>
      </c>
      <c r="AW378" s="12" t="s">
        <v>32</v>
      </c>
      <c r="AX378" s="12" t="s">
        <v>78</v>
      </c>
      <c r="AY378" s="147" t="s">
        <v>126</v>
      </c>
    </row>
    <row r="379" spans="2:65" s="12" customFormat="1" ht="10.199999999999999">
      <c r="B379" s="145"/>
      <c r="D379" s="146" t="s">
        <v>134</v>
      </c>
      <c r="E379" s="147" t="s">
        <v>1</v>
      </c>
      <c r="F379" s="148" t="s">
        <v>642</v>
      </c>
      <c r="H379" s="149">
        <v>634.35</v>
      </c>
      <c r="I379" s="150"/>
      <c r="L379" s="145"/>
      <c r="M379" s="151"/>
      <c r="T379" s="152"/>
      <c r="AT379" s="147" t="s">
        <v>134</v>
      </c>
      <c r="AU379" s="147" t="s">
        <v>87</v>
      </c>
      <c r="AV379" s="12" t="s">
        <v>87</v>
      </c>
      <c r="AW379" s="12" t="s">
        <v>32</v>
      </c>
      <c r="AX379" s="12" t="s">
        <v>78</v>
      </c>
      <c r="AY379" s="147" t="s">
        <v>126</v>
      </c>
    </row>
    <row r="380" spans="2:65" s="1" customFormat="1" ht="16.5" customHeight="1">
      <c r="B380" s="30"/>
      <c r="C380" s="153" t="s">
        <v>643</v>
      </c>
      <c r="D380" s="153" t="s">
        <v>259</v>
      </c>
      <c r="E380" s="154" t="s">
        <v>279</v>
      </c>
      <c r="F380" s="155" t="s">
        <v>280</v>
      </c>
      <c r="G380" s="156" t="s">
        <v>132</v>
      </c>
      <c r="H380" s="157">
        <v>1577.4780000000001</v>
      </c>
      <c r="I380" s="158"/>
      <c r="J380" s="159">
        <f>ROUND(I380*H380,0)</f>
        <v>0</v>
      </c>
      <c r="K380" s="160"/>
      <c r="L380" s="161"/>
      <c r="M380" s="162" t="s">
        <v>1</v>
      </c>
      <c r="N380" s="163" t="s">
        <v>43</v>
      </c>
      <c r="P380" s="141">
        <f>O380*H380</f>
        <v>0</v>
      </c>
      <c r="Q380" s="141">
        <v>4.0000000000000003E-5</v>
      </c>
      <c r="R380" s="141">
        <f>Q380*H380</f>
        <v>6.3099120000000009E-2</v>
      </c>
      <c r="S380" s="141">
        <v>0</v>
      </c>
      <c r="T380" s="142">
        <f>S380*H380</f>
        <v>0</v>
      </c>
      <c r="AR380" s="143" t="s">
        <v>217</v>
      </c>
      <c r="AT380" s="143" t="s">
        <v>259</v>
      </c>
      <c r="AU380" s="143" t="s">
        <v>87</v>
      </c>
      <c r="AY380" s="15" t="s">
        <v>126</v>
      </c>
      <c r="BE380" s="144">
        <f>IF(N380="základní",J380,0)</f>
        <v>0</v>
      </c>
      <c r="BF380" s="144">
        <f>IF(N380="snížená",J380,0)</f>
        <v>0</v>
      </c>
      <c r="BG380" s="144">
        <f>IF(N380="zákl. přenesená",J380,0)</f>
        <v>0</v>
      </c>
      <c r="BH380" s="144">
        <f>IF(N380="sníž. přenesená",J380,0)</f>
        <v>0</v>
      </c>
      <c r="BI380" s="144">
        <f>IF(N380="nulová",J380,0)</f>
        <v>0</v>
      </c>
      <c r="BJ380" s="15" t="s">
        <v>8</v>
      </c>
      <c r="BK380" s="144">
        <f>ROUND(I380*H380,0)</f>
        <v>0</v>
      </c>
      <c r="BL380" s="15" t="s">
        <v>163</v>
      </c>
      <c r="BM380" s="143" t="s">
        <v>644</v>
      </c>
    </row>
    <row r="381" spans="2:65" s="12" customFormat="1" ht="10.199999999999999">
      <c r="B381" s="145"/>
      <c r="D381" s="146" t="s">
        <v>134</v>
      </c>
      <c r="E381" s="147" t="s">
        <v>1</v>
      </c>
      <c r="F381" s="148" t="s">
        <v>645</v>
      </c>
      <c r="H381" s="149">
        <v>1502.36</v>
      </c>
      <c r="I381" s="150"/>
      <c r="L381" s="145"/>
      <c r="M381" s="151"/>
      <c r="T381" s="152"/>
      <c r="AT381" s="147" t="s">
        <v>134</v>
      </c>
      <c r="AU381" s="147" t="s">
        <v>87</v>
      </c>
      <c r="AV381" s="12" t="s">
        <v>87</v>
      </c>
      <c r="AW381" s="12" t="s">
        <v>32</v>
      </c>
      <c r="AX381" s="12" t="s">
        <v>8</v>
      </c>
      <c r="AY381" s="147" t="s">
        <v>126</v>
      </c>
    </row>
    <row r="382" spans="2:65" s="12" customFormat="1" ht="10.199999999999999">
      <c r="B382" s="145"/>
      <c r="D382" s="146" t="s">
        <v>134</v>
      </c>
      <c r="F382" s="148" t="s">
        <v>646</v>
      </c>
      <c r="H382" s="149">
        <v>1577.4780000000001</v>
      </c>
      <c r="I382" s="150"/>
      <c r="L382" s="145"/>
      <c r="M382" s="151"/>
      <c r="T382" s="152"/>
      <c r="AT382" s="147" t="s">
        <v>134</v>
      </c>
      <c r="AU382" s="147" t="s">
        <v>87</v>
      </c>
      <c r="AV382" s="12" t="s">
        <v>87</v>
      </c>
      <c r="AW382" s="12" t="s">
        <v>4</v>
      </c>
      <c r="AX382" s="12" t="s">
        <v>8</v>
      </c>
      <c r="AY382" s="147" t="s">
        <v>126</v>
      </c>
    </row>
    <row r="383" spans="2:65" s="1" customFormat="1" ht="44.25" customHeight="1">
      <c r="B383" s="30"/>
      <c r="C383" s="131" t="s">
        <v>647</v>
      </c>
      <c r="D383" s="131" t="s">
        <v>129</v>
      </c>
      <c r="E383" s="132" t="s">
        <v>282</v>
      </c>
      <c r="F383" s="133" t="s">
        <v>283</v>
      </c>
      <c r="G383" s="134" t="s">
        <v>132</v>
      </c>
      <c r="H383" s="135">
        <v>805.63499999999999</v>
      </c>
      <c r="I383" s="136"/>
      <c r="J383" s="137">
        <f>ROUND(I383*H383,0)</f>
        <v>0</v>
      </c>
      <c r="K383" s="138"/>
      <c r="L383" s="30"/>
      <c r="M383" s="139" t="s">
        <v>1</v>
      </c>
      <c r="N383" s="140" t="s">
        <v>43</v>
      </c>
      <c r="P383" s="141">
        <f>O383*H383</f>
        <v>0</v>
      </c>
      <c r="Q383" s="141">
        <v>0</v>
      </c>
      <c r="R383" s="141">
        <f>Q383*H383</f>
        <v>0</v>
      </c>
      <c r="S383" s="141">
        <v>3.0000000000000001E-5</v>
      </c>
      <c r="T383" s="142">
        <f>S383*H383</f>
        <v>2.4169050000000001E-2</v>
      </c>
      <c r="AR383" s="143" t="s">
        <v>163</v>
      </c>
      <c r="AT383" s="143" t="s">
        <v>129</v>
      </c>
      <c r="AU383" s="143" t="s">
        <v>87</v>
      </c>
      <c r="AY383" s="15" t="s">
        <v>126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5" t="s">
        <v>8</v>
      </c>
      <c r="BK383" s="144">
        <f>ROUND(I383*H383,0)</f>
        <v>0</v>
      </c>
      <c r="BL383" s="15" t="s">
        <v>163</v>
      </c>
      <c r="BM383" s="143" t="s">
        <v>648</v>
      </c>
    </row>
    <row r="384" spans="2:65" s="13" customFormat="1" ht="10.199999999999999">
      <c r="B384" s="165"/>
      <c r="D384" s="146" t="s">
        <v>134</v>
      </c>
      <c r="E384" s="166" t="s">
        <v>1</v>
      </c>
      <c r="F384" s="167" t="s">
        <v>456</v>
      </c>
      <c r="H384" s="166" t="s">
        <v>1</v>
      </c>
      <c r="I384" s="168"/>
      <c r="L384" s="165"/>
      <c r="M384" s="169"/>
      <c r="T384" s="170"/>
      <c r="AT384" s="166" t="s">
        <v>134</v>
      </c>
      <c r="AU384" s="166" t="s">
        <v>87</v>
      </c>
      <c r="AV384" s="13" t="s">
        <v>8</v>
      </c>
      <c r="AW384" s="13" t="s">
        <v>32</v>
      </c>
      <c r="AX384" s="13" t="s">
        <v>78</v>
      </c>
      <c r="AY384" s="166" t="s">
        <v>126</v>
      </c>
    </row>
    <row r="385" spans="2:51" s="13" customFormat="1" ht="10.199999999999999">
      <c r="B385" s="165"/>
      <c r="D385" s="146" t="s">
        <v>134</v>
      </c>
      <c r="E385" s="166" t="s">
        <v>1</v>
      </c>
      <c r="F385" s="167" t="s">
        <v>649</v>
      </c>
      <c r="H385" s="166" t="s">
        <v>1</v>
      </c>
      <c r="I385" s="168"/>
      <c r="L385" s="165"/>
      <c r="M385" s="169"/>
      <c r="T385" s="170"/>
      <c r="AT385" s="166" t="s">
        <v>134</v>
      </c>
      <c r="AU385" s="166" t="s">
        <v>87</v>
      </c>
      <c r="AV385" s="13" t="s">
        <v>8</v>
      </c>
      <c r="AW385" s="13" t="s">
        <v>32</v>
      </c>
      <c r="AX385" s="13" t="s">
        <v>78</v>
      </c>
      <c r="AY385" s="166" t="s">
        <v>126</v>
      </c>
    </row>
    <row r="386" spans="2:51" s="12" customFormat="1" ht="10.199999999999999">
      <c r="B386" s="145"/>
      <c r="D386" s="146" t="s">
        <v>134</v>
      </c>
      <c r="E386" s="147" t="s">
        <v>1</v>
      </c>
      <c r="F386" s="148" t="s">
        <v>650</v>
      </c>
      <c r="H386" s="149">
        <v>14.4</v>
      </c>
      <c r="I386" s="150"/>
      <c r="L386" s="145"/>
      <c r="M386" s="151"/>
      <c r="T386" s="152"/>
      <c r="AT386" s="147" t="s">
        <v>134</v>
      </c>
      <c r="AU386" s="147" t="s">
        <v>87</v>
      </c>
      <c r="AV386" s="12" t="s">
        <v>87</v>
      </c>
      <c r="AW386" s="12" t="s">
        <v>32</v>
      </c>
      <c r="AX386" s="12" t="s">
        <v>78</v>
      </c>
      <c r="AY386" s="147" t="s">
        <v>126</v>
      </c>
    </row>
    <row r="387" spans="2:51" s="12" customFormat="1" ht="10.199999999999999">
      <c r="B387" s="145"/>
      <c r="D387" s="146" t="s">
        <v>134</v>
      </c>
      <c r="E387" s="147" t="s">
        <v>1</v>
      </c>
      <c r="F387" s="148" t="s">
        <v>651</v>
      </c>
      <c r="H387" s="149">
        <v>14.32</v>
      </c>
      <c r="I387" s="150"/>
      <c r="L387" s="145"/>
      <c r="M387" s="151"/>
      <c r="T387" s="152"/>
      <c r="AT387" s="147" t="s">
        <v>134</v>
      </c>
      <c r="AU387" s="147" t="s">
        <v>87</v>
      </c>
      <c r="AV387" s="12" t="s">
        <v>87</v>
      </c>
      <c r="AW387" s="12" t="s">
        <v>32</v>
      </c>
      <c r="AX387" s="12" t="s">
        <v>78</v>
      </c>
      <c r="AY387" s="147" t="s">
        <v>126</v>
      </c>
    </row>
    <row r="388" spans="2:51" s="12" customFormat="1" ht="10.199999999999999">
      <c r="B388" s="145"/>
      <c r="D388" s="146" t="s">
        <v>134</v>
      </c>
      <c r="E388" s="147" t="s">
        <v>1</v>
      </c>
      <c r="F388" s="148" t="s">
        <v>652</v>
      </c>
      <c r="H388" s="149">
        <v>24.623999999999999</v>
      </c>
      <c r="I388" s="150"/>
      <c r="L388" s="145"/>
      <c r="M388" s="151"/>
      <c r="T388" s="152"/>
      <c r="AT388" s="147" t="s">
        <v>134</v>
      </c>
      <c r="AU388" s="147" t="s">
        <v>87</v>
      </c>
      <c r="AV388" s="12" t="s">
        <v>87</v>
      </c>
      <c r="AW388" s="12" t="s">
        <v>32</v>
      </c>
      <c r="AX388" s="12" t="s">
        <v>78</v>
      </c>
      <c r="AY388" s="147" t="s">
        <v>126</v>
      </c>
    </row>
    <row r="389" spans="2:51" s="12" customFormat="1" ht="10.199999999999999">
      <c r="B389" s="145"/>
      <c r="D389" s="146" t="s">
        <v>134</v>
      </c>
      <c r="E389" s="147" t="s">
        <v>1</v>
      </c>
      <c r="F389" s="148" t="s">
        <v>653</v>
      </c>
      <c r="H389" s="149">
        <v>7.4550000000000001</v>
      </c>
      <c r="I389" s="150"/>
      <c r="L389" s="145"/>
      <c r="M389" s="151"/>
      <c r="T389" s="152"/>
      <c r="AT389" s="147" t="s">
        <v>134</v>
      </c>
      <c r="AU389" s="147" t="s">
        <v>87</v>
      </c>
      <c r="AV389" s="12" t="s">
        <v>87</v>
      </c>
      <c r="AW389" s="12" t="s">
        <v>32</v>
      </c>
      <c r="AX389" s="12" t="s">
        <v>78</v>
      </c>
      <c r="AY389" s="147" t="s">
        <v>126</v>
      </c>
    </row>
    <row r="390" spans="2:51" s="12" customFormat="1" ht="20.399999999999999">
      <c r="B390" s="145"/>
      <c r="D390" s="146" t="s">
        <v>134</v>
      </c>
      <c r="E390" s="147" t="s">
        <v>1</v>
      </c>
      <c r="F390" s="148" t="s">
        <v>654</v>
      </c>
      <c r="H390" s="149">
        <v>55.646999999999998</v>
      </c>
      <c r="I390" s="150"/>
      <c r="L390" s="145"/>
      <c r="M390" s="151"/>
      <c r="T390" s="152"/>
      <c r="AT390" s="147" t="s">
        <v>134</v>
      </c>
      <c r="AU390" s="147" t="s">
        <v>87</v>
      </c>
      <c r="AV390" s="12" t="s">
        <v>87</v>
      </c>
      <c r="AW390" s="12" t="s">
        <v>32</v>
      </c>
      <c r="AX390" s="12" t="s">
        <v>78</v>
      </c>
      <c r="AY390" s="147" t="s">
        <v>126</v>
      </c>
    </row>
    <row r="391" spans="2:51" s="12" customFormat="1" ht="20.399999999999999">
      <c r="B391" s="145"/>
      <c r="D391" s="146" t="s">
        <v>134</v>
      </c>
      <c r="E391" s="147" t="s">
        <v>1</v>
      </c>
      <c r="F391" s="148" t="s">
        <v>655</v>
      </c>
      <c r="H391" s="149">
        <v>54.984000000000002</v>
      </c>
      <c r="I391" s="150"/>
      <c r="L391" s="145"/>
      <c r="M391" s="151"/>
      <c r="T391" s="152"/>
      <c r="AT391" s="147" t="s">
        <v>134</v>
      </c>
      <c r="AU391" s="147" t="s">
        <v>87</v>
      </c>
      <c r="AV391" s="12" t="s">
        <v>87</v>
      </c>
      <c r="AW391" s="12" t="s">
        <v>32</v>
      </c>
      <c r="AX391" s="12" t="s">
        <v>78</v>
      </c>
      <c r="AY391" s="147" t="s">
        <v>126</v>
      </c>
    </row>
    <row r="392" spans="2:51" s="12" customFormat="1" ht="10.199999999999999">
      <c r="B392" s="145"/>
      <c r="D392" s="146" t="s">
        <v>134</v>
      </c>
      <c r="E392" s="147" t="s">
        <v>1</v>
      </c>
      <c r="F392" s="148" t="s">
        <v>656</v>
      </c>
      <c r="H392" s="149">
        <v>13.426</v>
      </c>
      <c r="I392" s="150"/>
      <c r="L392" s="145"/>
      <c r="M392" s="151"/>
      <c r="T392" s="152"/>
      <c r="AT392" s="147" t="s">
        <v>134</v>
      </c>
      <c r="AU392" s="147" t="s">
        <v>87</v>
      </c>
      <c r="AV392" s="12" t="s">
        <v>87</v>
      </c>
      <c r="AW392" s="12" t="s">
        <v>32</v>
      </c>
      <c r="AX392" s="12" t="s">
        <v>78</v>
      </c>
      <c r="AY392" s="147" t="s">
        <v>126</v>
      </c>
    </row>
    <row r="393" spans="2:51" s="12" customFormat="1" ht="10.199999999999999">
      <c r="B393" s="145"/>
      <c r="D393" s="146" t="s">
        <v>134</v>
      </c>
      <c r="E393" s="147" t="s">
        <v>1</v>
      </c>
      <c r="F393" s="148" t="s">
        <v>657</v>
      </c>
      <c r="H393" s="149">
        <v>6.4</v>
      </c>
      <c r="I393" s="150"/>
      <c r="L393" s="145"/>
      <c r="M393" s="151"/>
      <c r="T393" s="152"/>
      <c r="AT393" s="147" t="s">
        <v>134</v>
      </c>
      <c r="AU393" s="147" t="s">
        <v>87</v>
      </c>
      <c r="AV393" s="12" t="s">
        <v>87</v>
      </c>
      <c r="AW393" s="12" t="s">
        <v>32</v>
      </c>
      <c r="AX393" s="12" t="s">
        <v>78</v>
      </c>
      <c r="AY393" s="147" t="s">
        <v>126</v>
      </c>
    </row>
    <row r="394" spans="2:51" s="12" customFormat="1" ht="30.6">
      <c r="B394" s="145"/>
      <c r="D394" s="146" t="s">
        <v>134</v>
      </c>
      <c r="E394" s="147" t="s">
        <v>1</v>
      </c>
      <c r="F394" s="148" t="s">
        <v>658</v>
      </c>
      <c r="H394" s="149">
        <v>124.026</v>
      </c>
      <c r="I394" s="150"/>
      <c r="L394" s="145"/>
      <c r="M394" s="151"/>
      <c r="T394" s="152"/>
      <c r="AT394" s="147" t="s">
        <v>134</v>
      </c>
      <c r="AU394" s="147" t="s">
        <v>87</v>
      </c>
      <c r="AV394" s="12" t="s">
        <v>87</v>
      </c>
      <c r="AW394" s="12" t="s">
        <v>32</v>
      </c>
      <c r="AX394" s="12" t="s">
        <v>78</v>
      </c>
      <c r="AY394" s="147" t="s">
        <v>126</v>
      </c>
    </row>
    <row r="395" spans="2:51" s="12" customFormat="1" ht="20.399999999999999">
      <c r="B395" s="145"/>
      <c r="D395" s="146" t="s">
        <v>134</v>
      </c>
      <c r="E395" s="147" t="s">
        <v>1</v>
      </c>
      <c r="F395" s="148" t="s">
        <v>659</v>
      </c>
      <c r="H395" s="149">
        <v>43.31</v>
      </c>
      <c r="I395" s="150"/>
      <c r="L395" s="145"/>
      <c r="M395" s="151"/>
      <c r="T395" s="152"/>
      <c r="AT395" s="147" t="s">
        <v>134</v>
      </c>
      <c r="AU395" s="147" t="s">
        <v>87</v>
      </c>
      <c r="AV395" s="12" t="s">
        <v>87</v>
      </c>
      <c r="AW395" s="12" t="s">
        <v>32</v>
      </c>
      <c r="AX395" s="12" t="s">
        <v>78</v>
      </c>
      <c r="AY395" s="147" t="s">
        <v>126</v>
      </c>
    </row>
    <row r="396" spans="2:51" s="12" customFormat="1" ht="10.199999999999999">
      <c r="B396" s="145"/>
      <c r="D396" s="146" t="s">
        <v>134</v>
      </c>
      <c r="E396" s="147" t="s">
        <v>1</v>
      </c>
      <c r="F396" s="148" t="s">
        <v>660</v>
      </c>
      <c r="H396" s="149">
        <v>28.16</v>
      </c>
      <c r="I396" s="150"/>
      <c r="L396" s="145"/>
      <c r="M396" s="151"/>
      <c r="T396" s="152"/>
      <c r="AT396" s="147" t="s">
        <v>134</v>
      </c>
      <c r="AU396" s="147" t="s">
        <v>87</v>
      </c>
      <c r="AV396" s="12" t="s">
        <v>87</v>
      </c>
      <c r="AW396" s="12" t="s">
        <v>32</v>
      </c>
      <c r="AX396" s="12" t="s">
        <v>78</v>
      </c>
      <c r="AY396" s="147" t="s">
        <v>126</v>
      </c>
    </row>
    <row r="397" spans="2:51" s="12" customFormat="1" ht="10.199999999999999">
      <c r="B397" s="145"/>
      <c r="D397" s="146" t="s">
        <v>134</v>
      </c>
      <c r="E397" s="147" t="s">
        <v>1</v>
      </c>
      <c r="F397" s="148" t="s">
        <v>661</v>
      </c>
      <c r="H397" s="149">
        <v>16.98</v>
      </c>
      <c r="I397" s="150"/>
      <c r="L397" s="145"/>
      <c r="M397" s="151"/>
      <c r="T397" s="152"/>
      <c r="AT397" s="147" t="s">
        <v>134</v>
      </c>
      <c r="AU397" s="147" t="s">
        <v>87</v>
      </c>
      <c r="AV397" s="12" t="s">
        <v>87</v>
      </c>
      <c r="AW397" s="12" t="s">
        <v>32</v>
      </c>
      <c r="AX397" s="12" t="s">
        <v>78</v>
      </c>
      <c r="AY397" s="147" t="s">
        <v>126</v>
      </c>
    </row>
    <row r="398" spans="2:51" s="12" customFormat="1" ht="10.199999999999999">
      <c r="B398" s="145"/>
      <c r="D398" s="146" t="s">
        <v>134</v>
      </c>
      <c r="E398" s="147" t="s">
        <v>1</v>
      </c>
      <c r="F398" s="148" t="s">
        <v>662</v>
      </c>
      <c r="H398" s="149">
        <v>14.96</v>
      </c>
      <c r="I398" s="150"/>
      <c r="L398" s="145"/>
      <c r="M398" s="151"/>
      <c r="T398" s="152"/>
      <c r="AT398" s="147" t="s">
        <v>134</v>
      </c>
      <c r="AU398" s="147" t="s">
        <v>87</v>
      </c>
      <c r="AV398" s="12" t="s">
        <v>87</v>
      </c>
      <c r="AW398" s="12" t="s">
        <v>32</v>
      </c>
      <c r="AX398" s="12" t="s">
        <v>78</v>
      </c>
      <c r="AY398" s="147" t="s">
        <v>126</v>
      </c>
    </row>
    <row r="399" spans="2:51" s="12" customFormat="1" ht="10.199999999999999">
      <c r="B399" s="145"/>
      <c r="D399" s="146" t="s">
        <v>134</v>
      </c>
      <c r="E399" s="147" t="s">
        <v>1</v>
      </c>
      <c r="F399" s="148" t="s">
        <v>663</v>
      </c>
      <c r="H399" s="149">
        <v>5.6</v>
      </c>
      <c r="I399" s="150"/>
      <c r="L399" s="145"/>
      <c r="M399" s="151"/>
      <c r="T399" s="152"/>
      <c r="AT399" s="147" t="s">
        <v>134</v>
      </c>
      <c r="AU399" s="147" t="s">
        <v>87</v>
      </c>
      <c r="AV399" s="12" t="s">
        <v>87</v>
      </c>
      <c r="AW399" s="12" t="s">
        <v>32</v>
      </c>
      <c r="AX399" s="12" t="s">
        <v>78</v>
      </c>
      <c r="AY399" s="147" t="s">
        <v>126</v>
      </c>
    </row>
    <row r="400" spans="2:51" s="12" customFormat="1" ht="40.799999999999997">
      <c r="B400" s="145"/>
      <c r="D400" s="146" t="s">
        <v>134</v>
      </c>
      <c r="E400" s="147" t="s">
        <v>1</v>
      </c>
      <c r="F400" s="148" t="s">
        <v>457</v>
      </c>
      <c r="H400" s="149">
        <v>63.168999999999997</v>
      </c>
      <c r="I400" s="150"/>
      <c r="L400" s="145"/>
      <c r="M400" s="151"/>
      <c r="T400" s="152"/>
      <c r="AT400" s="147" t="s">
        <v>134</v>
      </c>
      <c r="AU400" s="147" t="s">
        <v>87</v>
      </c>
      <c r="AV400" s="12" t="s">
        <v>87</v>
      </c>
      <c r="AW400" s="12" t="s">
        <v>32</v>
      </c>
      <c r="AX400" s="12" t="s">
        <v>78</v>
      </c>
      <c r="AY400" s="147" t="s">
        <v>126</v>
      </c>
    </row>
    <row r="401" spans="2:65" s="12" customFormat="1" ht="10.199999999999999">
      <c r="B401" s="145"/>
      <c r="D401" s="146" t="s">
        <v>134</v>
      </c>
      <c r="E401" s="147" t="s">
        <v>1</v>
      </c>
      <c r="F401" s="148" t="s">
        <v>664</v>
      </c>
      <c r="H401" s="149">
        <v>12.167</v>
      </c>
      <c r="I401" s="150"/>
      <c r="L401" s="145"/>
      <c r="M401" s="151"/>
      <c r="T401" s="152"/>
      <c r="AT401" s="147" t="s">
        <v>134</v>
      </c>
      <c r="AU401" s="147" t="s">
        <v>87</v>
      </c>
      <c r="AV401" s="12" t="s">
        <v>87</v>
      </c>
      <c r="AW401" s="12" t="s">
        <v>32</v>
      </c>
      <c r="AX401" s="12" t="s">
        <v>78</v>
      </c>
      <c r="AY401" s="147" t="s">
        <v>126</v>
      </c>
    </row>
    <row r="402" spans="2:65" s="12" customFormat="1" ht="20.399999999999999">
      <c r="B402" s="145"/>
      <c r="D402" s="146" t="s">
        <v>134</v>
      </c>
      <c r="E402" s="147" t="s">
        <v>1</v>
      </c>
      <c r="F402" s="148" t="s">
        <v>665</v>
      </c>
      <c r="H402" s="149">
        <v>35.884999999999998</v>
      </c>
      <c r="I402" s="150"/>
      <c r="L402" s="145"/>
      <c r="M402" s="151"/>
      <c r="T402" s="152"/>
      <c r="AT402" s="147" t="s">
        <v>134</v>
      </c>
      <c r="AU402" s="147" t="s">
        <v>87</v>
      </c>
      <c r="AV402" s="12" t="s">
        <v>87</v>
      </c>
      <c r="AW402" s="12" t="s">
        <v>32</v>
      </c>
      <c r="AX402" s="12" t="s">
        <v>78</v>
      </c>
      <c r="AY402" s="147" t="s">
        <v>126</v>
      </c>
    </row>
    <row r="403" spans="2:65" s="12" customFormat="1" ht="10.199999999999999">
      <c r="B403" s="145"/>
      <c r="D403" s="146" t="s">
        <v>134</v>
      </c>
      <c r="E403" s="147" t="s">
        <v>1</v>
      </c>
      <c r="F403" s="148" t="s">
        <v>459</v>
      </c>
      <c r="H403" s="149">
        <v>11</v>
      </c>
      <c r="I403" s="150"/>
      <c r="L403" s="145"/>
      <c r="M403" s="151"/>
      <c r="T403" s="152"/>
      <c r="AT403" s="147" t="s">
        <v>134</v>
      </c>
      <c r="AU403" s="147" t="s">
        <v>87</v>
      </c>
      <c r="AV403" s="12" t="s">
        <v>87</v>
      </c>
      <c r="AW403" s="12" t="s">
        <v>32</v>
      </c>
      <c r="AX403" s="12" t="s">
        <v>78</v>
      </c>
      <c r="AY403" s="147" t="s">
        <v>126</v>
      </c>
    </row>
    <row r="404" spans="2:65" s="12" customFormat="1" ht="10.199999999999999">
      <c r="B404" s="145"/>
      <c r="D404" s="146" t="s">
        <v>134</v>
      </c>
      <c r="E404" s="147" t="s">
        <v>1</v>
      </c>
      <c r="F404" s="148" t="s">
        <v>460</v>
      </c>
      <c r="H404" s="149">
        <v>13.75</v>
      </c>
      <c r="I404" s="150"/>
      <c r="L404" s="145"/>
      <c r="M404" s="151"/>
      <c r="T404" s="152"/>
      <c r="AT404" s="147" t="s">
        <v>134</v>
      </c>
      <c r="AU404" s="147" t="s">
        <v>87</v>
      </c>
      <c r="AV404" s="12" t="s">
        <v>87</v>
      </c>
      <c r="AW404" s="12" t="s">
        <v>32</v>
      </c>
      <c r="AX404" s="12" t="s">
        <v>78</v>
      </c>
      <c r="AY404" s="147" t="s">
        <v>126</v>
      </c>
    </row>
    <row r="405" spans="2:65" s="13" customFormat="1" ht="10.199999999999999">
      <c r="B405" s="165"/>
      <c r="D405" s="146" t="s">
        <v>134</v>
      </c>
      <c r="E405" s="166" t="s">
        <v>1</v>
      </c>
      <c r="F405" s="167" t="s">
        <v>461</v>
      </c>
      <c r="H405" s="166" t="s">
        <v>1</v>
      </c>
      <c r="I405" s="168"/>
      <c r="L405" s="165"/>
      <c r="M405" s="169"/>
      <c r="T405" s="170"/>
      <c r="AT405" s="166" t="s">
        <v>134</v>
      </c>
      <c r="AU405" s="166" t="s">
        <v>87</v>
      </c>
      <c r="AV405" s="13" t="s">
        <v>8</v>
      </c>
      <c r="AW405" s="13" t="s">
        <v>32</v>
      </c>
      <c r="AX405" s="13" t="s">
        <v>78</v>
      </c>
      <c r="AY405" s="166" t="s">
        <v>126</v>
      </c>
    </row>
    <row r="406" spans="2:65" s="12" customFormat="1" ht="40.799999999999997">
      <c r="B406" s="145"/>
      <c r="D406" s="146" t="s">
        <v>134</v>
      </c>
      <c r="E406" s="147" t="s">
        <v>1</v>
      </c>
      <c r="F406" s="148" t="s">
        <v>462</v>
      </c>
      <c r="H406" s="149">
        <v>97.299000000000007</v>
      </c>
      <c r="I406" s="150"/>
      <c r="L406" s="145"/>
      <c r="M406" s="151"/>
      <c r="T406" s="152"/>
      <c r="AT406" s="147" t="s">
        <v>134</v>
      </c>
      <c r="AU406" s="147" t="s">
        <v>87</v>
      </c>
      <c r="AV406" s="12" t="s">
        <v>87</v>
      </c>
      <c r="AW406" s="12" t="s">
        <v>32</v>
      </c>
      <c r="AX406" s="12" t="s">
        <v>78</v>
      </c>
      <c r="AY406" s="147" t="s">
        <v>126</v>
      </c>
    </row>
    <row r="407" spans="2:65" s="13" customFormat="1" ht="10.199999999999999">
      <c r="B407" s="165"/>
      <c r="D407" s="146" t="s">
        <v>134</v>
      </c>
      <c r="E407" s="166" t="s">
        <v>1</v>
      </c>
      <c r="F407" s="167" t="s">
        <v>649</v>
      </c>
      <c r="H407" s="166" t="s">
        <v>1</v>
      </c>
      <c r="I407" s="168"/>
      <c r="L407" s="165"/>
      <c r="M407" s="169"/>
      <c r="T407" s="170"/>
      <c r="AT407" s="166" t="s">
        <v>134</v>
      </c>
      <c r="AU407" s="166" t="s">
        <v>87</v>
      </c>
      <c r="AV407" s="13" t="s">
        <v>8</v>
      </c>
      <c r="AW407" s="13" t="s">
        <v>32</v>
      </c>
      <c r="AX407" s="13" t="s">
        <v>78</v>
      </c>
      <c r="AY407" s="166" t="s">
        <v>126</v>
      </c>
    </row>
    <row r="408" spans="2:65" s="12" customFormat="1" ht="10.199999999999999">
      <c r="B408" s="145"/>
      <c r="D408" s="146" t="s">
        <v>134</v>
      </c>
      <c r="E408" s="147" t="s">
        <v>1</v>
      </c>
      <c r="F408" s="148" t="s">
        <v>666</v>
      </c>
      <c r="H408" s="149">
        <v>1.28</v>
      </c>
      <c r="I408" s="150"/>
      <c r="L408" s="145"/>
      <c r="M408" s="151"/>
      <c r="T408" s="152"/>
      <c r="AT408" s="147" t="s">
        <v>134</v>
      </c>
      <c r="AU408" s="147" t="s">
        <v>87</v>
      </c>
      <c r="AV408" s="12" t="s">
        <v>87</v>
      </c>
      <c r="AW408" s="12" t="s">
        <v>32</v>
      </c>
      <c r="AX408" s="12" t="s">
        <v>78</v>
      </c>
      <c r="AY408" s="147" t="s">
        <v>126</v>
      </c>
    </row>
    <row r="409" spans="2:65" s="12" customFormat="1" ht="10.199999999999999">
      <c r="B409" s="145"/>
      <c r="D409" s="146" t="s">
        <v>134</v>
      </c>
      <c r="E409" s="147" t="s">
        <v>1</v>
      </c>
      <c r="F409" s="148" t="s">
        <v>667</v>
      </c>
      <c r="H409" s="149">
        <v>2.8</v>
      </c>
      <c r="I409" s="150"/>
      <c r="L409" s="145"/>
      <c r="M409" s="151"/>
      <c r="T409" s="152"/>
      <c r="AT409" s="147" t="s">
        <v>134</v>
      </c>
      <c r="AU409" s="147" t="s">
        <v>87</v>
      </c>
      <c r="AV409" s="12" t="s">
        <v>87</v>
      </c>
      <c r="AW409" s="12" t="s">
        <v>32</v>
      </c>
      <c r="AX409" s="12" t="s">
        <v>78</v>
      </c>
      <c r="AY409" s="147" t="s">
        <v>126</v>
      </c>
    </row>
    <row r="410" spans="2:65" s="12" customFormat="1" ht="20.399999999999999">
      <c r="B410" s="145"/>
      <c r="D410" s="146" t="s">
        <v>134</v>
      </c>
      <c r="E410" s="147" t="s">
        <v>1</v>
      </c>
      <c r="F410" s="148" t="s">
        <v>668</v>
      </c>
      <c r="H410" s="149">
        <v>55.646999999999998</v>
      </c>
      <c r="I410" s="150"/>
      <c r="L410" s="145"/>
      <c r="M410" s="151"/>
      <c r="T410" s="152"/>
      <c r="AT410" s="147" t="s">
        <v>134</v>
      </c>
      <c r="AU410" s="147" t="s">
        <v>87</v>
      </c>
      <c r="AV410" s="12" t="s">
        <v>87</v>
      </c>
      <c r="AW410" s="12" t="s">
        <v>32</v>
      </c>
      <c r="AX410" s="12" t="s">
        <v>78</v>
      </c>
      <c r="AY410" s="147" t="s">
        <v>126</v>
      </c>
    </row>
    <row r="411" spans="2:65" s="12" customFormat="1" ht="20.399999999999999">
      <c r="B411" s="145"/>
      <c r="D411" s="146" t="s">
        <v>134</v>
      </c>
      <c r="E411" s="147" t="s">
        <v>1</v>
      </c>
      <c r="F411" s="148" t="s">
        <v>669</v>
      </c>
      <c r="H411" s="149">
        <v>54.984000000000002</v>
      </c>
      <c r="I411" s="150"/>
      <c r="L411" s="145"/>
      <c r="M411" s="151"/>
      <c r="T411" s="152"/>
      <c r="AT411" s="147" t="s">
        <v>134</v>
      </c>
      <c r="AU411" s="147" t="s">
        <v>87</v>
      </c>
      <c r="AV411" s="12" t="s">
        <v>87</v>
      </c>
      <c r="AW411" s="12" t="s">
        <v>32</v>
      </c>
      <c r="AX411" s="12" t="s">
        <v>78</v>
      </c>
      <c r="AY411" s="147" t="s">
        <v>126</v>
      </c>
    </row>
    <row r="412" spans="2:65" s="12" customFormat="1" ht="10.199999999999999">
      <c r="B412" s="145"/>
      <c r="D412" s="146" t="s">
        <v>134</v>
      </c>
      <c r="E412" s="147" t="s">
        <v>1</v>
      </c>
      <c r="F412" s="148" t="s">
        <v>670</v>
      </c>
      <c r="H412" s="149">
        <v>13.426</v>
      </c>
      <c r="I412" s="150"/>
      <c r="L412" s="145"/>
      <c r="M412" s="151"/>
      <c r="T412" s="152"/>
      <c r="AT412" s="147" t="s">
        <v>134</v>
      </c>
      <c r="AU412" s="147" t="s">
        <v>87</v>
      </c>
      <c r="AV412" s="12" t="s">
        <v>87</v>
      </c>
      <c r="AW412" s="12" t="s">
        <v>32</v>
      </c>
      <c r="AX412" s="12" t="s">
        <v>78</v>
      </c>
      <c r="AY412" s="147" t="s">
        <v>126</v>
      </c>
    </row>
    <row r="413" spans="2:65" s="12" customFormat="1" ht="10.199999999999999">
      <c r="B413" s="145"/>
      <c r="D413" s="146" t="s">
        <v>134</v>
      </c>
      <c r="E413" s="147" t="s">
        <v>1</v>
      </c>
      <c r="F413" s="148" t="s">
        <v>671</v>
      </c>
      <c r="H413" s="149">
        <v>2.4</v>
      </c>
      <c r="I413" s="150"/>
      <c r="L413" s="145"/>
      <c r="M413" s="151"/>
      <c r="T413" s="152"/>
      <c r="AT413" s="147" t="s">
        <v>134</v>
      </c>
      <c r="AU413" s="147" t="s">
        <v>87</v>
      </c>
      <c r="AV413" s="12" t="s">
        <v>87</v>
      </c>
      <c r="AW413" s="12" t="s">
        <v>32</v>
      </c>
      <c r="AX413" s="12" t="s">
        <v>78</v>
      </c>
      <c r="AY413" s="147" t="s">
        <v>126</v>
      </c>
    </row>
    <row r="414" spans="2:65" s="12" customFormat="1" ht="10.199999999999999">
      <c r="B414" s="145"/>
      <c r="D414" s="146" t="s">
        <v>134</v>
      </c>
      <c r="E414" s="147" t="s">
        <v>1</v>
      </c>
      <c r="F414" s="148" t="s">
        <v>672</v>
      </c>
      <c r="H414" s="149">
        <v>2.1</v>
      </c>
      <c r="I414" s="150"/>
      <c r="L414" s="145"/>
      <c r="M414" s="151"/>
      <c r="T414" s="152"/>
      <c r="AT414" s="147" t="s">
        <v>134</v>
      </c>
      <c r="AU414" s="147" t="s">
        <v>87</v>
      </c>
      <c r="AV414" s="12" t="s">
        <v>87</v>
      </c>
      <c r="AW414" s="12" t="s">
        <v>32</v>
      </c>
      <c r="AX414" s="12" t="s">
        <v>78</v>
      </c>
      <c r="AY414" s="147" t="s">
        <v>126</v>
      </c>
    </row>
    <row r="415" spans="2:65" s="12" customFormat="1" ht="10.199999999999999">
      <c r="B415" s="145"/>
      <c r="D415" s="146" t="s">
        <v>134</v>
      </c>
      <c r="E415" s="147" t="s">
        <v>1</v>
      </c>
      <c r="F415" s="148" t="s">
        <v>673</v>
      </c>
      <c r="H415" s="149">
        <v>15.436</v>
      </c>
      <c r="I415" s="150"/>
      <c r="L415" s="145"/>
      <c r="M415" s="151"/>
      <c r="T415" s="152"/>
      <c r="AT415" s="147" t="s">
        <v>134</v>
      </c>
      <c r="AU415" s="147" t="s">
        <v>87</v>
      </c>
      <c r="AV415" s="12" t="s">
        <v>87</v>
      </c>
      <c r="AW415" s="12" t="s">
        <v>32</v>
      </c>
      <c r="AX415" s="12" t="s">
        <v>78</v>
      </c>
      <c r="AY415" s="147" t="s">
        <v>126</v>
      </c>
    </row>
    <row r="416" spans="2:65" s="1" customFormat="1" ht="16.5" customHeight="1">
      <c r="B416" s="30"/>
      <c r="C416" s="153" t="s">
        <v>674</v>
      </c>
      <c r="D416" s="153" t="s">
        <v>259</v>
      </c>
      <c r="E416" s="154" t="s">
        <v>285</v>
      </c>
      <c r="F416" s="155" t="s">
        <v>286</v>
      </c>
      <c r="G416" s="156" t="s">
        <v>132</v>
      </c>
      <c r="H416" s="157">
        <v>805.63499999999999</v>
      </c>
      <c r="I416" s="158"/>
      <c r="J416" s="159">
        <f>ROUND(I416*H416,0)</f>
        <v>0</v>
      </c>
      <c r="K416" s="160"/>
      <c r="L416" s="161"/>
      <c r="M416" s="162" t="s">
        <v>1</v>
      </c>
      <c r="N416" s="163" t="s">
        <v>43</v>
      </c>
      <c r="P416" s="141">
        <f>O416*H416</f>
        <v>0</v>
      </c>
      <c r="Q416" s="141">
        <v>2.0000000000000002E-5</v>
      </c>
      <c r="R416" s="141">
        <f>Q416*H416</f>
        <v>1.6112700000000001E-2</v>
      </c>
      <c r="S416" s="141">
        <v>0</v>
      </c>
      <c r="T416" s="142">
        <f>S416*H416</f>
        <v>0</v>
      </c>
      <c r="AR416" s="143" t="s">
        <v>217</v>
      </c>
      <c r="AT416" s="143" t="s">
        <v>259</v>
      </c>
      <c r="AU416" s="143" t="s">
        <v>87</v>
      </c>
      <c r="AY416" s="15" t="s">
        <v>126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5" t="s">
        <v>8</v>
      </c>
      <c r="BK416" s="144">
        <f>ROUND(I416*H416,0)</f>
        <v>0</v>
      </c>
      <c r="BL416" s="15" t="s">
        <v>163</v>
      </c>
      <c r="BM416" s="143" t="s">
        <v>675</v>
      </c>
    </row>
    <row r="417" spans="2:65" s="12" customFormat="1" ht="10.199999999999999">
      <c r="B417" s="145"/>
      <c r="D417" s="146" t="s">
        <v>134</v>
      </c>
      <c r="E417" s="147" t="s">
        <v>1</v>
      </c>
      <c r="F417" s="148" t="s">
        <v>676</v>
      </c>
      <c r="H417" s="149">
        <v>805.63499999999999</v>
      </c>
      <c r="I417" s="150"/>
      <c r="L417" s="145"/>
      <c r="M417" s="151"/>
      <c r="T417" s="152"/>
      <c r="AT417" s="147" t="s">
        <v>134</v>
      </c>
      <c r="AU417" s="147" t="s">
        <v>87</v>
      </c>
      <c r="AV417" s="12" t="s">
        <v>87</v>
      </c>
      <c r="AW417" s="12" t="s">
        <v>32</v>
      </c>
      <c r="AX417" s="12" t="s">
        <v>8</v>
      </c>
      <c r="AY417" s="147" t="s">
        <v>126</v>
      </c>
    </row>
    <row r="418" spans="2:65" s="1" customFormat="1" ht="33" customHeight="1">
      <c r="B418" s="30"/>
      <c r="C418" s="131" t="s">
        <v>677</v>
      </c>
      <c r="D418" s="131" t="s">
        <v>129</v>
      </c>
      <c r="E418" s="132" t="s">
        <v>288</v>
      </c>
      <c r="F418" s="133" t="s">
        <v>289</v>
      </c>
      <c r="G418" s="134" t="s">
        <v>132</v>
      </c>
      <c r="H418" s="135">
        <v>2983.402</v>
      </c>
      <c r="I418" s="136"/>
      <c r="J418" s="137">
        <f>ROUND(I418*H418,0)</f>
        <v>0</v>
      </c>
      <c r="K418" s="138"/>
      <c r="L418" s="30"/>
      <c r="M418" s="139" t="s">
        <v>1</v>
      </c>
      <c r="N418" s="140" t="s">
        <v>43</v>
      </c>
      <c r="P418" s="141">
        <f>O418*H418</f>
        <v>0</v>
      </c>
      <c r="Q418" s="141">
        <v>2.1000000000000001E-4</v>
      </c>
      <c r="R418" s="141">
        <f>Q418*H418</f>
        <v>0.62651442000000002</v>
      </c>
      <c r="S418" s="141">
        <v>0</v>
      </c>
      <c r="T418" s="142">
        <f>S418*H418</f>
        <v>0</v>
      </c>
      <c r="AR418" s="143" t="s">
        <v>163</v>
      </c>
      <c r="AT418" s="143" t="s">
        <v>129</v>
      </c>
      <c r="AU418" s="143" t="s">
        <v>87</v>
      </c>
      <c r="AY418" s="15" t="s">
        <v>126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5" t="s">
        <v>8</v>
      </c>
      <c r="BK418" s="144">
        <f>ROUND(I418*H418,0)</f>
        <v>0</v>
      </c>
      <c r="BL418" s="15" t="s">
        <v>163</v>
      </c>
      <c r="BM418" s="143" t="s">
        <v>678</v>
      </c>
    </row>
    <row r="419" spans="2:65" s="12" customFormat="1" ht="40.799999999999997">
      <c r="B419" s="145"/>
      <c r="D419" s="146" t="s">
        <v>134</v>
      </c>
      <c r="E419" s="147" t="s">
        <v>1</v>
      </c>
      <c r="F419" s="148" t="s">
        <v>679</v>
      </c>
      <c r="H419" s="149">
        <v>746.41</v>
      </c>
      <c r="I419" s="150"/>
      <c r="L419" s="145"/>
      <c r="M419" s="151"/>
      <c r="T419" s="152"/>
      <c r="AT419" s="147" t="s">
        <v>134</v>
      </c>
      <c r="AU419" s="147" t="s">
        <v>87</v>
      </c>
      <c r="AV419" s="12" t="s">
        <v>87</v>
      </c>
      <c r="AW419" s="12" t="s">
        <v>32</v>
      </c>
      <c r="AX419" s="12" t="s">
        <v>78</v>
      </c>
      <c r="AY419" s="147" t="s">
        <v>126</v>
      </c>
    </row>
    <row r="420" spans="2:65" s="12" customFormat="1" ht="10.199999999999999">
      <c r="B420" s="145"/>
      <c r="D420" s="146" t="s">
        <v>134</v>
      </c>
      <c r="E420" s="147" t="s">
        <v>1</v>
      </c>
      <c r="F420" s="148" t="s">
        <v>680</v>
      </c>
      <c r="H420" s="149">
        <v>61.1</v>
      </c>
      <c r="I420" s="150"/>
      <c r="L420" s="145"/>
      <c r="M420" s="151"/>
      <c r="T420" s="152"/>
      <c r="AT420" s="147" t="s">
        <v>134</v>
      </c>
      <c r="AU420" s="147" t="s">
        <v>87</v>
      </c>
      <c r="AV420" s="12" t="s">
        <v>87</v>
      </c>
      <c r="AW420" s="12" t="s">
        <v>32</v>
      </c>
      <c r="AX420" s="12" t="s">
        <v>78</v>
      </c>
      <c r="AY420" s="147" t="s">
        <v>126</v>
      </c>
    </row>
    <row r="421" spans="2:65" s="13" customFormat="1" ht="10.199999999999999">
      <c r="B421" s="165"/>
      <c r="D421" s="146" t="s">
        <v>134</v>
      </c>
      <c r="E421" s="166" t="s">
        <v>1</v>
      </c>
      <c r="F421" s="167" t="s">
        <v>290</v>
      </c>
      <c r="H421" s="166" t="s">
        <v>1</v>
      </c>
      <c r="I421" s="168"/>
      <c r="L421" s="165"/>
      <c r="M421" s="169"/>
      <c r="T421" s="170"/>
      <c r="AT421" s="166" t="s">
        <v>134</v>
      </c>
      <c r="AU421" s="166" t="s">
        <v>87</v>
      </c>
      <c r="AV421" s="13" t="s">
        <v>8</v>
      </c>
      <c r="AW421" s="13" t="s">
        <v>32</v>
      </c>
      <c r="AX421" s="13" t="s">
        <v>78</v>
      </c>
      <c r="AY421" s="166" t="s">
        <v>126</v>
      </c>
    </row>
    <row r="422" spans="2:65" s="12" customFormat="1" ht="10.199999999999999">
      <c r="B422" s="145"/>
      <c r="D422" s="146" t="s">
        <v>134</v>
      </c>
      <c r="E422" s="147" t="s">
        <v>1</v>
      </c>
      <c r="F422" s="148" t="s">
        <v>681</v>
      </c>
      <c r="H422" s="149">
        <v>14.212</v>
      </c>
      <c r="I422" s="150"/>
      <c r="L422" s="145"/>
      <c r="M422" s="151"/>
      <c r="T422" s="152"/>
      <c r="AT422" s="147" t="s">
        <v>134</v>
      </c>
      <c r="AU422" s="147" t="s">
        <v>87</v>
      </c>
      <c r="AV422" s="12" t="s">
        <v>87</v>
      </c>
      <c r="AW422" s="12" t="s">
        <v>32</v>
      </c>
      <c r="AX422" s="12" t="s">
        <v>78</v>
      </c>
      <c r="AY422" s="147" t="s">
        <v>126</v>
      </c>
    </row>
    <row r="423" spans="2:65" s="12" customFormat="1" ht="10.199999999999999">
      <c r="B423" s="145"/>
      <c r="D423" s="146" t="s">
        <v>134</v>
      </c>
      <c r="E423" s="147" t="s">
        <v>1</v>
      </c>
      <c r="F423" s="148" t="s">
        <v>682</v>
      </c>
      <c r="H423" s="149">
        <v>10.199999999999999</v>
      </c>
      <c r="I423" s="150"/>
      <c r="L423" s="145"/>
      <c r="M423" s="151"/>
      <c r="T423" s="152"/>
      <c r="AT423" s="147" t="s">
        <v>134</v>
      </c>
      <c r="AU423" s="147" t="s">
        <v>87</v>
      </c>
      <c r="AV423" s="12" t="s">
        <v>87</v>
      </c>
      <c r="AW423" s="12" t="s">
        <v>32</v>
      </c>
      <c r="AX423" s="12" t="s">
        <v>78</v>
      </c>
      <c r="AY423" s="147" t="s">
        <v>126</v>
      </c>
    </row>
    <row r="424" spans="2:65" s="12" customFormat="1" ht="10.199999999999999">
      <c r="B424" s="145"/>
      <c r="D424" s="146" t="s">
        <v>134</v>
      </c>
      <c r="E424" s="147" t="s">
        <v>1</v>
      </c>
      <c r="F424" s="148" t="s">
        <v>683</v>
      </c>
      <c r="H424" s="149">
        <v>8.9600000000000009</v>
      </c>
      <c r="I424" s="150"/>
      <c r="L424" s="145"/>
      <c r="M424" s="151"/>
      <c r="T424" s="152"/>
      <c r="AT424" s="147" t="s">
        <v>134</v>
      </c>
      <c r="AU424" s="147" t="s">
        <v>87</v>
      </c>
      <c r="AV424" s="12" t="s">
        <v>87</v>
      </c>
      <c r="AW424" s="12" t="s">
        <v>32</v>
      </c>
      <c r="AX424" s="12" t="s">
        <v>78</v>
      </c>
      <c r="AY424" s="147" t="s">
        <v>126</v>
      </c>
    </row>
    <row r="425" spans="2:65" s="12" customFormat="1" ht="10.199999999999999">
      <c r="B425" s="145"/>
      <c r="D425" s="146" t="s">
        <v>134</v>
      </c>
      <c r="E425" s="147" t="s">
        <v>1</v>
      </c>
      <c r="F425" s="148" t="s">
        <v>684</v>
      </c>
      <c r="H425" s="149">
        <v>47.22</v>
      </c>
      <c r="I425" s="150"/>
      <c r="L425" s="145"/>
      <c r="M425" s="151"/>
      <c r="T425" s="152"/>
      <c r="AT425" s="147" t="s">
        <v>134</v>
      </c>
      <c r="AU425" s="147" t="s">
        <v>87</v>
      </c>
      <c r="AV425" s="12" t="s">
        <v>87</v>
      </c>
      <c r="AW425" s="12" t="s">
        <v>32</v>
      </c>
      <c r="AX425" s="12" t="s">
        <v>78</v>
      </c>
      <c r="AY425" s="147" t="s">
        <v>126</v>
      </c>
    </row>
    <row r="426" spans="2:65" s="12" customFormat="1" ht="10.199999999999999">
      <c r="B426" s="145"/>
      <c r="D426" s="146" t="s">
        <v>134</v>
      </c>
      <c r="E426" s="147" t="s">
        <v>1</v>
      </c>
      <c r="F426" s="148" t="s">
        <v>685</v>
      </c>
      <c r="H426" s="149">
        <v>66.12</v>
      </c>
      <c r="I426" s="150"/>
      <c r="L426" s="145"/>
      <c r="M426" s="151"/>
      <c r="T426" s="152"/>
      <c r="AT426" s="147" t="s">
        <v>134</v>
      </c>
      <c r="AU426" s="147" t="s">
        <v>87</v>
      </c>
      <c r="AV426" s="12" t="s">
        <v>87</v>
      </c>
      <c r="AW426" s="12" t="s">
        <v>32</v>
      </c>
      <c r="AX426" s="12" t="s">
        <v>78</v>
      </c>
      <c r="AY426" s="147" t="s">
        <v>126</v>
      </c>
    </row>
    <row r="427" spans="2:65" s="12" customFormat="1" ht="10.199999999999999">
      <c r="B427" s="145"/>
      <c r="D427" s="146" t="s">
        <v>134</v>
      </c>
      <c r="E427" s="147" t="s">
        <v>1</v>
      </c>
      <c r="F427" s="148" t="s">
        <v>686</v>
      </c>
      <c r="H427" s="149">
        <v>18.47</v>
      </c>
      <c r="I427" s="150"/>
      <c r="L427" s="145"/>
      <c r="M427" s="151"/>
      <c r="T427" s="152"/>
      <c r="AT427" s="147" t="s">
        <v>134</v>
      </c>
      <c r="AU427" s="147" t="s">
        <v>87</v>
      </c>
      <c r="AV427" s="12" t="s">
        <v>87</v>
      </c>
      <c r="AW427" s="12" t="s">
        <v>32</v>
      </c>
      <c r="AX427" s="12" t="s">
        <v>78</v>
      </c>
      <c r="AY427" s="147" t="s">
        <v>126</v>
      </c>
    </row>
    <row r="428" spans="2:65" s="12" customFormat="1" ht="30.6">
      <c r="B428" s="145"/>
      <c r="D428" s="146" t="s">
        <v>134</v>
      </c>
      <c r="E428" s="147" t="s">
        <v>1</v>
      </c>
      <c r="F428" s="148" t="s">
        <v>687</v>
      </c>
      <c r="H428" s="149">
        <v>105.10599999999999</v>
      </c>
      <c r="I428" s="150"/>
      <c r="L428" s="145"/>
      <c r="M428" s="151"/>
      <c r="T428" s="152"/>
      <c r="AT428" s="147" t="s">
        <v>134</v>
      </c>
      <c r="AU428" s="147" t="s">
        <v>87</v>
      </c>
      <c r="AV428" s="12" t="s">
        <v>87</v>
      </c>
      <c r="AW428" s="12" t="s">
        <v>32</v>
      </c>
      <c r="AX428" s="12" t="s">
        <v>78</v>
      </c>
      <c r="AY428" s="147" t="s">
        <v>126</v>
      </c>
    </row>
    <row r="429" spans="2:65" s="12" customFormat="1" ht="10.199999999999999">
      <c r="B429" s="145"/>
      <c r="D429" s="146" t="s">
        <v>134</v>
      </c>
      <c r="E429" s="147" t="s">
        <v>1</v>
      </c>
      <c r="F429" s="148" t="s">
        <v>688</v>
      </c>
      <c r="H429" s="149">
        <v>22.425000000000001</v>
      </c>
      <c r="I429" s="150"/>
      <c r="L429" s="145"/>
      <c r="M429" s="151"/>
      <c r="T429" s="152"/>
      <c r="AT429" s="147" t="s">
        <v>134</v>
      </c>
      <c r="AU429" s="147" t="s">
        <v>87</v>
      </c>
      <c r="AV429" s="12" t="s">
        <v>87</v>
      </c>
      <c r="AW429" s="12" t="s">
        <v>32</v>
      </c>
      <c r="AX429" s="12" t="s">
        <v>78</v>
      </c>
      <c r="AY429" s="147" t="s">
        <v>126</v>
      </c>
    </row>
    <row r="430" spans="2:65" s="12" customFormat="1" ht="10.199999999999999">
      <c r="B430" s="145"/>
      <c r="D430" s="146" t="s">
        <v>134</v>
      </c>
      <c r="E430" s="147" t="s">
        <v>1</v>
      </c>
      <c r="F430" s="148" t="s">
        <v>689</v>
      </c>
      <c r="H430" s="149">
        <v>27.963000000000001</v>
      </c>
      <c r="I430" s="150"/>
      <c r="L430" s="145"/>
      <c r="M430" s="151"/>
      <c r="T430" s="152"/>
      <c r="AT430" s="147" t="s">
        <v>134</v>
      </c>
      <c r="AU430" s="147" t="s">
        <v>87</v>
      </c>
      <c r="AV430" s="12" t="s">
        <v>87</v>
      </c>
      <c r="AW430" s="12" t="s">
        <v>32</v>
      </c>
      <c r="AX430" s="12" t="s">
        <v>78</v>
      </c>
      <c r="AY430" s="147" t="s">
        <v>126</v>
      </c>
    </row>
    <row r="431" spans="2:65" s="12" customFormat="1" ht="10.199999999999999">
      <c r="B431" s="145"/>
      <c r="D431" s="146" t="s">
        <v>134</v>
      </c>
      <c r="E431" s="147" t="s">
        <v>1</v>
      </c>
      <c r="F431" s="148" t="s">
        <v>690</v>
      </c>
      <c r="H431" s="149">
        <v>29.736000000000001</v>
      </c>
      <c r="I431" s="150"/>
      <c r="L431" s="145"/>
      <c r="M431" s="151"/>
      <c r="T431" s="152"/>
      <c r="AT431" s="147" t="s">
        <v>134</v>
      </c>
      <c r="AU431" s="147" t="s">
        <v>87</v>
      </c>
      <c r="AV431" s="12" t="s">
        <v>87</v>
      </c>
      <c r="AW431" s="12" t="s">
        <v>32</v>
      </c>
      <c r="AX431" s="12" t="s">
        <v>78</v>
      </c>
      <c r="AY431" s="147" t="s">
        <v>126</v>
      </c>
    </row>
    <row r="432" spans="2:65" s="12" customFormat="1" ht="10.199999999999999">
      <c r="B432" s="145"/>
      <c r="D432" s="146" t="s">
        <v>134</v>
      </c>
      <c r="E432" s="147" t="s">
        <v>1</v>
      </c>
      <c r="F432" s="148" t="s">
        <v>691</v>
      </c>
      <c r="H432" s="149">
        <v>6.3540000000000001</v>
      </c>
      <c r="I432" s="150"/>
      <c r="L432" s="145"/>
      <c r="M432" s="151"/>
      <c r="T432" s="152"/>
      <c r="AT432" s="147" t="s">
        <v>134</v>
      </c>
      <c r="AU432" s="147" t="s">
        <v>87</v>
      </c>
      <c r="AV432" s="12" t="s">
        <v>87</v>
      </c>
      <c r="AW432" s="12" t="s">
        <v>32</v>
      </c>
      <c r="AX432" s="12" t="s">
        <v>78</v>
      </c>
      <c r="AY432" s="147" t="s">
        <v>126</v>
      </c>
    </row>
    <row r="433" spans="2:51" s="12" customFormat="1" ht="10.199999999999999">
      <c r="B433" s="145"/>
      <c r="D433" s="146" t="s">
        <v>134</v>
      </c>
      <c r="E433" s="147" t="s">
        <v>1</v>
      </c>
      <c r="F433" s="148" t="s">
        <v>692</v>
      </c>
      <c r="H433" s="149">
        <v>27.611999999999998</v>
      </c>
      <c r="I433" s="150"/>
      <c r="L433" s="145"/>
      <c r="M433" s="151"/>
      <c r="T433" s="152"/>
      <c r="AT433" s="147" t="s">
        <v>134</v>
      </c>
      <c r="AU433" s="147" t="s">
        <v>87</v>
      </c>
      <c r="AV433" s="12" t="s">
        <v>87</v>
      </c>
      <c r="AW433" s="12" t="s">
        <v>32</v>
      </c>
      <c r="AX433" s="12" t="s">
        <v>78</v>
      </c>
      <c r="AY433" s="147" t="s">
        <v>126</v>
      </c>
    </row>
    <row r="434" spans="2:51" s="12" customFormat="1" ht="10.199999999999999">
      <c r="B434" s="145"/>
      <c r="D434" s="146" t="s">
        <v>134</v>
      </c>
      <c r="E434" s="147" t="s">
        <v>1</v>
      </c>
      <c r="F434" s="148" t="s">
        <v>693</v>
      </c>
      <c r="H434" s="149">
        <v>12.58</v>
      </c>
      <c r="I434" s="150"/>
      <c r="L434" s="145"/>
      <c r="M434" s="151"/>
      <c r="T434" s="152"/>
      <c r="AT434" s="147" t="s">
        <v>134</v>
      </c>
      <c r="AU434" s="147" t="s">
        <v>87</v>
      </c>
      <c r="AV434" s="12" t="s">
        <v>87</v>
      </c>
      <c r="AW434" s="12" t="s">
        <v>32</v>
      </c>
      <c r="AX434" s="12" t="s">
        <v>78</v>
      </c>
      <c r="AY434" s="147" t="s">
        <v>126</v>
      </c>
    </row>
    <row r="435" spans="2:51" s="12" customFormat="1" ht="10.199999999999999">
      <c r="B435" s="145"/>
      <c r="D435" s="146" t="s">
        <v>134</v>
      </c>
      <c r="E435" s="147" t="s">
        <v>1</v>
      </c>
      <c r="F435" s="148" t="s">
        <v>694</v>
      </c>
      <c r="H435" s="149">
        <v>26.18</v>
      </c>
      <c r="I435" s="150"/>
      <c r="L435" s="145"/>
      <c r="M435" s="151"/>
      <c r="T435" s="152"/>
      <c r="AT435" s="147" t="s">
        <v>134</v>
      </c>
      <c r="AU435" s="147" t="s">
        <v>87</v>
      </c>
      <c r="AV435" s="12" t="s">
        <v>87</v>
      </c>
      <c r="AW435" s="12" t="s">
        <v>32</v>
      </c>
      <c r="AX435" s="12" t="s">
        <v>78</v>
      </c>
      <c r="AY435" s="147" t="s">
        <v>126</v>
      </c>
    </row>
    <row r="436" spans="2:51" s="12" customFormat="1" ht="10.199999999999999">
      <c r="B436" s="145"/>
      <c r="D436" s="146" t="s">
        <v>134</v>
      </c>
      <c r="E436" s="147" t="s">
        <v>1</v>
      </c>
      <c r="F436" s="148" t="s">
        <v>695</v>
      </c>
      <c r="H436" s="149">
        <v>42.295999999999999</v>
      </c>
      <c r="I436" s="150"/>
      <c r="L436" s="145"/>
      <c r="M436" s="151"/>
      <c r="T436" s="152"/>
      <c r="AT436" s="147" t="s">
        <v>134</v>
      </c>
      <c r="AU436" s="147" t="s">
        <v>87</v>
      </c>
      <c r="AV436" s="12" t="s">
        <v>87</v>
      </c>
      <c r="AW436" s="12" t="s">
        <v>32</v>
      </c>
      <c r="AX436" s="12" t="s">
        <v>78</v>
      </c>
      <c r="AY436" s="147" t="s">
        <v>126</v>
      </c>
    </row>
    <row r="437" spans="2:51" s="12" customFormat="1" ht="10.199999999999999">
      <c r="B437" s="145"/>
      <c r="D437" s="146" t="s">
        <v>134</v>
      </c>
      <c r="E437" s="147" t="s">
        <v>1</v>
      </c>
      <c r="F437" s="148" t="s">
        <v>696</v>
      </c>
      <c r="H437" s="149">
        <v>53.731999999999999</v>
      </c>
      <c r="I437" s="150"/>
      <c r="L437" s="145"/>
      <c r="M437" s="151"/>
      <c r="T437" s="152"/>
      <c r="AT437" s="147" t="s">
        <v>134</v>
      </c>
      <c r="AU437" s="147" t="s">
        <v>87</v>
      </c>
      <c r="AV437" s="12" t="s">
        <v>87</v>
      </c>
      <c r="AW437" s="12" t="s">
        <v>32</v>
      </c>
      <c r="AX437" s="12" t="s">
        <v>78</v>
      </c>
      <c r="AY437" s="147" t="s">
        <v>126</v>
      </c>
    </row>
    <row r="438" spans="2:51" s="12" customFormat="1" ht="30.6">
      <c r="B438" s="145"/>
      <c r="D438" s="146" t="s">
        <v>134</v>
      </c>
      <c r="E438" s="147" t="s">
        <v>1</v>
      </c>
      <c r="F438" s="148" t="s">
        <v>697</v>
      </c>
      <c r="H438" s="149">
        <v>39.590000000000003</v>
      </c>
      <c r="I438" s="150"/>
      <c r="L438" s="145"/>
      <c r="M438" s="151"/>
      <c r="T438" s="152"/>
      <c r="AT438" s="147" t="s">
        <v>134</v>
      </c>
      <c r="AU438" s="147" t="s">
        <v>87</v>
      </c>
      <c r="AV438" s="12" t="s">
        <v>87</v>
      </c>
      <c r="AW438" s="12" t="s">
        <v>32</v>
      </c>
      <c r="AX438" s="12" t="s">
        <v>78</v>
      </c>
      <c r="AY438" s="147" t="s">
        <v>126</v>
      </c>
    </row>
    <row r="439" spans="2:51" s="12" customFormat="1" ht="10.199999999999999">
      <c r="B439" s="145"/>
      <c r="D439" s="146" t="s">
        <v>134</v>
      </c>
      <c r="E439" s="147" t="s">
        <v>1</v>
      </c>
      <c r="F439" s="148" t="s">
        <v>698</v>
      </c>
      <c r="H439" s="149">
        <v>30.82</v>
      </c>
      <c r="I439" s="150"/>
      <c r="L439" s="145"/>
      <c r="M439" s="151"/>
      <c r="T439" s="152"/>
      <c r="AT439" s="147" t="s">
        <v>134</v>
      </c>
      <c r="AU439" s="147" t="s">
        <v>87</v>
      </c>
      <c r="AV439" s="12" t="s">
        <v>87</v>
      </c>
      <c r="AW439" s="12" t="s">
        <v>32</v>
      </c>
      <c r="AX439" s="12" t="s">
        <v>78</v>
      </c>
      <c r="AY439" s="147" t="s">
        <v>126</v>
      </c>
    </row>
    <row r="440" spans="2:51" s="12" customFormat="1" ht="10.199999999999999">
      <c r="B440" s="145"/>
      <c r="D440" s="146" t="s">
        <v>134</v>
      </c>
      <c r="E440" s="147" t="s">
        <v>1</v>
      </c>
      <c r="F440" s="148" t="s">
        <v>699</v>
      </c>
      <c r="H440" s="149">
        <v>15.68</v>
      </c>
      <c r="I440" s="150"/>
      <c r="L440" s="145"/>
      <c r="M440" s="151"/>
      <c r="T440" s="152"/>
      <c r="AT440" s="147" t="s">
        <v>134</v>
      </c>
      <c r="AU440" s="147" t="s">
        <v>87</v>
      </c>
      <c r="AV440" s="12" t="s">
        <v>87</v>
      </c>
      <c r="AW440" s="12" t="s">
        <v>32</v>
      </c>
      <c r="AX440" s="12" t="s">
        <v>78</v>
      </c>
      <c r="AY440" s="147" t="s">
        <v>126</v>
      </c>
    </row>
    <row r="441" spans="2:51" s="12" customFormat="1" ht="10.199999999999999">
      <c r="B441" s="145"/>
      <c r="D441" s="146" t="s">
        <v>134</v>
      </c>
      <c r="E441" s="147" t="s">
        <v>1</v>
      </c>
      <c r="F441" s="148" t="s">
        <v>700</v>
      </c>
      <c r="H441" s="149">
        <v>13.46</v>
      </c>
      <c r="I441" s="150"/>
      <c r="L441" s="145"/>
      <c r="M441" s="151"/>
      <c r="T441" s="152"/>
      <c r="AT441" s="147" t="s">
        <v>134</v>
      </c>
      <c r="AU441" s="147" t="s">
        <v>87</v>
      </c>
      <c r="AV441" s="12" t="s">
        <v>87</v>
      </c>
      <c r="AW441" s="12" t="s">
        <v>32</v>
      </c>
      <c r="AX441" s="12" t="s">
        <v>78</v>
      </c>
      <c r="AY441" s="147" t="s">
        <v>126</v>
      </c>
    </row>
    <row r="442" spans="2:51" s="12" customFormat="1" ht="10.199999999999999">
      <c r="B442" s="145"/>
      <c r="D442" s="146" t="s">
        <v>134</v>
      </c>
      <c r="E442" s="147" t="s">
        <v>1</v>
      </c>
      <c r="F442" s="148" t="s">
        <v>701</v>
      </c>
      <c r="H442" s="149">
        <v>8.2799999999999994</v>
      </c>
      <c r="I442" s="150"/>
      <c r="L442" s="145"/>
      <c r="M442" s="151"/>
      <c r="T442" s="152"/>
      <c r="AT442" s="147" t="s">
        <v>134</v>
      </c>
      <c r="AU442" s="147" t="s">
        <v>87</v>
      </c>
      <c r="AV442" s="12" t="s">
        <v>87</v>
      </c>
      <c r="AW442" s="12" t="s">
        <v>32</v>
      </c>
      <c r="AX442" s="12" t="s">
        <v>78</v>
      </c>
      <c r="AY442" s="147" t="s">
        <v>126</v>
      </c>
    </row>
    <row r="443" spans="2:51" s="12" customFormat="1" ht="10.199999999999999">
      <c r="B443" s="145"/>
      <c r="D443" s="146" t="s">
        <v>134</v>
      </c>
      <c r="E443" s="147" t="s">
        <v>1</v>
      </c>
      <c r="F443" s="148" t="s">
        <v>702</v>
      </c>
      <c r="H443" s="149">
        <v>13.6</v>
      </c>
      <c r="I443" s="150"/>
      <c r="L443" s="145"/>
      <c r="M443" s="151"/>
      <c r="T443" s="152"/>
      <c r="AT443" s="147" t="s">
        <v>134</v>
      </c>
      <c r="AU443" s="147" t="s">
        <v>87</v>
      </c>
      <c r="AV443" s="12" t="s">
        <v>87</v>
      </c>
      <c r="AW443" s="12" t="s">
        <v>32</v>
      </c>
      <c r="AX443" s="12" t="s">
        <v>78</v>
      </c>
      <c r="AY443" s="147" t="s">
        <v>126</v>
      </c>
    </row>
    <row r="444" spans="2:51" s="12" customFormat="1" ht="10.199999999999999">
      <c r="B444" s="145"/>
      <c r="D444" s="146" t="s">
        <v>134</v>
      </c>
      <c r="E444" s="147" t="s">
        <v>1</v>
      </c>
      <c r="F444" s="148" t="s">
        <v>703</v>
      </c>
      <c r="H444" s="149">
        <v>56.7</v>
      </c>
      <c r="I444" s="150"/>
      <c r="L444" s="145"/>
      <c r="M444" s="151"/>
      <c r="T444" s="152"/>
      <c r="AT444" s="147" t="s">
        <v>134</v>
      </c>
      <c r="AU444" s="147" t="s">
        <v>87</v>
      </c>
      <c r="AV444" s="12" t="s">
        <v>87</v>
      </c>
      <c r="AW444" s="12" t="s">
        <v>32</v>
      </c>
      <c r="AX444" s="12" t="s">
        <v>78</v>
      </c>
      <c r="AY444" s="147" t="s">
        <v>126</v>
      </c>
    </row>
    <row r="445" spans="2:51" s="12" customFormat="1" ht="10.199999999999999">
      <c r="B445" s="145"/>
      <c r="D445" s="146" t="s">
        <v>134</v>
      </c>
      <c r="E445" s="147" t="s">
        <v>1</v>
      </c>
      <c r="F445" s="148" t="s">
        <v>704</v>
      </c>
      <c r="H445" s="149">
        <v>26.655999999999999</v>
      </c>
      <c r="I445" s="150"/>
      <c r="L445" s="145"/>
      <c r="M445" s="151"/>
      <c r="T445" s="152"/>
      <c r="AT445" s="147" t="s">
        <v>134</v>
      </c>
      <c r="AU445" s="147" t="s">
        <v>87</v>
      </c>
      <c r="AV445" s="12" t="s">
        <v>87</v>
      </c>
      <c r="AW445" s="12" t="s">
        <v>32</v>
      </c>
      <c r="AX445" s="12" t="s">
        <v>78</v>
      </c>
      <c r="AY445" s="147" t="s">
        <v>126</v>
      </c>
    </row>
    <row r="446" spans="2:51" s="12" customFormat="1" ht="10.199999999999999">
      <c r="B446" s="145"/>
      <c r="D446" s="146" t="s">
        <v>134</v>
      </c>
      <c r="E446" s="147" t="s">
        <v>1</v>
      </c>
      <c r="F446" s="148" t="s">
        <v>705</v>
      </c>
      <c r="H446" s="149">
        <v>14.840999999999999</v>
      </c>
      <c r="I446" s="150"/>
      <c r="L446" s="145"/>
      <c r="M446" s="151"/>
      <c r="T446" s="152"/>
      <c r="AT446" s="147" t="s">
        <v>134</v>
      </c>
      <c r="AU446" s="147" t="s">
        <v>87</v>
      </c>
      <c r="AV446" s="12" t="s">
        <v>87</v>
      </c>
      <c r="AW446" s="12" t="s">
        <v>32</v>
      </c>
      <c r="AX446" s="12" t="s">
        <v>78</v>
      </c>
      <c r="AY446" s="147" t="s">
        <v>126</v>
      </c>
    </row>
    <row r="447" spans="2:51" s="12" customFormat="1" ht="10.199999999999999">
      <c r="B447" s="145"/>
      <c r="D447" s="146" t="s">
        <v>134</v>
      </c>
      <c r="E447" s="147" t="s">
        <v>1</v>
      </c>
      <c r="F447" s="148" t="s">
        <v>706</v>
      </c>
      <c r="H447" s="149">
        <v>9.6</v>
      </c>
      <c r="I447" s="150"/>
      <c r="L447" s="145"/>
      <c r="M447" s="151"/>
      <c r="T447" s="152"/>
      <c r="AT447" s="147" t="s">
        <v>134</v>
      </c>
      <c r="AU447" s="147" t="s">
        <v>87</v>
      </c>
      <c r="AV447" s="12" t="s">
        <v>87</v>
      </c>
      <c r="AW447" s="12" t="s">
        <v>32</v>
      </c>
      <c r="AX447" s="12" t="s">
        <v>78</v>
      </c>
      <c r="AY447" s="147" t="s">
        <v>126</v>
      </c>
    </row>
    <row r="448" spans="2:51" s="12" customFormat="1" ht="10.199999999999999">
      <c r="B448" s="145"/>
      <c r="D448" s="146" t="s">
        <v>134</v>
      </c>
      <c r="E448" s="147" t="s">
        <v>1</v>
      </c>
      <c r="F448" s="148" t="s">
        <v>707</v>
      </c>
      <c r="H448" s="149">
        <v>3.4</v>
      </c>
      <c r="I448" s="150"/>
      <c r="L448" s="145"/>
      <c r="M448" s="151"/>
      <c r="T448" s="152"/>
      <c r="AT448" s="147" t="s">
        <v>134</v>
      </c>
      <c r="AU448" s="147" t="s">
        <v>87</v>
      </c>
      <c r="AV448" s="12" t="s">
        <v>87</v>
      </c>
      <c r="AW448" s="12" t="s">
        <v>32</v>
      </c>
      <c r="AX448" s="12" t="s">
        <v>78</v>
      </c>
      <c r="AY448" s="147" t="s">
        <v>126</v>
      </c>
    </row>
    <row r="449" spans="2:51" s="12" customFormat="1" ht="10.199999999999999">
      <c r="B449" s="145"/>
      <c r="D449" s="146" t="s">
        <v>134</v>
      </c>
      <c r="E449" s="147" t="s">
        <v>1</v>
      </c>
      <c r="F449" s="148" t="s">
        <v>708</v>
      </c>
      <c r="H449" s="149">
        <v>54.93</v>
      </c>
      <c r="I449" s="150"/>
      <c r="L449" s="145"/>
      <c r="M449" s="151"/>
      <c r="T449" s="152"/>
      <c r="AT449" s="147" t="s">
        <v>134</v>
      </c>
      <c r="AU449" s="147" t="s">
        <v>87</v>
      </c>
      <c r="AV449" s="12" t="s">
        <v>87</v>
      </c>
      <c r="AW449" s="12" t="s">
        <v>32</v>
      </c>
      <c r="AX449" s="12" t="s">
        <v>78</v>
      </c>
      <c r="AY449" s="147" t="s">
        <v>126</v>
      </c>
    </row>
    <row r="450" spans="2:51" s="12" customFormat="1" ht="10.199999999999999">
      <c r="B450" s="145"/>
      <c r="D450" s="146" t="s">
        <v>134</v>
      </c>
      <c r="E450" s="147" t="s">
        <v>1</v>
      </c>
      <c r="F450" s="148" t="s">
        <v>709</v>
      </c>
      <c r="H450" s="149">
        <v>35.619999999999997</v>
      </c>
      <c r="I450" s="150"/>
      <c r="L450" s="145"/>
      <c r="M450" s="151"/>
      <c r="T450" s="152"/>
      <c r="AT450" s="147" t="s">
        <v>134</v>
      </c>
      <c r="AU450" s="147" t="s">
        <v>87</v>
      </c>
      <c r="AV450" s="12" t="s">
        <v>87</v>
      </c>
      <c r="AW450" s="12" t="s">
        <v>32</v>
      </c>
      <c r="AX450" s="12" t="s">
        <v>78</v>
      </c>
      <c r="AY450" s="147" t="s">
        <v>126</v>
      </c>
    </row>
    <row r="451" spans="2:51" s="12" customFormat="1" ht="40.799999999999997">
      <c r="B451" s="145"/>
      <c r="D451" s="146" t="s">
        <v>134</v>
      </c>
      <c r="E451" s="147" t="s">
        <v>1</v>
      </c>
      <c r="F451" s="148" t="s">
        <v>710</v>
      </c>
      <c r="H451" s="149">
        <v>571.1</v>
      </c>
      <c r="I451" s="150"/>
      <c r="L451" s="145"/>
      <c r="M451" s="151"/>
      <c r="T451" s="152"/>
      <c r="AT451" s="147" t="s">
        <v>134</v>
      </c>
      <c r="AU451" s="147" t="s">
        <v>87</v>
      </c>
      <c r="AV451" s="12" t="s">
        <v>87</v>
      </c>
      <c r="AW451" s="12" t="s">
        <v>32</v>
      </c>
      <c r="AX451" s="12" t="s">
        <v>78</v>
      </c>
      <c r="AY451" s="147" t="s">
        <v>126</v>
      </c>
    </row>
    <row r="452" spans="2:51" s="13" customFormat="1" ht="10.199999999999999">
      <c r="B452" s="165"/>
      <c r="D452" s="146" t="s">
        <v>134</v>
      </c>
      <c r="E452" s="166" t="s">
        <v>1</v>
      </c>
      <c r="F452" s="167" t="s">
        <v>290</v>
      </c>
      <c r="H452" s="166" t="s">
        <v>1</v>
      </c>
      <c r="I452" s="168"/>
      <c r="L452" s="165"/>
      <c r="M452" s="169"/>
      <c r="T452" s="170"/>
      <c r="AT452" s="166" t="s">
        <v>134</v>
      </c>
      <c r="AU452" s="166" t="s">
        <v>87</v>
      </c>
      <c r="AV452" s="13" t="s">
        <v>8</v>
      </c>
      <c r="AW452" s="13" t="s">
        <v>32</v>
      </c>
      <c r="AX452" s="13" t="s">
        <v>78</v>
      </c>
      <c r="AY452" s="166" t="s">
        <v>126</v>
      </c>
    </row>
    <row r="453" spans="2:51" s="12" customFormat="1" ht="10.199999999999999">
      <c r="B453" s="145"/>
      <c r="D453" s="146" t="s">
        <v>134</v>
      </c>
      <c r="E453" s="147" t="s">
        <v>1</v>
      </c>
      <c r="F453" s="148" t="s">
        <v>711</v>
      </c>
      <c r="H453" s="149">
        <v>97.715999999999994</v>
      </c>
      <c r="I453" s="150"/>
      <c r="L453" s="145"/>
      <c r="M453" s="151"/>
      <c r="T453" s="152"/>
      <c r="AT453" s="147" t="s">
        <v>134</v>
      </c>
      <c r="AU453" s="147" t="s">
        <v>87</v>
      </c>
      <c r="AV453" s="12" t="s">
        <v>87</v>
      </c>
      <c r="AW453" s="12" t="s">
        <v>32</v>
      </c>
      <c r="AX453" s="12" t="s">
        <v>78</v>
      </c>
      <c r="AY453" s="147" t="s">
        <v>126</v>
      </c>
    </row>
    <row r="454" spans="2:51" s="12" customFormat="1" ht="10.199999999999999">
      <c r="B454" s="145"/>
      <c r="D454" s="146" t="s">
        <v>134</v>
      </c>
      <c r="E454" s="147" t="s">
        <v>1</v>
      </c>
      <c r="F454" s="148" t="s">
        <v>712</v>
      </c>
      <c r="H454" s="149">
        <v>51.808</v>
      </c>
      <c r="I454" s="150"/>
      <c r="L454" s="145"/>
      <c r="M454" s="151"/>
      <c r="T454" s="152"/>
      <c r="AT454" s="147" t="s">
        <v>134</v>
      </c>
      <c r="AU454" s="147" t="s">
        <v>87</v>
      </c>
      <c r="AV454" s="12" t="s">
        <v>87</v>
      </c>
      <c r="AW454" s="12" t="s">
        <v>32</v>
      </c>
      <c r="AX454" s="12" t="s">
        <v>78</v>
      </c>
      <c r="AY454" s="147" t="s">
        <v>126</v>
      </c>
    </row>
    <row r="455" spans="2:51" s="12" customFormat="1" ht="10.199999999999999">
      <c r="B455" s="145"/>
      <c r="D455" s="146" t="s">
        <v>134</v>
      </c>
      <c r="E455" s="147" t="s">
        <v>1</v>
      </c>
      <c r="F455" s="148" t="s">
        <v>713</v>
      </c>
      <c r="H455" s="149">
        <v>67.882999999999996</v>
      </c>
      <c r="I455" s="150"/>
      <c r="L455" s="145"/>
      <c r="M455" s="151"/>
      <c r="T455" s="152"/>
      <c r="AT455" s="147" t="s">
        <v>134</v>
      </c>
      <c r="AU455" s="147" t="s">
        <v>87</v>
      </c>
      <c r="AV455" s="12" t="s">
        <v>87</v>
      </c>
      <c r="AW455" s="12" t="s">
        <v>32</v>
      </c>
      <c r="AX455" s="12" t="s">
        <v>78</v>
      </c>
      <c r="AY455" s="147" t="s">
        <v>126</v>
      </c>
    </row>
    <row r="456" spans="2:51" s="12" customFormat="1" ht="10.199999999999999">
      <c r="B456" s="145"/>
      <c r="D456" s="146" t="s">
        <v>134</v>
      </c>
      <c r="E456" s="147" t="s">
        <v>1</v>
      </c>
      <c r="F456" s="148" t="s">
        <v>714</v>
      </c>
      <c r="H456" s="149">
        <v>27.963000000000001</v>
      </c>
      <c r="I456" s="150"/>
      <c r="L456" s="145"/>
      <c r="M456" s="151"/>
      <c r="T456" s="152"/>
      <c r="AT456" s="147" t="s">
        <v>134</v>
      </c>
      <c r="AU456" s="147" t="s">
        <v>87</v>
      </c>
      <c r="AV456" s="12" t="s">
        <v>87</v>
      </c>
      <c r="AW456" s="12" t="s">
        <v>32</v>
      </c>
      <c r="AX456" s="12" t="s">
        <v>78</v>
      </c>
      <c r="AY456" s="147" t="s">
        <v>126</v>
      </c>
    </row>
    <row r="457" spans="2:51" s="12" customFormat="1" ht="10.199999999999999">
      <c r="B457" s="145"/>
      <c r="D457" s="146" t="s">
        <v>134</v>
      </c>
      <c r="E457" s="147" t="s">
        <v>1</v>
      </c>
      <c r="F457" s="148" t="s">
        <v>715</v>
      </c>
      <c r="H457" s="149">
        <v>29.736000000000001</v>
      </c>
      <c r="I457" s="150"/>
      <c r="L457" s="145"/>
      <c r="M457" s="151"/>
      <c r="T457" s="152"/>
      <c r="AT457" s="147" t="s">
        <v>134</v>
      </c>
      <c r="AU457" s="147" t="s">
        <v>87</v>
      </c>
      <c r="AV457" s="12" t="s">
        <v>87</v>
      </c>
      <c r="AW457" s="12" t="s">
        <v>32</v>
      </c>
      <c r="AX457" s="12" t="s">
        <v>78</v>
      </c>
      <c r="AY457" s="147" t="s">
        <v>126</v>
      </c>
    </row>
    <row r="458" spans="2:51" s="12" customFormat="1" ht="10.199999999999999">
      <c r="B458" s="145"/>
      <c r="D458" s="146" t="s">
        <v>134</v>
      </c>
      <c r="E458" s="147" t="s">
        <v>1</v>
      </c>
      <c r="F458" s="148" t="s">
        <v>716</v>
      </c>
      <c r="H458" s="149">
        <v>6.3540000000000001</v>
      </c>
      <c r="I458" s="150"/>
      <c r="L458" s="145"/>
      <c r="M458" s="151"/>
      <c r="T458" s="152"/>
      <c r="AT458" s="147" t="s">
        <v>134</v>
      </c>
      <c r="AU458" s="147" t="s">
        <v>87</v>
      </c>
      <c r="AV458" s="12" t="s">
        <v>87</v>
      </c>
      <c r="AW458" s="12" t="s">
        <v>32</v>
      </c>
      <c r="AX458" s="12" t="s">
        <v>78</v>
      </c>
      <c r="AY458" s="147" t="s">
        <v>126</v>
      </c>
    </row>
    <row r="459" spans="2:51" s="12" customFormat="1" ht="10.199999999999999">
      <c r="B459" s="145"/>
      <c r="D459" s="146" t="s">
        <v>134</v>
      </c>
      <c r="E459" s="147" t="s">
        <v>1</v>
      </c>
      <c r="F459" s="148" t="s">
        <v>717</v>
      </c>
      <c r="H459" s="149">
        <v>10.36</v>
      </c>
      <c r="I459" s="150"/>
      <c r="L459" s="145"/>
      <c r="M459" s="151"/>
      <c r="T459" s="152"/>
      <c r="AT459" s="147" t="s">
        <v>134</v>
      </c>
      <c r="AU459" s="147" t="s">
        <v>87</v>
      </c>
      <c r="AV459" s="12" t="s">
        <v>87</v>
      </c>
      <c r="AW459" s="12" t="s">
        <v>32</v>
      </c>
      <c r="AX459" s="12" t="s">
        <v>78</v>
      </c>
      <c r="AY459" s="147" t="s">
        <v>126</v>
      </c>
    </row>
    <row r="460" spans="2:51" s="12" customFormat="1" ht="10.199999999999999">
      <c r="B460" s="145"/>
      <c r="D460" s="146" t="s">
        <v>134</v>
      </c>
      <c r="E460" s="147" t="s">
        <v>1</v>
      </c>
      <c r="F460" s="148" t="s">
        <v>718</v>
      </c>
      <c r="H460" s="149">
        <v>41.093000000000004</v>
      </c>
      <c r="I460" s="150"/>
      <c r="L460" s="145"/>
      <c r="M460" s="151"/>
      <c r="T460" s="152"/>
      <c r="AT460" s="147" t="s">
        <v>134</v>
      </c>
      <c r="AU460" s="147" t="s">
        <v>87</v>
      </c>
      <c r="AV460" s="12" t="s">
        <v>87</v>
      </c>
      <c r="AW460" s="12" t="s">
        <v>32</v>
      </c>
      <c r="AX460" s="12" t="s">
        <v>78</v>
      </c>
      <c r="AY460" s="147" t="s">
        <v>126</v>
      </c>
    </row>
    <row r="461" spans="2:51" s="12" customFormat="1" ht="10.199999999999999">
      <c r="B461" s="145"/>
      <c r="D461" s="146" t="s">
        <v>134</v>
      </c>
      <c r="E461" s="147" t="s">
        <v>1</v>
      </c>
      <c r="F461" s="148" t="s">
        <v>719</v>
      </c>
      <c r="H461" s="149">
        <v>36.685000000000002</v>
      </c>
      <c r="I461" s="150"/>
      <c r="L461" s="145"/>
      <c r="M461" s="151"/>
      <c r="T461" s="152"/>
      <c r="AT461" s="147" t="s">
        <v>134</v>
      </c>
      <c r="AU461" s="147" t="s">
        <v>87</v>
      </c>
      <c r="AV461" s="12" t="s">
        <v>87</v>
      </c>
      <c r="AW461" s="12" t="s">
        <v>32</v>
      </c>
      <c r="AX461" s="12" t="s">
        <v>78</v>
      </c>
      <c r="AY461" s="147" t="s">
        <v>126</v>
      </c>
    </row>
    <row r="462" spans="2:51" s="12" customFormat="1" ht="10.199999999999999">
      <c r="B462" s="145"/>
      <c r="D462" s="146" t="s">
        <v>134</v>
      </c>
      <c r="E462" s="147" t="s">
        <v>1</v>
      </c>
      <c r="F462" s="148" t="s">
        <v>720</v>
      </c>
      <c r="H462" s="149">
        <v>49.225000000000001</v>
      </c>
      <c r="I462" s="150"/>
      <c r="L462" s="145"/>
      <c r="M462" s="151"/>
      <c r="T462" s="152"/>
      <c r="AT462" s="147" t="s">
        <v>134</v>
      </c>
      <c r="AU462" s="147" t="s">
        <v>87</v>
      </c>
      <c r="AV462" s="12" t="s">
        <v>87</v>
      </c>
      <c r="AW462" s="12" t="s">
        <v>32</v>
      </c>
      <c r="AX462" s="12" t="s">
        <v>78</v>
      </c>
      <c r="AY462" s="147" t="s">
        <v>126</v>
      </c>
    </row>
    <row r="463" spans="2:51" s="12" customFormat="1" ht="10.199999999999999">
      <c r="B463" s="145"/>
      <c r="D463" s="146" t="s">
        <v>134</v>
      </c>
      <c r="E463" s="147" t="s">
        <v>1</v>
      </c>
      <c r="F463" s="148" t="s">
        <v>721</v>
      </c>
      <c r="H463" s="149">
        <v>32.4</v>
      </c>
      <c r="I463" s="150"/>
      <c r="L463" s="145"/>
      <c r="M463" s="151"/>
      <c r="T463" s="152"/>
      <c r="AT463" s="147" t="s">
        <v>134</v>
      </c>
      <c r="AU463" s="147" t="s">
        <v>87</v>
      </c>
      <c r="AV463" s="12" t="s">
        <v>87</v>
      </c>
      <c r="AW463" s="12" t="s">
        <v>32</v>
      </c>
      <c r="AX463" s="12" t="s">
        <v>78</v>
      </c>
      <c r="AY463" s="147" t="s">
        <v>126</v>
      </c>
    </row>
    <row r="464" spans="2:51" s="12" customFormat="1" ht="10.199999999999999">
      <c r="B464" s="145"/>
      <c r="D464" s="146" t="s">
        <v>134</v>
      </c>
      <c r="E464" s="147" t="s">
        <v>1</v>
      </c>
      <c r="F464" s="148" t="s">
        <v>722</v>
      </c>
      <c r="H464" s="149">
        <v>35.148000000000003</v>
      </c>
      <c r="I464" s="150"/>
      <c r="L464" s="145"/>
      <c r="M464" s="151"/>
      <c r="T464" s="152"/>
      <c r="AT464" s="147" t="s">
        <v>134</v>
      </c>
      <c r="AU464" s="147" t="s">
        <v>87</v>
      </c>
      <c r="AV464" s="12" t="s">
        <v>87</v>
      </c>
      <c r="AW464" s="12" t="s">
        <v>32</v>
      </c>
      <c r="AX464" s="12" t="s">
        <v>78</v>
      </c>
      <c r="AY464" s="147" t="s">
        <v>126</v>
      </c>
    </row>
    <row r="465" spans="2:65" s="12" customFormat="1" ht="10.199999999999999">
      <c r="B465" s="145"/>
      <c r="D465" s="146" t="s">
        <v>134</v>
      </c>
      <c r="E465" s="147" t="s">
        <v>1</v>
      </c>
      <c r="F465" s="148" t="s">
        <v>723</v>
      </c>
      <c r="H465" s="149">
        <v>44.414999999999999</v>
      </c>
      <c r="I465" s="150"/>
      <c r="L465" s="145"/>
      <c r="M465" s="151"/>
      <c r="T465" s="152"/>
      <c r="AT465" s="147" t="s">
        <v>134</v>
      </c>
      <c r="AU465" s="147" t="s">
        <v>87</v>
      </c>
      <c r="AV465" s="12" t="s">
        <v>87</v>
      </c>
      <c r="AW465" s="12" t="s">
        <v>32</v>
      </c>
      <c r="AX465" s="12" t="s">
        <v>78</v>
      </c>
      <c r="AY465" s="147" t="s">
        <v>126</v>
      </c>
    </row>
    <row r="466" spans="2:65" s="12" customFormat="1" ht="10.199999999999999">
      <c r="B466" s="145"/>
      <c r="D466" s="146" t="s">
        <v>134</v>
      </c>
      <c r="E466" s="147" t="s">
        <v>1</v>
      </c>
      <c r="F466" s="148" t="s">
        <v>724</v>
      </c>
      <c r="H466" s="149">
        <v>39.527999999999999</v>
      </c>
      <c r="I466" s="150"/>
      <c r="L466" s="145"/>
      <c r="M466" s="151"/>
      <c r="T466" s="152"/>
      <c r="AT466" s="147" t="s">
        <v>134</v>
      </c>
      <c r="AU466" s="147" t="s">
        <v>87</v>
      </c>
      <c r="AV466" s="12" t="s">
        <v>87</v>
      </c>
      <c r="AW466" s="12" t="s">
        <v>32</v>
      </c>
      <c r="AX466" s="12" t="s">
        <v>78</v>
      </c>
      <c r="AY466" s="147" t="s">
        <v>126</v>
      </c>
    </row>
    <row r="467" spans="2:65" s="12" customFormat="1" ht="10.199999999999999">
      <c r="B467" s="145"/>
      <c r="D467" s="146" t="s">
        <v>134</v>
      </c>
      <c r="E467" s="147" t="s">
        <v>1</v>
      </c>
      <c r="F467" s="148" t="s">
        <v>725</v>
      </c>
      <c r="H467" s="149">
        <v>30.861000000000001</v>
      </c>
      <c r="I467" s="150"/>
      <c r="L467" s="145"/>
      <c r="M467" s="151"/>
      <c r="T467" s="152"/>
      <c r="AT467" s="147" t="s">
        <v>134</v>
      </c>
      <c r="AU467" s="147" t="s">
        <v>87</v>
      </c>
      <c r="AV467" s="12" t="s">
        <v>87</v>
      </c>
      <c r="AW467" s="12" t="s">
        <v>32</v>
      </c>
      <c r="AX467" s="12" t="s">
        <v>78</v>
      </c>
      <c r="AY467" s="147" t="s">
        <v>126</v>
      </c>
    </row>
    <row r="468" spans="2:65" s="12" customFormat="1" ht="10.199999999999999">
      <c r="B468" s="145"/>
      <c r="D468" s="146" t="s">
        <v>134</v>
      </c>
      <c r="E468" s="147" t="s">
        <v>1</v>
      </c>
      <c r="F468" s="148" t="s">
        <v>726</v>
      </c>
      <c r="H468" s="149">
        <v>24.969000000000001</v>
      </c>
      <c r="I468" s="150"/>
      <c r="L468" s="145"/>
      <c r="M468" s="151"/>
      <c r="T468" s="152"/>
      <c r="AT468" s="147" t="s">
        <v>134</v>
      </c>
      <c r="AU468" s="147" t="s">
        <v>87</v>
      </c>
      <c r="AV468" s="12" t="s">
        <v>87</v>
      </c>
      <c r="AW468" s="12" t="s">
        <v>32</v>
      </c>
      <c r="AX468" s="12" t="s">
        <v>78</v>
      </c>
      <c r="AY468" s="147" t="s">
        <v>126</v>
      </c>
    </row>
    <row r="469" spans="2:65" s="12" customFormat="1" ht="10.199999999999999">
      <c r="B469" s="145"/>
      <c r="D469" s="146" t="s">
        <v>134</v>
      </c>
      <c r="E469" s="147" t="s">
        <v>1</v>
      </c>
      <c r="F469" s="148" t="s">
        <v>727</v>
      </c>
      <c r="H469" s="149">
        <v>38.802</v>
      </c>
      <c r="I469" s="150"/>
      <c r="L469" s="145"/>
      <c r="M469" s="151"/>
      <c r="T469" s="152"/>
      <c r="AT469" s="147" t="s">
        <v>134</v>
      </c>
      <c r="AU469" s="147" t="s">
        <v>87</v>
      </c>
      <c r="AV469" s="12" t="s">
        <v>87</v>
      </c>
      <c r="AW469" s="12" t="s">
        <v>32</v>
      </c>
      <c r="AX469" s="12" t="s">
        <v>78</v>
      </c>
      <c r="AY469" s="147" t="s">
        <v>126</v>
      </c>
    </row>
    <row r="470" spans="2:65" s="12" customFormat="1" ht="10.199999999999999">
      <c r="B470" s="145"/>
      <c r="D470" s="146" t="s">
        <v>134</v>
      </c>
      <c r="E470" s="147" t="s">
        <v>1</v>
      </c>
      <c r="F470" s="148" t="s">
        <v>728</v>
      </c>
      <c r="H470" s="149">
        <v>20.332000000000001</v>
      </c>
      <c r="I470" s="150"/>
      <c r="L470" s="145"/>
      <c r="M470" s="151"/>
      <c r="T470" s="152"/>
      <c r="AT470" s="147" t="s">
        <v>134</v>
      </c>
      <c r="AU470" s="147" t="s">
        <v>87</v>
      </c>
      <c r="AV470" s="12" t="s">
        <v>87</v>
      </c>
      <c r="AW470" s="12" t="s">
        <v>32</v>
      </c>
      <c r="AX470" s="12" t="s">
        <v>78</v>
      </c>
      <c r="AY470" s="147" t="s">
        <v>126</v>
      </c>
    </row>
    <row r="471" spans="2:65" s="12" customFormat="1" ht="20.399999999999999">
      <c r="B471" s="145"/>
      <c r="D471" s="146" t="s">
        <v>134</v>
      </c>
      <c r="E471" s="147" t="s">
        <v>1</v>
      </c>
      <c r="F471" s="148" t="s">
        <v>387</v>
      </c>
      <c r="H471" s="149">
        <v>21.896000000000001</v>
      </c>
      <c r="I471" s="150"/>
      <c r="L471" s="145"/>
      <c r="M471" s="151"/>
      <c r="T471" s="152"/>
      <c r="AT471" s="147" t="s">
        <v>134</v>
      </c>
      <c r="AU471" s="147" t="s">
        <v>87</v>
      </c>
      <c r="AV471" s="12" t="s">
        <v>87</v>
      </c>
      <c r="AW471" s="12" t="s">
        <v>32</v>
      </c>
      <c r="AX471" s="12" t="s">
        <v>78</v>
      </c>
      <c r="AY471" s="147" t="s">
        <v>126</v>
      </c>
    </row>
    <row r="472" spans="2:65" s="12" customFormat="1" ht="10.199999999999999">
      <c r="B472" s="145"/>
      <c r="D472" s="146" t="s">
        <v>134</v>
      </c>
      <c r="E472" s="147" t="s">
        <v>1</v>
      </c>
      <c r="F472" s="148" t="s">
        <v>729</v>
      </c>
      <c r="H472" s="149">
        <v>13.2</v>
      </c>
      <c r="I472" s="150"/>
      <c r="L472" s="145"/>
      <c r="M472" s="151"/>
      <c r="T472" s="152"/>
      <c r="AT472" s="147" t="s">
        <v>134</v>
      </c>
      <c r="AU472" s="147" t="s">
        <v>87</v>
      </c>
      <c r="AV472" s="12" t="s">
        <v>87</v>
      </c>
      <c r="AW472" s="12" t="s">
        <v>32</v>
      </c>
      <c r="AX472" s="12" t="s">
        <v>78</v>
      </c>
      <c r="AY472" s="147" t="s">
        <v>126</v>
      </c>
    </row>
    <row r="473" spans="2:65" s="12" customFormat="1" ht="10.199999999999999">
      <c r="B473" s="145"/>
      <c r="D473" s="146" t="s">
        <v>134</v>
      </c>
      <c r="E473" s="147" t="s">
        <v>1</v>
      </c>
      <c r="F473" s="148" t="s">
        <v>730</v>
      </c>
      <c r="H473" s="149">
        <v>42.075000000000003</v>
      </c>
      <c r="I473" s="150"/>
      <c r="L473" s="145"/>
      <c r="M473" s="151"/>
      <c r="T473" s="152"/>
      <c r="AT473" s="147" t="s">
        <v>134</v>
      </c>
      <c r="AU473" s="147" t="s">
        <v>87</v>
      </c>
      <c r="AV473" s="12" t="s">
        <v>87</v>
      </c>
      <c r="AW473" s="12" t="s">
        <v>32</v>
      </c>
      <c r="AX473" s="12" t="s">
        <v>78</v>
      </c>
      <c r="AY473" s="147" t="s">
        <v>126</v>
      </c>
    </row>
    <row r="474" spans="2:65" s="1" customFormat="1" ht="33" customHeight="1">
      <c r="B474" s="30"/>
      <c r="C474" s="131" t="s">
        <v>731</v>
      </c>
      <c r="D474" s="131" t="s">
        <v>129</v>
      </c>
      <c r="E474" s="132" t="s">
        <v>292</v>
      </c>
      <c r="F474" s="133" t="s">
        <v>293</v>
      </c>
      <c r="G474" s="134" t="s">
        <v>132</v>
      </c>
      <c r="H474" s="135">
        <v>397.58300000000003</v>
      </c>
      <c r="I474" s="136"/>
      <c r="J474" s="137">
        <f>ROUND(I474*H474,0)</f>
        <v>0</v>
      </c>
      <c r="K474" s="138"/>
      <c r="L474" s="30"/>
      <c r="M474" s="139" t="s">
        <v>1</v>
      </c>
      <c r="N474" s="140" t="s">
        <v>43</v>
      </c>
      <c r="P474" s="141">
        <f>O474*H474</f>
        <v>0</v>
      </c>
      <c r="Q474" s="141">
        <v>2.1000000000000001E-4</v>
      </c>
      <c r="R474" s="141">
        <f>Q474*H474</f>
        <v>8.3492430000000006E-2</v>
      </c>
      <c r="S474" s="141">
        <v>0</v>
      </c>
      <c r="T474" s="142">
        <f>S474*H474</f>
        <v>0</v>
      </c>
      <c r="AR474" s="143" t="s">
        <v>163</v>
      </c>
      <c r="AT474" s="143" t="s">
        <v>129</v>
      </c>
      <c r="AU474" s="143" t="s">
        <v>87</v>
      </c>
      <c r="AY474" s="15" t="s">
        <v>126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5" t="s">
        <v>8</v>
      </c>
      <c r="BK474" s="144">
        <f>ROUND(I474*H474,0)</f>
        <v>0</v>
      </c>
      <c r="BL474" s="15" t="s">
        <v>163</v>
      </c>
      <c r="BM474" s="143" t="s">
        <v>732</v>
      </c>
    </row>
    <row r="475" spans="2:65" s="12" customFormat="1" ht="10.199999999999999">
      <c r="B475" s="145"/>
      <c r="D475" s="146" t="s">
        <v>134</v>
      </c>
      <c r="E475" s="147" t="s">
        <v>1</v>
      </c>
      <c r="F475" s="148" t="s">
        <v>733</v>
      </c>
      <c r="H475" s="149">
        <v>60.5</v>
      </c>
      <c r="I475" s="150"/>
      <c r="L475" s="145"/>
      <c r="M475" s="151"/>
      <c r="T475" s="152"/>
      <c r="AT475" s="147" t="s">
        <v>134</v>
      </c>
      <c r="AU475" s="147" t="s">
        <v>87</v>
      </c>
      <c r="AV475" s="12" t="s">
        <v>87</v>
      </c>
      <c r="AW475" s="12" t="s">
        <v>32</v>
      </c>
      <c r="AX475" s="12" t="s">
        <v>78</v>
      </c>
      <c r="AY475" s="147" t="s">
        <v>126</v>
      </c>
    </row>
    <row r="476" spans="2:65" s="12" customFormat="1" ht="10.199999999999999">
      <c r="B476" s="145"/>
      <c r="D476" s="146" t="s">
        <v>134</v>
      </c>
      <c r="E476" s="147" t="s">
        <v>1</v>
      </c>
      <c r="F476" s="148" t="s">
        <v>734</v>
      </c>
      <c r="H476" s="149">
        <v>26.282</v>
      </c>
      <c r="I476" s="150"/>
      <c r="L476" s="145"/>
      <c r="M476" s="151"/>
      <c r="T476" s="152"/>
      <c r="AT476" s="147" t="s">
        <v>134</v>
      </c>
      <c r="AU476" s="147" t="s">
        <v>87</v>
      </c>
      <c r="AV476" s="12" t="s">
        <v>87</v>
      </c>
      <c r="AW476" s="12" t="s">
        <v>32</v>
      </c>
      <c r="AX476" s="12" t="s">
        <v>78</v>
      </c>
      <c r="AY476" s="147" t="s">
        <v>126</v>
      </c>
    </row>
    <row r="477" spans="2:65" s="12" customFormat="1" ht="10.199999999999999">
      <c r="B477" s="145"/>
      <c r="D477" s="146" t="s">
        <v>134</v>
      </c>
      <c r="E477" s="147" t="s">
        <v>1</v>
      </c>
      <c r="F477" s="148" t="s">
        <v>694</v>
      </c>
      <c r="H477" s="149">
        <v>26.18</v>
      </c>
      <c r="I477" s="150"/>
      <c r="L477" s="145"/>
      <c r="M477" s="151"/>
      <c r="T477" s="152"/>
      <c r="AT477" s="147" t="s">
        <v>134</v>
      </c>
      <c r="AU477" s="147" t="s">
        <v>87</v>
      </c>
      <c r="AV477" s="12" t="s">
        <v>87</v>
      </c>
      <c r="AW477" s="12" t="s">
        <v>32</v>
      </c>
      <c r="AX477" s="12" t="s">
        <v>78</v>
      </c>
      <c r="AY477" s="147" t="s">
        <v>126</v>
      </c>
    </row>
    <row r="478" spans="2:65" s="12" customFormat="1" ht="10.199999999999999">
      <c r="B478" s="145"/>
      <c r="D478" s="146" t="s">
        <v>134</v>
      </c>
      <c r="E478" s="147" t="s">
        <v>1</v>
      </c>
      <c r="F478" s="148" t="s">
        <v>735</v>
      </c>
      <c r="H478" s="149">
        <v>52.98</v>
      </c>
      <c r="I478" s="150"/>
      <c r="L478" s="145"/>
      <c r="M478" s="151"/>
      <c r="T478" s="152"/>
      <c r="AT478" s="147" t="s">
        <v>134</v>
      </c>
      <c r="AU478" s="147" t="s">
        <v>87</v>
      </c>
      <c r="AV478" s="12" t="s">
        <v>87</v>
      </c>
      <c r="AW478" s="12" t="s">
        <v>32</v>
      </c>
      <c r="AX478" s="12" t="s">
        <v>78</v>
      </c>
      <c r="AY478" s="147" t="s">
        <v>126</v>
      </c>
    </row>
    <row r="479" spans="2:65" s="12" customFormat="1" ht="10.199999999999999">
      <c r="B479" s="145"/>
      <c r="D479" s="146" t="s">
        <v>134</v>
      </c>
      <c r="E479" s="147" t="s">
        <v>1</v>
      </c>
      <c r="F479" s="148" t="s">
        <v>736</v>
      </c>
      <c r="H479" s="149">
        <v>25.771999999999998</v>
      </c>
      <c r="I479" s="150"/>
      <c r="L479" s="145"/>
      <c r="M479" s="151"/>
      <c r="T479" s="152"/>
      <c r="AT479" s="147" t="s">
        <v>134</v>
      </c>
      <c r="AU479" s="147" t="s">
        <v>87</v>
      </c>
      <c r="AV479" s="12" t="s">
        <v>87</v>
      </c>
      <c r="AW479" s="12" t="s">
        <v>32</v>
      </c>
      <c r="AX479" s="12" t="s">
        <v>78</v>
      </c>
      <c r="AY479" s="147" t="s">
        <v>126</v>
      </c>
    </row>
    <row r="480" spans="2:65" s="12" customFormat="1" ht="10.199999999999999">
      <c r="B480" s="145"/>
      <c r="D480" s="146" t="s">
        <v>134</v>
      </c>
      <c r="E480" s="147" t="s">
        <v>1</v>
      </c>
      <c r="F480" s="148" t="s">
        <v>737</v>
      </c>
      <c r="H480" s="149">
        <v>63.25</v>
      </c>
      <c r="I480" s="150"/>
      <c r="L480" s="145"/>
      <c r="M480" s="151"/>
      <c r="T480" s="152"/>
      <c r="AT480" s="147" t="s">
        <v>134</v>
      </c>
      <c r="AU480" s="147" t="s">
        <v>87</v>
      </c>
      <c r="AV480" s="12" t="s">
        <v>87</v>
      </c>
      <c r="AW480" s="12" t="s">
        <v>32</v>
      </c>
      <c r="AX480" s="12" t="s">
        <v>78</v>
      </c>
      <c r="AY480" s="147" t="s">
        <v>126</v>
      </c>
    </row>
    <row r="481" spans="2:65" s="12" customFormat="1" ht="10.199999999999999">
      <c r="B481" s="145"/>
      <c r="D481" s="146" t="s">
        <v>134</v>
      </c>
      <c r="E481" s="147" t="s">
        <v>1</v>
      </c>
      <c r="F481" s="148" t="s">
        <v>738</v>
      </c>
      <c r="H481" s="149">
        <v>44.338999999999999</v>
      </c>
      <c r="I481" s="150"/>
      <c r="L481" s="145"/>
      <c r="M481" s="151"/>
      <c r="T481" s="152"/>
      <c r="AT481" s="147" t="s">
        <v>134</v>
      </c>
      <c r="AU481" s="147" t="s">
        <v>87</v>
      </c>
      <c r="AV481" s="12" t="s">
        <v>87</v>
      </c>
      <c r="AW481" s="12" t="s">
        <v>32</v>
      </c>
      <c r="AX481" s="12" t="s">
        <v>78</v>
      </c>
      <c r="AY481" s="147" t="s">
        <v>126</v>
      </c>
    </row>
    <row r="482" spans="2:65" s="12" customFormat="1" ht="10.199999999999999">
      <c r="B482" s="145"/>
      <c r="D482" s="146" t="s">
        <v>134</v>
      </c>
      <c r="E482" s="147" t="s">
        <v>1</v>
      </c>
      <c r="F482" s="148" t="s">
        <v>739</v>
      </c>
      <c r="H482" s="149">
        <v>38.83</v>
      </c>
      <c r="I482" s="150"/>
      <c r="L482" s="145"/>
      <c r="M482" s="151"/>
      <c r="T482" s="152"/>
      <c r="AT482" s="147" t="s">
        <v>134</v>
      </c>
      <c r="AU482" s="147" t="s">
        <v>87</v>
      </c>
      <c r="AV482" s="12" t="s">
        <v>87</v>
      </c>
      <c r="AW482" s="12" t="s">
        <v>32</v>
      </c>
      <c r="AX482" s="12" t="s">
        <v>78</v>
      </c>
      <c r="AY482" s="147" t="s">
        <v>126</v>
      </c>
    </row>
    <row r="483" spans="2:65" s="12" customFormat="1" ht="20.399999999999999">
      <c r="B483" s="145"/>
      <c r="D483" s="146" t="s">
        <v>134</v>
      </c>
      <c r="E483" s="147" t="s">
        <v>1</v>
      </c>
      <c r="F483" s="148" t="s">
        <v>740</v>
      </c>
      <c r="H483" s="149">
        <v>59.45</v>
      </c>
      <c r="I483" s="150"/>
      <c r="L483" s="145"/>
      <c r="M483" s="151"/>
      <c r="T483" s="152"/>
      <c r="AT483" s="147" t="s">
        <v>134</v>
      </c>
      <c r="AU483" s="147" t="s">
        <v>87</v>
      </c>
      <c r="AV483" s="12" t="s">
        <v>87</v>
      </c>
      <c r="AW483" s="12" t="s">
        <v>32</v>
      </c>
      <c r="AX483" s="12" t="s">
        <v>78</v>
      </c>
      <c r="AY483" s="147" t="s">
        <v>126</v>
      </c>
    </row>
    <row r="484" spans="2:65" s="1" customFormat="1" ht="37.799999999999997" customHeight="1">
      <c r="B484" s="30"/>
      <c r="C484" s="131" t="s">
        <v>741</v>
      </c>
      <c r="D484" s="131" t="s">
        <v>129</v>
      </c>
      <c r="E484" s="132" t="s">
        <v>295</v>
      </c>
      <c r="F484" s="133" t="s">
        <v>296</v>
      </c>
      <c r="G484" s="134" t="s">
        <v>132</v>
      </c>
      <c r="H484" s="135">
        <v>2983.402</v>
      </c>
      <c r="I484" s="136"/>
      <c r="J484" s="137">
        <f>ROUND(I484*H484,0)</f>
        <v>0</v>
      </c>
      <c r="K484" s="138"/>
      <c r="L484" s="30"/>
      <c r="M484" s="139" t="s">
        <v>1</v>
      </c>
      <c r="N484" s="140" t="s">
        <v>43</v>
      </c>
      <c r="P484" s="141">
        <f>O484*H484</f>
        <v>0</v>
      </c>
      <c r="Q484" s="141">
        <v>2.9E-4</v>
      </c>
      <c r="R484" s="141">
        <f>Q484*H484</f>
        <v>0.86518658000000004</v>
      </c>
      <c r="S484" s="141">
        <v>0</v>
      </c>
      <c r="T484" s="142">
        <f>S484*H484</f>
        <v>0</v>
      </c>
      <c r="AR484" s="143" t="s">
        <v>163</v>
      </c>
      <c r="AT484" s="143" t="s">
        <v>129</v>
      </c>
      <c r="AU484" s="143" t="s">
        <v>87</v>
      </c>
      <c r="AY484" s="15" t="s">
        <v>126</v>
      </c>
      <c r="BE484" s="144">
        <f>IF(N484="základní",J484,0)</f>
        <v>0</v>
      </c>
      <c r="BF484" s="144">
        <f>IF(N484="snížená",J484,0)</f>
        <v>0</v>
      </c>
      <c r="BG484" s="144">
        <f>IF(N484="zákl. přenesená",J484,0)</f>
        <v>0</v>
      </c>
      <c r="BH484" s="144">
        <f>IF(N484="sníž. přenesená",J484,0)</f>
        <v>0</v>
      </c>
      <c r="BI484" s="144">
        <f>IF(N484="nulová",J484,0)</f>
        <v>0</v>
      </c>
      <c r="BJ484" s="15" t="s">
        <v>8</v>
      </c>
      <c r="BK484" s="144">
        <f>ROUND(I484*H484,0)</f>
        <v>0</v>
      </c>
      <c r="BL484" s="15" t="s">
        <v>163</v>
      </c>
      <c r="BM484" s="143" t="s">
        <v>742</v>
      </c>
    </row>
    <row r="485" spans="2:65" s="1" customFormat="1" ht="37.799999999999997" customHeight="1">
      <c r="B485" s="30"/>
      <c r="C485" s="131" t="s">
        <v>743</v>
      </c>
      <c r="D485" s="131" t="s">
        <v>129</v>
      </c>
      <c r="E485" s="132" t="s">
        <v>298</v>
      </c>
      <c r="F485" s="133" t="s">
        <v>299</v>
      </c>
      <c r="G485" s="134" t="s">
        <v>132</v>
      </c>
      <c r="H485" s="135">
        <v>397.58300000000003</v>
      </c>
      <c r="I485" s="136"/>
      <c r="J485" s="137">
        <f>ROUND(I485*H485,0)</f>
        <v>0</v>
      </c>
      <c r="K485" s="138"/>
      <c r="L485" s="30"/>
      <c r="M485" s="139" t="s">
        <v>1</v>
      </c>
      <c r="N485" s="140" t="s">
        <v>43</v>
      </c>
      <c r="P485" s="141">
        <f>O485*H485</f>
        <v>0</v>
      </c>
      <c r="Q485" s="141">
        <v>2.9E-4</v>
      </c>
      <c r="R485" s="141">
        <f>Q485*H485</f>
        <v>0.11529907</v>
      </c>
      <c r="S485" s="141">
        <v>0</v>
      </c>
      <c r="T485" s="142">
        <f>S485*H485</f>
        <v>0</v>
      </c>
      <c r="AR485" s="143" t="s">
        <v>163</v>
      </c>
      <c r="AT485" s="143" t="s">
        <v>129</v>
      </c>
      <c r="AU485" s="143" t="s">
        <v>87</v>
      </c>
      <c r="AY485" s="15" t="s">
        <v>126</v>
      </c>
      <c r="BE485" s="144">
        <f>IF(N485="základní",J485,0)</f>
        <v>0</v>
      </c>
      <c r="BF485" s="144">
        <f>IF(N485="snížená",J485,0)</f>
        <v>0</v>
      </c>
      <c r="BG485" s="144">
        <f>IF(N485="zákl. přenesená",J485,0)</f>
        <v>0</v>
      </c>
      <c r="BH485" s="144">
        <f>IF(N485="sníž. přenesená",J485,0)</f>
        <v>0</v>
      </c>
      <c r="BI485" s="144">
        <f>IF(N485="nulová",J485,0)</f>
        <v>0</v>
      </c>
      <c r="BJ485" s="15" t="s">
        <v>8</v>
      </c>
      <c r="BK485" s="144">
        <f>ROUND(I485*H485,0)</f>
        <v>0</v>
      </c>
      <c r="BL485" s="15" t="s">
        <v>163</v>
      </c>
      <c r="BM485" s="143" t="s">
        <v>744</v>
      </c>
    </row>
    <row r="486" spans="2:65" s="1" customFormat="1" ht="24.15" customHeight="1">
      <c r="B486" s="30"/>
      <c r="C486" s="131" t="s">
        <v>745</v>
      </c>
      <c r="D486" s="131" t="s">
        <v>129</v>
      </c>
      <c r="E486" s="132" t="s">
        <v>746</v>
      </c>
      <c r="F486" s="133" t="s">
        <v>747</v>
      </c>
      <c r="G486" s="134" t="s">
        <v>132</v>
      </c>
      <c r="H486" s="135">
        <v>129.32</v>
      </c>
      <c r="I486" s="136"/>
      <c r="J486" s="137">
        <f>ROUND(I486*H486,0)</f>
        <v>0</v>
      </c>
      <c r="K486" s="138"/>
      <c r="L486" s="30"/>
      <c r="M486" s="139" t="s">
        <v>1</v>
      </c>
      <c r="N486" s="140" t="s">
        <v>43</v>
      </c>
      <c r="P486" s="141">
        <f>O486*H486</f>
        <v>0</v>
      </c>
      <c r="Q486" s="141">
        <v>8.77E-3</v>
      </c>
      <c r="R486" s="141">
        <f>Q486*H486</f>
        <v>1.1341364</v>
      </c>
      <c r="S486" s="141">
        <v>0</v>
      </c>
      <c r="T486" s="142">
        <f>S486*H486</f>
        <v>0</v>
      </c>
      <c r="AR486" s="143" t="s">
        <v>163</v>
      </c>
      <c r="AT486" s="143" t="s">
        <v>129</v>
      </c>
      <c r="AU486" s="143" t="s">
        <v>87</v>
      </c>
      <c r="AY486" s="15" t="s">
        <v>126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5" t="s">
        <v>8</v>
      </c>
      <c r="BK486" s="144">
        <f>ROUND(I486*H486,0)</f>
        <v>0</v>
      </c>
      <c r="BL486" s="15" t="s">
        <v>163</v>
      </c>
      <c r="BM486" s="143" t="s">
        <v>748</v>
      </c>
    </row>
    <row r="487" spans="2:65" s="12" customFormat="1" ht="10.199999999999999">
      <c r="B487" s="145"/>
      <c r="D487" s="146" t="s">
        <v>134</v>
      </c>
      <c r="E487" s="147" t="s">
        <v>1</v>
      </c>
      <c r="F487" s="148" t="s">
        <v>749</v>
      </c>
      <c r="H487" s="149">
        <v>7.8120000000000003</v>
      </c>
      <c r="I487" s="150"/>
      <c r="L487" s="145"/>
      <c r="M487" s="151"/>
      <c r="T487" s="152"/>
      <c r="AT487" s="147" t="s">
        <v>134</v>
      </c>
      <c r="AU487" s="147" t="s">
        <v>87</v>
      </c>
      <c r="AV487" s="12" t="s">
        <v>87</v>
      </c>
      <c r="AW487" s="12" t="s">
        <v>32</v>
      </c>
      <c r="AX487" s="12" t="s">
        <v>78</v>
      </c>
      <c r="AY487" s="147" t="s">
        <v>126</v>
      </c>
    </row>
    <row r="488" spans="2:65" s="12" customFormat="1" ht="10.199999999999999">
      <c r="B488" s="145"/>
      <c r="D488" s="146" t="s">
        <v>134</v>
      </c>
      <c r="E488" s="147" t="s">
        <v>1</v>
      </c>
      <c r="F488" s="148" t="s">
        <v>750</v>
      </c>
      <c r="H488" s="149">
        <v>5.7</v>
      </c>
      <c r="I488" s="150"/>
      <c r="L488" s="145"/>
      <c r="M488" s="151"/>
      <c r="T488" s="152"/>
      <c r="AT488" s="147" t="s">
        <v>134</v>
      </c>
      <c r="AU488" s="147" t="s">
        <v>87</v>
      </c>
      <c r="AV488" s="12" t="s">
        <v>87</v>
      </c>
      <c r="AW488" s="12" t="s">
        <v>32</v>
      </c>
      <c r="AX488" s="12" t="s">
        <v>78</v>
      </c>
      <c r="AY488" s="147" t="s">
        <v>126</v>
      </c>
    </row>
    <row r="489" spans="2:65" s="12" customFormat="1" ht="10.199999999999999">
      <c r="B489" s="145"/>
      <c r="D489" s="146" t="s">
        <v>134</v>
      </c>
      <c r="E489" s="147" t="s">
        <v>1</v>
      </c>
      <c r="F489" s="148" t="s">
        <v>751</v>
      </c>
      <c r="H489" s="149">
        <v>7.476</v>
      </c>
      <c r="I489" s="150"/>
      <c r="L489" s="145"/>
      <c r="M489" s="151"/>
      <c r="T489" s="152"/>
      <c r="AT489" s="147" t="s">
        <v>134</v>
      </c>
      <c r="AU489" s="147" t="s">
        <v>87</v>
      </c>
      <c r="AV489" s="12" t="s">
        <v>87</v>
      </c>
      <c r="AW489" s="12" t="s">
        <v>32</v>
      </c>
      <c r="AX489" s="12" t="s">
        <v>78</v>
      </c>
      <c r="AY489" s="147" t="s">
        <v>126</v>
      </c>
    </row>
    <row r="490" spans="2:65" s="12" customFormat="1" ht="10.199999999999999">
      <c r="B490" s="145"/>
      <c r="D490" s="146" t="s">
        <v>134</v>
      </c>
      <c r="E490" s="147" t="s">
        <v>1</v>
      </c>
      <c r="F490" s="148" t="s">
        <v>752</v>
      </c>
      <c r="H490" s="149">
        <v>5.7779999999999996</v>
      </c>
      <c r="I490" s="150"/>
      <c r="L490" s="145"/>
      <c r="M490" s="151"/>
      <c r="T490" s="152"/>
      <c r="AT490" s="147" t="s">
        <v>134</v>
      </c>
      <c r="AU490" s="147" t="s">
        <v>87</v>
      </c>
      <c r="AV490" s="12" t="s">
        <v>87</v>
      </c>
      <c r="AW490" s="12" t="s">
        <v>32</v>
      </c>
      <c r="AX490" s="12" t="s">
        <v>78</v>
      </c>
      <c r="AY490" s="147" t="s">
        <v>126</v>
      </c>
    </row>
    <row r="491" spans="2:65" s="12" customFormat="1" ht="10.199999999999999">
      <c r="B491" s="145"/>
      <c r="D491" s="146" t="s">
        <v>134</v>
      </c>
      <c r="E491" s="147" t="s">
        <v>1</v>
      </c>
      <c r="F491" s="148" t="s">
        <v>753</v>
      </c>
      <c r="H491" s="149">
        <v>7.476</v>
      </c>
      <c r="I491" s="150"/>
      <c r="L491" s="145"/>
      <c r="M491" s="151"/>
      <c r="T491" s="152"/>
      <c r="AT491" s="147" t="s">
        <v>134</v>
      </c>
      <c r="AU491" s="147" t="s">
        <v>87</v>
      </c>
      <c r="AV491" s="12" t="s">
        <v>87</v>
      </c>
      <c r="AW491" s="12" t="s">
        <v>32</v>
      </c>
      <c r="AX491" s="12" t="s">
        <v>78</v>
      </c>
      <c r="AY491" s="147" t="s">
        <v>126</v>
      </c>
    </row>
    <row r="492" spans="2:65" s="12" customFormat="1" ht="10.199999999999999">
      <c r="B492" s="145"/>
      <c r="D492" s="146" t="s">
        <v>134</v>
      </c>
      <c r="E492" s="147" t="s">
        <v>1</v>
      </c>
      <c r="F492" s="148" t="s">
        <v>754</v>
      </c>
      <c r="H492" s="149">
        <v>1.4</v>
      </c>
      <c r="I492" s="150"/>
      <c r="L492" s="145"/>
      <c r="M492" s="151"/>
      <c r="T492" s="152"/>
      <c r="AT492" s="147" t="s">
        <v>134</v>
      </c>
      <c r="AU492" s="147" t="s">
        <v>87</v>
      </c>
      <c r="AV492" s="12" t="s">
        <v>87</v>
      </c>
      <c r="AW492" s="12" t="s">
        <v>32</v>
      </c>
      <c r="AX492" s="12" t="s">
        <v>78</v>
      </c>
      <c r="AY492" s="147" t="s">
        <v>126</v>
      </c>
    </row>
    <row r="493" spans="2:65" s="12" customFormat="1" ht="10.199999999999999">
      <c r="B493" s="145"/>
      <c r="D493" s="146" t="s">
        <v>134</v>
      </c>
      <c r="E493" s="147" t="s">
        <v>1</v>
      </c>
      <c r="F493" s="148" t="s">
        <v>755</v>
      </c>
      <c r="H493" s="149">
        <v>28.024000000000001</v>
      </c>
      <c r="I493" s="150"/>
      <c r="L493" s="145"/>
      <c r="M493" s="151"/>
      <c r="T493" s="152"/>
      <c r="AT493" s="147" t="s">
        <v>134</v>
      </c>
      <c r="AU493" s="147" t="s">
        <v>87</v>
      </c>
      <c r="AV493" s="12" t="s">
        <v>87</v>
      </c>
      <c r="AW493" s="12" t="s">
        <v>32</v>
      </c>
      <c r="AX493" s="12" t="s">
        <v>78</v>
      </c>
      <c r="AY493" s="147" t="s">
        <v>126</v>
      </c>
    </row>
    <row r="494" spans="2:65" s="12" customFormat="1" ht="10.199999999999999">
      <c r="B494" s="145"/>
      <c r="D494" s="146" t="s">
        <v>134</v>
      </c>
      <c r="E494" s="147" t="s">
        <v>1</v>
      </c>
      <c r="F494" s="148" t="s">
        <v>756</v>
      </c>
      <c r="H494" s="149">
        <v>18.861000000000001</v>
      </c>
      <c r="I494" s="150"/>
      <c r="L494" s="145"/>
      <c r="M494" s="151"/>
      <c r="T494" s="152"/>
      <c r="AT494" s="147" t="s">
        <v>134</v>
      </c>
      <c r="AU494" s="147" t="s">
        <v>87</v>
      </c>
      <c r="AV494" s="12" t="s">
        <v>87</v>
      </c>
      <c r="AW494" s="12" t="s">
        <v>32</v>
      </c>
      <c r="AX494" s="12" t="s">
        <v>78</v>
      </c>
      <c r="AY494" s="147" t="s">
        <v>126</v>
      </c>
    </row>
    <row r="495" spans="2:65" s="12" customFormat="1" ht="10.199999999999999">
      <c r="B495" s="145"/>
      <c r="D495" s="146" t="s">
        <v>134</v>
      </c>
      <c r="E495" s="147" t="s">
        <v>1</v>
      </c>
      <c r="F495" s="148" t="s">
        <v>757</v>
      </c>
      <c r="H495" s="149">
        <v>32.564</v>
      </c>
      <c r="I495" s="150"/>
      <c r="L495" s="145"/>
      <c r="M495" s="151"/>
      <c r="T495" s="152"/>
      <c r="AT495" s="147" t="s">
        <v>134</v>
      </c>
      <c r="AU495" s="147" t="s">
        <v>87</v>
      </c>
      <c r="AV495" s="12" t="s">
        <v>87</v>
      </c>
      <c r="AW495" s="12" t="s">
        <v>32</v>
      </c>
      <c r="AX495" s="12" t="s">
        <v>78</v>
      </c>
      <c r="AY495" s="147" t="s">
        <v>126</v>
      </c>
    </row>
    <row r="496" spans="2:65" s="12" customFormat="1" ht="10.199999999999999">
      <c r="B496" s="145"/>
      <c r="D496" s="146" t="s">
        <v>134</v>
      </c>
      <c r="E496" s="147" t="s">
        <v>1</v>
      </c>
      <c r="F496" s="148" t="s">
        <v>758</v>
      </c>
      <c r="H496" s="149">
        <v>14.228999999999999</v>
      </c>
      <c r="I496" s="150"/>
      <c r="L496" s="145"/>
      <c r="M496" s="151"/>
      <c r="T496" s="152"/>
      <c r="AT496" s="147" t="s">
        <v>134</v>
      </c>
      <c r="AU496" s="147" t="s">
        <v>87</v>
      </c>
      <c r="AV496" s="12" t="s">
        <v>87</v>
      </c>
      <c r="AW496" s="12" t="s">
        <v>32</v>
      </c>
      <c r="AX496" s="12" t="s">
        <v>78</v>
      </c>
      <c r="AY496" s="147" t="s">
        <v>126</v>
      </c>
    </row>
    <row r="497" spans="2:65" s="1" customFormat="1" ht="33" customHeight="1">
      <c r="B497" s="30"/>
      <c r="C497" s="131" t="s">
        <v>759</v>
      </c>
      <c r="D497" s="131" t="s">
        <v>129</v>
      </c>
      <c r="E497" s="132" t="s">
        <v>301</v>
      </c>
      <c r="F497" s="133" t="s">
        <v>302</v>
      </c>
      <c r="G497" s="134" t="s">
        <v>132</v>
      </c>
      <c r="H497" s="135">
        <v>1208.7639999999999</v>
      </c>
      <c r="I497" s="136"/>
      <c r="J497" s="137">
        <f>ROUND(I497*H497,0)</f>
        <v>0</v>
      </c>
      <c r="K497" s="138"/>
      <c r="L497" s="30"/>
      <c r="M497" s="139" t="s">
        <v>1</v>
      </c>
      <c r="N497" s="140" t="s">
        <v>43</v>
      </c>
      <c r="P497" s="141">
        <f>O497*H497</f>
        <v>0</v>
      </c>
      <c r="Q497" s="141">
        <v>2.1000000000000001E-4</v>
      </c>
      <c r="R497" s="141">
        <f>Q497*H497</f>
        <v>0.25384044</v>
      </c>
      <c r="S497" s="141">
        <v>0</v>
      </c>
      <c r="T497" s="142">
        <f>S497*H497</f>
        <v>0</v>
      </c>
      <c r="AR497" s="143" t="s">
        <v>163</v>
      </c>
      <c r="AT497" s="143" t="s">
        <v>129</v>
      </c>
      <c r="AU497" s="143" t="s">
        <v>87</v>
      </c>
      <c r="AY497" s="15" t="s">
        <v>126</v>
      </c>
      <c r="BE497" s="144">
        <f>IF(N497="základní",J497,0)</f>
        <v>0</v>
      </c>
      <c r="BF497" s="144">
        <f>IF(N497="snížená",J497,0)</f>
        <v>0</v>
      </c>
      <c r="BG497" s="144">
        <f>IF(N497="zákl. přenesená",J497,0)</f>
        <v>0</v>
      </c>
      <c r="BH497" s="144">
        <f>IF(N497="sníž. přenesená",J497,0)</f>
        <v>0</v>
      </c>
      <c r="BI497" s="144">
        <f>IF(N497="nulová",J497,0)</f>
        <v>0</v>
      </c>
      <c r="BJ497" s="15" t="s">
        <v>8</v>
      </c>
      <c r="BK497" s="144">
        <f>ROUND(I497*H497,0)</f>
        <v>0</v>
      </c>
      <c r="BL497" s="15" t="s">
        <v>163</v>
      </c>
      <c r="BM497" s="143" t="s">
        <v>760</v>
      </c>
    </row>
    <row r="498" spans="2:65" s="13" customFormat="1" ht="10.199999999999999">
      <c r="B498" s="165"/>
      <c r="D498" s="146" t="s">
        <v>134</v>
      </c>
      <c r="E498" s="166" t="s">
        <v>1</v>
      </c>
      <c r="F498" s="167" t="s">
        <v>761</v>
      </c>
      <c r="H498" s="166" t="s">
        <v>1</v>
      </c>
      <c r="I498" s="168"/>
      <c r="L498" s="165"/>
      <c r="M498" s="169"/>
      <c r="T498" s="170"/>
      <c r="AT498" s="166" t="s">
        <v>134</v>
      </c>
      <c r="AU498" s="166" t="s">
        <v>87</v>
      </c>
      <c r="AV498" s="13" t="s">
        <v>8</v>
      </c>
      <c r="AW498" s="13" t="s">
        <v>32</v>
      </c>
      <c r="AX498" s="13" t="s">
        <v>78</v>
      </c>
      <c r="AY498" s="166" t="s">
        <v>126</v>
      </c>
    </row>
    <row r="499" spans="2:65" s="12" customFormat="1" ht="10.199999999999999">
      <c r="B499" s="145"/>
      <c r="D499" s="146" t="s">
        <v>134</v>
      </c>
      <c r="E499" s="147" t="s">
        <v>1</v>
      </c>
      <c r="F499" s="148" t="s">
        <v>762</v>
      </c>
      <c r="H499" s="149">
        <v>8.9830000000000005</v>
      </c>
      <c r="I499" s="150"/>
      <c r="L499" s="145"/>
      <c r="M499" s="151"/>
      <c r="T499" s="152"/>
      <c r="AT499" s="147" t="s">
        <v>134</v>
      </c>
      <c r="AU499" s="147" t="s">
        <v>87</v>
      </c>
      <c r="AV499" s="12" t="s">
        <v>87</v>
      </c>
      <c r="AW499" s="12" t="s">
        <v>32</v>
      </c>
      <c r="AX499" s="12" t="s">
        <v>78</v>
      </c>
      <c r="AY499" s="147" t="s">
        <v>126</v>
      </c>
    </row>
    <row r="500" spans="2:65" s="12" customFormat="1" ht="40.799999999999997">
      <c r="B500" s="145"/>
      <c r="D500" s="146" t="s">
        <v>134</v>
      </c>
      <c r="E500" s="147" t="s">
        <v>1</v>
      </c>
      <c r="F500" s="148" t="s">
        <v>763</v>
      </c>
      <c r="H500" s="149">
        <v>64.227000000000004</v>
      </c>
      <c r="I500" s="150"/>
      <c r="L500" s="145"/>
      <c r="M500" s="151"/>
      <c r="T500" s="152"/>
      <c r="AT500" s="147" t="s">
        <v>134</v>
      </c>
      <c r="AU500" s="147" t="s">
        <v>87</v>
      </c>
      <c r="AV500" s="12" t="s">
        <v>87</v>
      </c>
      <c r="AW500" s="12" t="s">
        <v>32</v>
      </c>
      <c r="AX500" s="12" t="s">
        <v>78</v>
      </c>
      <c r="AY500" s="147" t="s">
        <v>126</v>
      </c>
    </row>
    <row r="501" spans="2:65" s="12" customFormat="1" ht="10.199999999999999">
      <c r="B501" s="145"/>
      <c r="D501" s="146" t="s">
        <v>134</v>
      </c>
      <c r="E501" s="147" t="s">
        <v>1</v>
      </c>
      <c r="F501" s="148" t="s">
        <v>764</v>
      </c>
      <c r="H501" s="149">
        <v>7.6950000000000003</v>
      </c>
      <c r="I501" s="150"/>
      <c r="L501" s="145"/>
      <c r="M501" s="151"/>
      <c r="T501" s="152"/>
      <c r="AT501" s="147" t="s">
        <v>134</v>
      </c>
      <c r="AU501" s="147" t="s">
        <v>87</v>
      </c>
      <c r="AV501" s="12" t="s">
        <v>87</v>
      </c>
      <c r="AW501" s="12" t="s">
        <v>32</v>
      </c>
      <c r="AX501" s="12" t="s">
        <v>78</v>
      </c>
      <c r="AY501" s="147" t="s">
        <v>126</v>
      </c>
    </row>
    <row r="502" spans="2:65" s="12" customFormat="1" ht="20.399999999999999">
      <c r="B502" s="145"/>
      <c r="D502" s="146" t="s">
        <v>134</v>
      </c>
      <c r="E502" s="147" t="s">
        <v>1</v>
      </c>
      <c r="F502" s="148" t="s">
        <v>765</v>
      </c>
      <c r="H502" s="149">
        <v>12.295999999999999</v>
      </c>
      <c r="I502" s="150"/>
      <c r="L502" s="145"/>
      <c r="M502" s="151"/>
      <c r="T502" s="152"/>
      <c r="AT502" s="147" t="s">
        <v>134</v>
      </c>
      <c r="AU502" s="147" t="s">
        <v>87</v>
      </c>
      <c r="AV502" s="12" t="s">
        <v>87</v>
      </c>
      <c r="AW502" s="12" t="s">
        <v>32</v>
      </c>
      <c r="AX502" s="12" t="s">
        <v>78</v>
      </c>
      <c r="AY502" s="147" t="s">
        <v>126</v>
      </c>
    </row>
    <row r="503" spans="2:65" s="12" customFormat="1" ht="10.199999999999999">
      <c r="B503" s="145"/>
      <c r="D503" s="146" t="s">
        <v>134</v>
      </c>
      <c r="E503" s="147" t="s">
        <v>1</v>
      </c>
      <c r="F503" s="148" t="s">
        <v>766</v>
      </c>
      <c r="H503" s="149">
        <v>8.5</v>
      </c>
      <c r="I503" s="150"/>
      <c r="L503" s="145"/>
      <c r="M503" s="151"/>
      <c r="T503" s="152"/>
      <c r="AT503" s="147" t="s">
        <v>134</v>
      </c>
      <c r="AU503" s="147" t="s">
        <v>87</v>
      </c>
      <c r="AV503" s="12" t="s">
        <v>87</v>
      </c>
      <c r="AW503" s="12" t="s">
        <v>32</v>
      </c>
      <c r="AX503" s="12" t="s">
        <v>78</v>
      </c>
      <c r="AY503" s="147" t="s">
        <v>126</v>
      </c>
    </row>
    <row r="504" spans="2:65" s="12" customFormat="1" ht="10.199999999999999">
      <c r="B504" s="145"/>
      <c r="D504" s="146" t="s">
        <v>134</v>
      </c>
      <c r="E504" s="147" t="s">
        <v>1</v>
      </c>
      <c r="F504" s="148" t="s">
        <v>767</v>
      </c>
      <c r="H504" s="149">
        <v>20.02</v>
      </c>
      <c r="I504" s="150"/>
      <c r="L504" s="145"/>
      <c r="M504" s="151"/>
      <c r="T504" s="152"/>
      <c r="AT504" s="147" t="s">
        <v>134</v>
      </c>
      <c r="AU504" s="147" t="s">
        <v>87</v>
      </c>
      <c r="AV504" s="12" t="s">
        <v>87</v>
      </c>
      <c r="AW504" s="12" t="s">
        <v>32</v>
      </c>
      <c r="AX504" s="12" t="s">
        <v>78</v>
      </c>
      <c r="AY504" s="147" t="s">
        <v>126</v>
      </c>
    </row>
    <row r="505" spans="2:65" s="12" customFormat="1" ht="10.199999999999999">
      <c r="B505" s="145"/>
      <c r="D505" s="146" t="s">
        <v>134</v>
      </c>
      <c r="E505" s="147" t="s">
        <v>1</v>
      </c>
      <c r="F505" s="148" t="s">
        <v>768</v>
      </c>
      <c r="H505" s="149">
        <v>24.463999999999999</v>
      </c>
      <c r="I505" s="150"/>
      <c r="L505" s="145"/>
      <c r="M505" s="151"/>
      <c r="T505" s="152"/>
      <c r="AT505" s="147" t="s">
        <v>134</v>
      </c>
      <c r="AU505" s="147" t="s">
        <v>87</v>
      </c>
      <c r="AV505" s="12" t="s">
        <v>87</v>
      </c>
      <c r="AW505" s="12" t="s">
        <v>32</v>
      </c>
      <c r="AX505" s="12" t="s">
        <v>78</v>
      </c>
      <c r="AY505" s="147" t="s">
        <v>126</v>
      </c>
    </row>
    <row r="506" spans="2:65" s="12" customFormat="1" ht="20.399999999999999">
      <c r="B506" s="145"/>
      <c r="D506" s="146" t="s">
        <v>134</v>
      </c>
      <c r="E506" s="147" t="s">
        <v>1</v>
      </c>
      <c r="F506" s="148" t="s">
        <v>769</v>
      </c>
      <c r="H506" s="149">
        <v>84.96</v>
      </c>
      <c r="I506" s="150"/>
      <c r="L506" s="145"/>
      <c r="M506" s="151"/>
      <c r="T506" s="152"/>
      <c r="AT506" s="147" t="s">
        <v>134</v>
      </c>
      <c r="AU506" s="147" t="s">
        <v>87</v>
      </c>
      <c r="AV506" s="12" t="s">
        <v>87</v>
      </c>
      <c r="AW506" s="12" t="s">
        <v>32</v>
      </c>
      <c r="AX506" s="12" t="s">
        <v>78</v>
      </c>
      <c r="AY506" s="147" t="s">
        <v>126</v>
      </c>
    </row>
    <row r="507" spans="2:65" s="12" customFormat="1" ht="10.199999999999999">
      <c r="B507" s="145"/>
      <c r="D507" s="146" t="s">
        <v>134</v>
      </c>
      <c r="E507" s="147" t="s">
        <v>1</v>
      </c>
      <c r="F507" s="148" t="s">
        <v>702</v>
      </c>
      <c r="H507" s="149">
        <v>13.6</v>
      </c>
      <c r="I507" s="150"/>
      <c r="L507" s="145"/>
      <c r="M507" s="151"/>
      <c r="T507" s="152"/>
      <c r="AT507" s="147" t="s">
        <v>134</v>
      </c>
      <c r="AU507" s="147" t="s">
        <v>87</v>
      </c>
      <c r="AV507" s="12" t="s">
        <v>87</v>
      </c>
      <c r="AW507" s="12" t="s">
        <v>32</v>
      </c>
      <c r="AX507" s="12" t="s">
        <v>78</v>
      </c>
      <c r="AY507" s="147" t="s">
        <v>126</v>
      </c>
    </row>
    <row r="508" spans="2:65" s="12" customFormat="1" ht="10.199999999999999">
      <c r="B508" s="145"/>
      <c r="D508" s="146" t="s">
        <v>134</v>
      </c>
      <c r="E508" s="147" t="s">
        <v>1</v>
      </c>
      <c r="F508" s="148" t="s">
        <v>770</v>
      </c>
      <c r="H508" s="149">
        <v>18.044</v>
      </c>
      <c r="I508" s="150"/>
      <c r="L508" s="145"/>
      <c r="M508" s="151"/>
      <c r="T508" s="152"/>
      <c r="AT508" s="147" t="s">
        <v>134</v>
      </c>
      <c r="AU508" s="147" t="s">
        <v>87</v>
      </c>
      <c r="AV508" s="12" t="s">
        <v>87</v>
      </c>
      <c r="AW508" s="12" t="s">
        <v>32</v>
      </c>
      <c r="AX508" s="12" t="s">
        <v>78</v>
      </c>
      <c r="AY508" s="147" t="s">
        <v>126</v>
      </c>
    </row>
    <row r="509" spans="2:65" s="12" customFormat="1" ht="10.199999999999999">
      <c r="B509" s="145"/>
      <c r="D509" s="146" t="s">
        <v>134</v>
      </c>
      <c r="E509" s="147" t="s">
        <v>1</v>
      </c>
      <c r="F509" s="148" t="s">
        <v>771</v>
      </c>
      <c r="H509" s="149">
        <v>10.749000000000001</v>
      </c>
      <c r="I509" s="150"/>
      <c r="L509" s="145"/>
      <c r="M509" s="151"/>
      <c r="T509" s="152"/>
      <c r="AT509" s="147" t="s">
        <v>134</v>
      </c>
      <c r="AU509" s="147" t="s">
        <v>87</v>
      </c>
      <c r="AV509" s="12" t="s">
        <v>87</v>
      </c>
      <c r="AW509" s="12" t="s">
        <v>32</v>
      </c>
      <c r="AX509" s="12" t="s">
        <v>78</v>
      </c>
      <c r="AY509" s="147" t="s">
        <v>126</v>
      </c>
    </row>
    <row r="510" spans="2:65" s="12" customFormat="1" ht="10.199999999999999">
      <c r="B510" s="145"/>
      <c r="D510" s="146" t="s">
        <v>134</v>
      </c>
      <c r="E510" s="147" t="s">
        <v>1</v>
      </c>
      <c r="F510" s="148" t="s">
        <v>772</v>
      </c>
      <c r="H510" s="149">
        <v>35.619999999999997</v>
      </c>
      <c r="I510" s="150"/>
      <c r="L510" s="145"/>
      <c r="M510" s="151"/>
      <c r="T510" s="152"/>
      <c r="AT510" s="147" t="s">
        <v>134</v>
      </c>
      <c r="AU510" s="147" t="s">
        <v>87</v>
      </c>
      <c r="AV510" s="12" t="s">
        <v>87</v>
      </c>
      <c r="AW510" s="12" t="s">
        <v>32</v>
      </c>
      <c r="AX510" s="12" t="s">
        <v>78</v>
      </c>
      <c r="AY510" s="147" t="s">
        <v>126</v>
      </c>
    </row>
    <row r="511" spans="2:65" s="12" customFormat="1" ht="20.399999999999999">
      <c r="B511" s="145"/>
      <c r="D511" s="146" t="s">
        <v>134</v>
      </c>
      <c r="E511" s="147" t="s">
        <v>1</v>
      </c>
      <c r="F511" s="148" t="s">
        <v>773</v>
      </c>
      <c r="H511" s="149">
        <v>61.734000000000002</v>
      </c>
      <c r="I511" s="150"/>
      <c r="L511" s="145"/>
      <c r="M511" s="151"/>
      <c r="T511" s="152"/>
      <c r="AT511" s="147" t="s">
        <v>134</v>
      </c>
      <c r="AU511" s="147" t="s">
        <v>87</v>
      </c>
      <c r="AV511" s="12" t="s">
        <v>87</v>
      </c>
      <c r="AW511" s="12" t="s">
        <v>32</v>
      </c>
      <c r="AX511" s="12" t="s">
        <v>78</v>
      </c>
      <c r="AY511" s="147" t="s">
        <v>126</v>
      </c>
    </row>
    <row r="512" spans="2:65" s="12" customFormat="1" ht="20.399999999999999">
      <c r="B512" s="145"/>
      <c r="D512" s="146" t="s">
        <v>134</v>
      </c>
      <c r="E512" s="147" t="s">
        <v>1</v>
      </c>
      <c r="F512" s="148" t="s">
        <v>774</v>
      </c>
      <c r="H512" s="149">
        <v>33.143000000000001</v>
      </c>
      <c r="I512" s="150"/>
      <c r="L512" s="145"/>
      <c r="M512" s="151"/>
      <c r="T512" s="152"/>
      <c r="AT512" s="147" t="s">
        <v>134</v>
      </c>
      <c r="AU512" s="147" t="s">
        <v>87</v>
      </c>
      <c r="AV512" s="12" t="s">
        <v>87</v>
      </c>
      <c r="AW512" s="12" t="s">
        <v>32</v>
      </c>
      <c r="AX512" s="12" t="s">
        <v>78</v>
      </c>
      <c r="AY512" s="147" t="s">
        <v>126</v>
      </c>
    </row>
    <row r="513" spans="2:65" s="12" customFormat="1" ht="20.399999999999999">
      <c r="B513" s="145"/>
      <c r="D513" s="146" t="s">
        <v>134</v>
      </c>
      <c r="E513" s="147" t="s">
        <v>1</v>
      </c>
      <c r="F513" s="148" t="s">
        <v>775</v>
      </c>
      <c r="H513" s="149">
        <v>32.938000000000002</v>
      </c>
      <c r="I513" s="150"/>
      <c r="L513" s="145"/>
      <c r="M513" s="151"/>
      <c r="T513" s="152"/>
      <c r="AT513" s="147" t="s">
        <v>134</v>
      </c>
      <c r="AU513" s="147" t="s">
        <v>87</v>
      </c>
      <c r="AV513" s="12" t="s">
        <v>87</v>
      </c>
      <c r="AW513" s="12" t="s">
        <v>32</v>
      </c>
      <c r="AX513" s="12" t="s">
        <v>78</v>
      </c>
      <c r="AY513" s="147" t="s">
        <v>126</v>
      </c>
    </row>
    <row r="514" spans="2:65" s="12" customFormat="1" ht="10.199999999999999">
      <c r="B514" s="145"/>
      <c r="D514" s="146" t="s">
        <v>134</v>
      </c>
      <c r="E514" s="147" t="s">
        <v>1</v>
      </c>
      <c r="F514" s="148" t="s">
        <v>776</v>
      </c>
      <c r="H514" s="149">
        <v>14.222</v>
      </c>
      <c r="I514" s="150"/>
      <c r="L514" s="145"/>
      <c r="M514" s="151"/>
      <c r="T514" s="152"/>
      <c r="AT514" s="147" t="s">
        <v>134</v>
      </c>
      <c r="AU514" s="147" t="s">
        <v>87</v>
      </c>
      <c r="AV514" s="12" t="s">
        <v>87</v>
      </c>
      <c r="AW514" s="12" t="s">
        <v>32</v>
      </c>
      <c r="AX514" s="12" t="s">
        <v>78</v>
      </c>
      <c r="AY514" s="147" t="s">
        <v>126</v>
      </c>
    </row>
    <row r="515" spans="2:65" s="12" customFormat="1" ht="10.199999999999999">
      <c r="B515" s="145"/>
      <c r="D515" s="146" t="s">
        <v>134</v>
      </c>
      <c r="E515" s="147" t="s">
        <v>1</v>
      </c>
      <c r="F515" s="148" t="s">
        <v>777</v>
      </c>
      <c r="H515" s="149">
        <v>28.117000000000001</v>
      </c>
      <c r="I515" s="150"/>
      <c r="L515" s="145"/>
      <c r="M515" s="151"/>
      <c r="T515" s="152"/>
      <c r="AT515" s="147" t="s">
        <v>134</v>
      </c>
      <c r="AU515" s="147" t="s">
        <v>87</v>
      </c>
      <c r="AV515" s="12" t="s">
        <v>87</v>
      </c>
      <c r="AW515" s="12" t="s">
        <v>32</v>
      </c>
      <c r="AX515" s="12" t="s">
        <v>78</v>
      </c>
      <c r="AY515" s="147" t="s">
        <v>126</v>
      </c>
    </row>
    <row r="516" spans="2:65" s="12" customFormat="1" ht="20.399999999999999">
      <c r="B516" s="145"/>
      <c r="D516" s="146" t="s">
        <v>134</v>
      </c>
      <c r="E516" s="147" t="s">
        <v>1</v>
      </c>
      <c r="F516" s="148" t="s">
        <v>778</v>
      </c>
      <c r="H516" s="149">
        <v>18.954000000000001</v>
      </c>
      <c r="I516" s="150"/>
      <c r="L516" s="145"/>
      <c r="M516" s="151"/>
      <c r="T516" s="152"/>
      <c r="AT516" s="147" t="s">
        <v>134</v>
      </c>
      <c r="AU516" s="147" t="s">
        <v>87</v>
      </c>
      <c r="AV516" s="12" t="s">
        <v>87</v>
      </c>
      <c r="AW516" s="12" t="s">
        <v>32</v>
      </c>
      <c r="AX516" s="12" t="s">
        <v>78</v>
      </c>
      <c r="AY516" s="147" t="s">
        <v>126</v>
      </c>
    </row>
    <row r="517" spans="2:65" s="12" customFormat="1" ht="10.199999999999999">
      <c r="B517" s="145"/>
      <c r="D517" s="146" t="s">
        <v>134</v>
      </c>
      <c r="E517" s="147" t="s">
        <v>1</v>
      </c>
      <c r="F517" s="148" t="s">
        <v>779</v>
      </c>
      <c r="H517" s="149">
        <v>25.466999999999999</v>
      </c>
      <c r="I517" s="150"/>
      <c r="L517" s="145"/>
      <c r="M517" s="151"/>
      <c r="T517" s="152"/>
      <c r="AT517" s="147" t="s">
        <v>134</v>
      </c>
      <c r="AU517" s="147" t="s">
        <v>87</v>
      </c>
      <c r="AV517" s="12" t="s">
        <v>87</v>
      </c>
      <c r="AW517" s="12" t="s">
        <v>32</v>
      </c>
      <c r="AX517" s="12" t="s">
        <v>78</v>
      </c>
      <c r="AY517" s="147" t="s">
        <v>126</v>
      </c>
    </row>
    <row r="518" spans="2:65" s="12" customFormat="1" ht="10.199999999999999">
      <c r="B518" s="145"/>
      <c r="D518" s="146" t="s">
        <v>134</v>
      </c>
      <c r="E518" s="147" t="s">
        <v>1</v>
      </c>
      <c r="F518" s="148" t="s">
        <v>780</v>
      </c>
      <c r="H518" s="149">
        <v>32.768999999999998</v>
      </c>
      <c r="I518" s="150"/>
      <c r="L518" s="145"/>
      <c r="M518" s="151"/>
      <c r="T518" s="152"/>
      <c r="AT518" s="147" t="s">
        <v>134</v>
      </c>
      <c r="AU518" s="147" t="s">
        <v>87</v>
      </c>
      <c r="AV518" s="12" t="s">
        <v>87</v>
      </c>
      <c r="AW518" s="12" t="s">
        <v>32</v>
      </c>
      <c r="AX518" s="12" t="s">
        <v>78</v>
      </c>
      <c r="AY518" s="147" t="s">
        <v>126</v>
      </c>
    </row>
    <row r="519" spans="2:65" s="12" customFormat="1" ht="20.399999999999999">
      <c r="B519" s="145"/>
      <c r="D519" s="146" t="s">
        <v>134</v>
      </c>
      <c r="E519" s="147" t="s">
        <v>1</v>
      </c>
      <c r="F519" s="148" t="s">
        <v>781</v>
      </c>
      <c r="H519" s="149">
        <v>18.456</v>
      </c>
      <c r="I519" s="150"/>
      <c r="L519" s="145"/>
      <c r="M519" s="151"/>
      <c r="T519" s="152"/>
      <c r="AT519" s="147" t="s">
        <v>134</v>
      </c>
      <c r="AU519" s="147" t="s">
        <v>87</v>
      </c>
      <c r="AV519" s="12" t="s">
        <v>87</v>
      </c>
      <c r="AW519" s="12" t="s">
        <v>32</v>
      </c>
      <c r="AX519" s="12" t="s">
        <v>78</v>
      </c>
      <c r="AY519" s="147" t="s">
        <v>126</v>
      </c>
    </row>
    <row r="520" spans="2:65" s="12" customFormat="1" ht="10.199999999999999">
      <c r="B520" s="145"/>
      <c r="D520" s="146" t="s">
        <v>134</v>
      </c>
      <c r="E520" s="147" t="s">
        <v>1</v>
      </c>
      <c r="F520" s="148" t="s">
        <v>782</v>
      </c>
      <c r="H520" s="149">
        <v>29.423999999999999</v>
      </c>
      <c r="I520" s="150"/>
      <c r="L520" s="145"/>
      <c r="M520" s="151"/>
      <c r="T520" s="152"/>
      <c r="AT520" s="147" t="s">
        <v>134</v>
      </c>
      <c r="AU520" s="147" t="s">
        <v>87</v>
      </c>
      <c r="AV520" s="12" t="s">
        <v>87</v>
      </c>
      <c r="AW520" s="12" t="s">
        <v>32</v>
      </c>
      <c r="AX520" s="12" t="s">
        <v>78</v>
      </c>
      <c r="AY520" s="147" t="s">
        <v>126</v>
      </c>
    </row>
    <row r="521" spans="2:65" s="12" customFormat="1" ht="10.199999999999999">
      <c r="B521" s="145"/>
      <c r="D521" s="146" t="s">
        <v>134</v>
      </c>
      <c r="E521" s="147" t="s">
        <v>1</v>
      </c>
      <c r="F521" s="148" t="s">
        <v>783</v>
      </c>
      <c r="H521" s="149">
        <v>604.38199999999995</v>
      </c>
      <c r="I521" s="150"/>
      <c r="L521" s="145"/>
      <c r="M521" s="151"/>
      <c r="T521" s="152"/>
      <c r="AT521" s="147" t="s">
        <v>134</v>
      </c>
      <c r="AU521" s="147" t="s">
        <v>87</v>
      </c>
      <c r="AV521" s="12" t="s">
        <v>87</v>
      </c>
      <c r="AW521" s="12" t="s">
        <v>32</v>
      </c>
      <c r="AX521" s="12" t="s">
        <v>78</v>
      </c>
      <c r="AY521" s="147" t="s">
        <v>126</v>
      </c>
    </row>
    <row r="522" spans="2:65" s="1" customFormat="1" ht="33" customHeight="1">
      <c r="B522" s="30"/>
      <c r="C522" s="131" t="s">
        <v>784</v>
      </c>
      <c r="D522" s="131" t="s">
        <v>129</v>
      </c>
      <c r="E522" s="132" t="s">
        <v>785</v>
      </c>
      <c r="F522" s="133" t="s">
        <v>786</v>
      </c>
      <c r="G522" s="134" t="s">
        <v>132</v>
      </c>
      <c r="H522" s="135">
        <v>193.12799999999999</v>
      </c>
      <c r="I522" s="136"/>
      <c r="J522" s="137">
        <f>ROUND(I522*H522,0)</f>
        <v>0</v>
      </c>
      <c r="K522" s="138"/>
      <c r="L522" s="30"/>
      <c r="M522" s="139" t="s">
        <v>1</v>
      </c>
      <c r="N522" s="140" t="s">
        <v>43</v>
      </c>
      <c r="P522" s="141">
        <f>O522*H522</f>
        <v>0</v>
      </c>
      <c r="Q522" s="141">
        <v>2.1000000000000001E-4</v>
      </c>
      <c r="R522" s="141">
        <f>Q522*H522</f>
        <v>4.0556879999999997E-2</v>
      </c>
      <c r="S522" s="141">
        <v>0</v>
      </c>
      <c r="T522" s="142">
        <f>S522*H522</f>
        <v>0</v>
      </c>
      <c r="AR522" s="143" t="s">
        <v>163</v>
      </c>
      <c r="AT522" s="143" t="s">
        <v>129</v>
      </c>
      <c r="AU522" s="143" t="s">
        <v>87</v>
      </c>
      <c r="AY522" s="15" t="s">
        <v>126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5" t="s">
        <v>8</v>
      </c>
      <c r="BK522" s="144">
        <f>ROUND(I522*H522,0)</f>
        <v>0</v>
      </c>
      <c r="BL522" s="15" t="s">
        <v>163</v>
      </c>
      <c r="BM522" s="143" t="s">
        <v>787</v>
      </c>
    </row>
    <row r="523" spans="2:65" s="13" customFormat="1" ht="10.199999999999999">
      <c r="B523" s="165"/>
      <c r="D523" s="146" t="s">
        <v>134</v>
      </c>
      <c r="E523" s="166" t="s">
        <v>1</v>
      </c>
      <c r="F523" s="167" t="s">
        <v>761</v>
      </c>
      <c r="H523" s="166" t="s">
        <v>1</v>
      </c>
      <c r="I523" s="168"/>
      <c r="L523" s="165"/>
      <c r="M523" s="169"/>
      <c r="T523" s="170"/>
      <c r="AT523" s="166" t="s">
        <v>134</v>
      </c>
      <c r="AU523" s="166" t="s">
        <v>87</v>
      </c>
      <c r="AV523" s="13" t="s">
        <v>8</v>
      </c>
      <c r="AW523" s="13" t="s">
        <v>32</v>
      </c>
      <c r="AX523" s="13" t="s">
        <v>78</v>
      </c>
      <c r="AY523" s="166" t="s">
        <v>126</v>
      </c>
    </row>
    <row r="524" spans="2:65" s="12" customFormat="1" ht="10.199999999999999">
      <c r="B524" s="145"/>
      <c r="D524" s="146" t="s">
        <v>134</v>
      </c>
      <c r="E524" s="147" t="s">
        <v>1</v>
      </c>
      <c r="F524" s="148" t="s">
        <v>788</v>
      </c>
      <c r="H524" s="149">
        <v>19.058</v>
      </c>
      <c r="I524" s="150"/>
      <c r="L524" s="145"/>
      <c r="M524" s="151"/>
      <c r="T524" s="152"/>
      <c r="AT524" s="147" t="s">
        <v>134</v>
      </c>
      <c r="AU524" s="147" t="s">
        <v>87</v>
      </c>
      <c r="AV524" s="12" t="s">
        <v>87</v>
      </c>
      <c r="AW524" s="12" t="s">
        <v>32</v>
      </c>
      <c r="AX524" s="12" t="s">
        <v>78</v>
      </c>
      <c r="AY524" s="147" t="s">
        <v>126</v>
      </c>
    </row>
    <row r="525" spans="2:65" s="12" customFormat="1" ht="10.199999999999999">
      <c r="B525" s="145"/>
      <c r="D525" s="146" t="s">
        <v>134</v>
      </c>
      <c r="E525" s="147" t="s">
        <v>1</v>
      </c>
      <c r="F525" s="148" t="s">
        <v>767</v>
      </c>
      <c r="H525" s="149">
        <v>20.02</v>
      </c>
      <c r="I525" s="150"/>
      <c r="L525" s="145"/>
      <c r="M525" s="151"/>
      <c r="T525" s="152"/>
      <c r="AT525" s="147" t="s">
        <v>134</v>
      </c>
      <c r="AU525" s="147" t="s">
        <v>87</v>
      </c>
      <c r="AV525" s="12" t="s">
        <v>87</v>
      </c>
      <c r="AW525" s="12" t="s">
        <v>32</v>
      </c>
      <c r="AX525" s="12" t="s">
        <v>78</v>
      </c>
      <c r="AY525" s="147" t="s">
        <v>126</v>
      </c>
    </row>
    <row r="526" spans="2:65" s="12" customFormat="1" ht="10.199999999999999">
      <c r="B526" s="145"/>
      <c r="D526" s="146" t="s">
        <v>134</v>
      </c>
      <c r="E526" s="147" t="s">
        <v>1</v>
      </c>
      <c r="F526" s="148" t="s">
        <v>789</v>
      </c>
      <c r="H526" s="149">
        <v>16.132999999999999</v>
      </c>
      <c r="I526" s="150"/>
      <c r="L526" s="145"/>
      <c r="M526" s="151"/>
      <c r="T526" s="152"/>
      <c r="AT526" s="147" t="s">
        <v>134</v>
      </c>
      <c r="AU526" s="147" t="s">
        <v>87</v>
      </c>
      <c r="AV526" s="12" t="s">
        <v>87</v>
      </c>
      <c r="AW526" s="12" t="s">
        <v>32</v>
      </c>
      <c r="AX526" s="12" t="s">
        <v>78</v>
      </c>
      <c r="AY526" s="147" t="s">
        <v>126</v>
      </c>
    </row>
    <row r="527" spans="2:65" s="12" customFormat="1" ht="10.199999999999999">
      <c r="B527" s="145"/>
      <c r="D527" s="146" t="s">
        <v>134</v>
      </c>
      <c r="E527" s="147" t="s">
        <v>1</v>
      </c>
      <c r="F527" s="148" t="s">
        <v>790</v>
      </c>
      <c r="H527" s="149">
        <v>20.943000000000001</v>
      </c>
      <c r="I527" s="150"/>
      <c r="L527" s="145"/>
      <c r="M527" s="151"/>
      <c r="T527" s="152"/>
      <c r="AT527" s="147" t="s">
        <v>134</v>
      </c>
      <c r="AU527" s="147" t="s">
        <v>87</v>
      </c>
      <c r="AV527" s="12" t="s">
        <v>87</v>
      </c>
      <c r="AW527" s="12" t="s">
        <v>32</v>
      </c>
      <c r="AX527" s="12" t="s">
        <v>78</v>
      </c>
      <c r="AY527" s="147" t="s">
        <v>126</v>
      </c>
    </row>
    <row r="528" spans="2:65" s="12" customFormat="1" ht="10.199999999999999">
      <c r="B528" s="145"/>
      <c r="D528" s="146" t="s">
        <v>134</v>
      </c>
      <c r="E528" s="147" t="s">
        <v>1</v>
      </c>
      <c r="F528" s="148" t="s">
        <v>791</v>
      </c>
      <c r="H528" s="149">
        <v>20.41</v>
      </c>
      <c r="I528" s="150"/>
      <c r="L528" s="145"/>
      <c r="M528" s="151"/>
      <c r="T528" s="152"/>
      <c r="AT528" s="147" t="s">
        <v>134</v>
      </c>
      <c r="AU528" s="147" t="s">
        <v>87</v>
      </c>
      <c r="AV528" s="12" t="s">
        <v>87</v>
      </c>
      <c r="AW528" s="12" t="s">
        <v>32</v>
      </c>
      <c r="AX528" s="12" t="s">
        <v>78</v>
      </c>
      <c r="AY528" s="147" t="s">
        <v>126</v>
      </c>
    </row>
    <row r="529" spans="2:65" s="12" customFormat="1" ht="10.199999999999999">
      <c r="B529" s="145"/>
      <c r="D529" s="146" t="s">
        <v>134</v>
      </c>
      <c r="E529" s="147" t="s">
        <v>1</v>
      </c>
      <c r="F529" s="148" t="s">
        <v>792</v>
      </c>
      <c r="H529" s="149">
        <v>96.563999999999993</v>
      </c>
      <c r="I529" s="150"/>
      <c r="L529" s="145"/>
      <c r="M529" s="151"/>
      <c r="T529" s="152"/>
      <c r="AT529" s="147" t="s">
        <v>134</v>
      </c>
      <c r="AU529" s="147" t="s">
        <v>87</v>
      </c>
      <c r="AV529" s="12" t="s">
        <v>87</v>
      </c>
      <c r="AW529" s="12" t="s">
        <v>32</v>
      </c>
      <c r="AX529" s="12" t="s">
        <v>78</v>
      </c>
      <c r="AY529" s="147" t="s">
        <v>126</v>
      </c>
    </row>
    <row r="530" spans="2:65" s="11" customFormat="1" ht="25.95" customHeight="1">
      <c r="B530" s="119"/>
      <c r="D530" s="120" t="s">
        <v>77</v>
      </c>
      <c r="E530" s="121" t="s">
        <v>305</v>
      </c>
      <c r="F530" s="121" t="s">
        <v>306</v>
      </c>
      <c r="I530" s="122"/>
      <c r="J530" s="123">
        <f>BK530</f>
        <v>0</v>
      </c>
      <c r="L530" s="119"/>
      <c r="M530" s="124"/>
      <c r="P530" s="125">
        <f>P531+P534</f>
        <v>0</v>
      </c>
      <c r="R530" s="125">
        <f>R531+R534</f>
        <v>0</v>
      </c>
      <c r="T530" s="126">
        <f>T531+T534</f>
        <v>0</v>
      </c>
      <c r="AR530" s="120" t="s">
        <v>143</v>
      </c>
      <c r="AT530" s="127" t="s">
        <v>77</v>
      </c>
      <c r="AU530" s="127" t="s">
        <v>78</v>
      </c>
      <c r="AY530" s="120" t="s">
        <v>126</v>
      </c>
      <c r="BK530" s="128">
        <f>BK531+BK534</f>
        <v>0</v>
      </c>
    </row>
    <row r="531" spans="2:65" s="11" customFormat="1" ht="22.8" customHeight="1">
      <c r="B531" s="119"/>
      <c r="D531" s="120" t="s">
        <v>77</v>
      </c>
      <c r="E531" s="129" t="s">
        <v>307</v>
      </c>
      <c r="F531" s="129" t="s">
        <v>308</v>
      </c>
      <c r="I531" s="122"/>
      <c r="J531" s="130">
        <f>BK531</f>
        <v>0</v>
      </c>
      <c r="L531" s="119"/>
      <c r="M531" s="124"/>
      <c r="P531" s="125">
        <f>SUM(P532:P533)</f>
        <v>0</v>
      </c>
      <c r="R531" s="125">
        <f>SUM(R532:R533)</f>
        <v>0</v>
      </c>
      <c r="T531" s="126">
        <f>SUM(T532:T533)</f>
        <v>0</v>
      </c>
      <c r="AR531" s="120" t="s">
        <v>143</v>
      </c>
      <c r="AT531" s="127" t="s">
        <v>77</v>
      </c>
      <c r="AU531" s="127" t="s">
        <v>8</v>
      </c>
      <c r="AY531" s="120" t="s">
        <v>126</v>
      </c>
      <c r="BK531" s="128">
        <f>SUM(BK532:BK533)</f>
        <v>0</v>
      </c>
    </row>
    <row r="532" spans="2:65" s="1" customFormat="1" ht="24.15" customHeight="1">
      <c r="B532" s="30"/>
      <c r="C532" s="131" t="s">
        <v>793</v>
      </c>
      <c r="D532" s="131" t="s">
        <v>129</v>
      </c>
      <c r="E532" s="132" t="s">
        <v>310</v>
      </c>
      <c r="F532" s="133" t="s">
        <v>311</v>
      </c>
      <c r="G532" s="134" t="s">
        <v>312</v>
      </c>
      <c r="H532" s="135">
        <v>1</v>
      </c>
      <c r="I532" s="136"/>
      <c r="J532" s="137">
        <f>ROUND(I532*H532,0)</f>
        <v>0</v>
      </c>
      <c r="K532" s="138"/>
      <c r="L532" s="30"/>
      <c r="M532" s="139" t="s">
        <v>1</v>
      </c>
      <c r="N532" s="140" t="s">
        <v>43</v>
      </c>
      <c r="P532" s="141">
        <f>O532*H532</f>
        <v>0</v>
      </c>
      <c r="Q532" s="141">
        <v>0</v>
      </c>
      <c r="R532" s="141">
        <f>Q532*H532</f>
        <v>0</v>
      </c>
      <c r="S532" s="141">
        <v>0</v>
      </c>
      <c r="T532" s="142">
        <f>S532*H532</f>
        <v>0</v>
      </c>
      <c r="AR532" s="143" t="s">
        <v>313</v>
      </c>
      <c r="AT532" s="143" t="s">
        <v>129</v>
      </c>
      <c r="AU532" s="143" t="s">
        <v>87</v>
      </c>
      <c r="AY532" s="15" t="s">
        <v>126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5" t="s">
        <v>8</v>
      </c>
      <c r="BK532" s="144">
        <f>ROUND(I532*H532,0)</f>
        <v>0</v>
      </c>
      <c r="BL532" s="15" t="s">
        <v>313</v>
      </c>
      <c r="BM532" s="143" t="s">
        <v>794</v>
      </c>
    </row>
    <row r="533" spans="2:65" s="1" customFormat="1" ht="16.5" customHeight="1">
      <c r="B533" s="30"/>
      <c r="C533" s="131" t="s">
        <v>795</v>
      </c>
      <c r="D533" s="131" t="s">
        <v>129</v>
      </c>
      <c r="E533" s="132" t="s">
        <v>314</v>
      </c>
      <c r="F533" s="133" t="s">
        <v>315</v>
      </c>
      <c r="G533" s="134" t="s">
        <v>312</v>
      </c>
      <c r="H533" s="135">
        <v>1</v>
      </c>
      <c r="I533" s="136"/>
      <c r="J533" s="137">
        <f>ROUND(I533*H533,0)</f>
        <v>0</v>
      </c>
      <c r="K533" s="138"/>
      <c r="L533" s="30"/>
      <c r="M533" s="139" t="s">
        <v>1</v>
      </c>
      <c r="N533" s="140" t="s">
        <v>43</v>
      </c>
      <c r="P533" s="141">
        <f>O533*H533</f>
        <v>0</v>
      </c>
      <c r="Q533" s="141">
        <v>0</v>
      </c>
      <c r="R533" s="141">
        <f>Q533*H533</f>
        <v>0</v>
      </c>
      <c r="S533" s="141">
        <v>0</v>
      </c>
      <c r="T533" s="142">
        <f>S533*H533</f>
        <v>0</v>
      </c>
      <c r="AR533" s="143" t="s">
        <v>313</v>
      </c>
      <c r="AT533" s="143" t="s">
        <v>129</v>
      </c>
      <c r="AU533" s="143" t="s">
        <v>87</v>
      </c>
      <c r="AY533" s="15" t="s">
        <v>126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5" t="s">
        <v>8</v>
      </c>
      <c r="BK533" s="144">
        <f>ROUND(I533*H533,0)</f>
        <v>0</v>
      </c>
      <c r="BL533" s="15" t="s">
        <v>313</v>
      </c>
      <c r="BM533" s="143" t="s">
        <v>796</v>
      </c>
    </row>
    <row r="534" spans="2:65" s="11" customFormat="1" ht="22.8" customHeight="1">
      <c r="B534" s="119"/>
      <c r="D534" s="120" t="s">
        <v>77</v>
      </c>
      <c r="E534" s="129" t="s">
        <v>316</v>
      </c>
      <c r="F534" s="129" t="s">
        <v>317</v>
      </c>
      <c r="I534" s="122"/>
      <c r="J534" s="130">
        <f>BK534</f>
        <v>0</v>
      </c>
      <c r="L534" s="119"/>
      <c r="M534" s="124"/>
      <c r="P534" s="125">
        <f>P535</f>
        <v>0</v>
      </c>
      <c r="R534" s="125">
        <f>R535</f>
        <v>0</v>
      </c>
      <c r="T534" s="126">
        <f>T535</f>
        <v>0</v>
      </c>
      <c r="AR534" s="120" t="s">
        <v>143</v>
      </c>
      <c r="AT534" s="127" t="s">
        <v>77</v>
      </c>
      <c r="AU534" s="127" t="s">
        <v>8</v>
      </c>
      <c r="AY534" s="120" t="s">
        <v>126</v>
      </c>
      <c r="BK534" s="128">
        <f>BK535</f>
        <v>0</v>
      </c>
    </row>
    <row r="535" spans="2:65" s="1" customFormat="1" ht="16.5" customHeight="1">
      <c r="B535" s="30"/>
      <c r="C535" s="131" t="s">
        <v>797</v>
      </c>
      <c r="D535" s="131" t="s">
        <v>129</v>
      </c>
      <c r="E535" s="132" t="s">
        <v>319</v>
      </c>
      <c r="F535" s="133" t="s">
        <v>317</v>
      </c>
      <c r="G535" s="134" t="s">
        <v>262</v>
      </c>
      <c r="H535" s="164"/>
      <c r="I535" s="136"/>
      <c r="J535" s="137">
        <f>ROUND(I535*H535,0)</f>
        <v>0</v>
      </c>
      <c r="K535" s="138"/>
      <c r="L535" s="30"/>
      <c r="M535" s="171" t="s">
        <v>1</v>
      </c>
      <c r="N535" s="172" t="s">
        <v>43</v>
      </c>
      <c r="O535" s="173"/>
      <c r="P535" s="174">
        <f>O535*H535</f>
        <v>0</v>
      </c>
      <c r="Q535" s="174">
        <v>0</v>
      </c>
      <c r="R535" s="174">
        <f>Q535*H535</f>
        <v>0</v>
      </c>
      <c r="S535" s="174">
        <v>0</v>
      </c>
      <c r="T535" s="175">
        <f>S535*H535</f>
        <v>0</v>
      </c>
      <c r="AR535" s="143" t="s">
        <v>313</v>
      </c>
      <c r="AT535" s="143" t="s">
        <v>129</v>
      </c>
      <c r="AU535" s="143" t="s">
        <v>87</v>
      </c>
      <c r="AY535" s="15" t="s">
        <v>126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5" t="s">
        <v>8</v>
      </c>
      <c r="BK535" s="144">
        <f>ROUND(I535*H535,0)</f>
        <v>0</v>
      </c>
      <c r="BL535" s="15" t="s">
        <v>313</v>
      </c>
      <c r="BM535" s="143" t="s">
        <v>798</v>
      </c>
    </row>
    <row r="536" spans="2:65" s="1" customFormat="1" ht="6.9" customHeight="1">
      <c r="B536" s="42"/>
      <c r="C536" s="43"/>
      <c r="D536" s="43"/>
      <c r="E536" s="43"/>
      <c r="F536" s="43"/>
      <c r="G536" s="43"/>
      <c r="H536" s="43"/>
      <c r="I536" s="43"/>
      <c r="J536" s="43"/>
      <c r="K536" s="43"/>
      <c r="L536" s="30"/>
    </row>
  </sheetData>
  <sheetProtection algorithmName="SHA-512" hashValue="D7z9sU+8pN9P932v82qCg0qCkefw1UEEamcRJKyMQA3wJsoRIsfrb2E6FMgPOJQtyxSb2iD7yg0Wj+gaRGxp8Q==" saltValue="MRMg91xzDqciyxmGf5gC4Gn4qhuOHPnjpSKsN51D6BvrMITmzAM81AOYdRUggzZGnaQx1zxMW30wotdUAj3wPw==" spinCount="100000" sheet="1" objects="1" scenarios="1" formatColumns="0" formatRows="0" autoFilter="0"/>
  <autoFilter ref="C133:K535" xr:uid="{00000000-0009-0000-0000-000002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020 - II. etapa - 1. a 2. NP</vt:lpstr>
      <vt:lpstr>'020 - II. etapa - 1. a 2. NP'!Názvy_tisku</vt:lpstr>
      <vt:lpstr>'Rekapitulace stavby'!Názvy_tisku</vt:lpstr>
      <vt:lpstr>'020 - II. etapa - 1. a 2. NP'!Oblast_tisku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DESKTOP-IB50O09\ZALMAN</dc:creator>
  <cp:lastModifiedBy>Miloš Polanka</cp:lastModifiedBy>
  <dcterms:created xsi:type="dcterms:W3CDTF">2025-03-10T06:36:56Z</dcterms:created>
  <dcterms:modified xsi:type="dcterms:W3CDTF">2025-03-20T09:14:07Z</dcterms:modified>
</cp:coreProperties>
</file>